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510" yWindow="-135" windowWidth="9645" windowHeight="11400" tabRatio="727" firstSheet="1" activeTab="1"/>
  </bookViews>
  <sheets>
    <sheet name="ÖSSZEFÜGGÉSEK" sheetId="75" state="hidden" r:id="rId1"/>
    <sheet name="1.1.sz.mell. Önk. szumma" sheetId="1" r:id="rId2"/>
    <sheet name="1.2.1.sz.mell. Önk. összes" sheetId="130" r:id="rId3"/>
    <sheet name="1.2.2.sz.mell. Hivatal össz." sheetId="131" r:id="rId4"/>
    <sheet name="1.2.3.sz.mell.Műv.össz." sheetId="138" r:id="rId5"/>
    <sheet name="1.2.4.sz.mell.Vágo.össz." sheetId="140" r:id="rId6"/>
    <sheet name="2.1.sz.mell  " sheetId="73" state="hidden" r:id="rId7"/>
    <sheet name="2.2.sz.mell  " sheetId="61" state="hidden" r:id="rId8"/>
    <sheet name="ELLENŐRZÉS-1.sz.2.a.sz.2.b.sz." sheetId="76" state="hidden" r:id="rId9"/>
    <sheet name="3.sz.mell.  " sheetId="62" state="hidden" r:id="rId10"/>
    <sheet name="4.sz.mell." sheetId="77" state="hidden" r:id="rId11"/>
    <sheet name="5.sz.mell." sheetId="78" state="hidden" r:id="rId12"/>
    <sheet name="1.2.5.sz.mell. Óvoda össz." sheetId="144" r:id="rId13"/>
    <sheet name="1.2.6.sz. mell. TSZSZI" sheetId="148" r:id="rId14"/>
    <sheet name="1.2.8.sz.mell. Okt.társ." sheetId="153" r:id="rId15"/>
    <sheet name="1.2.9.sz.mell. Szoc.társ." sheetId="154" r:id="rId16"/>
    <sheet name="6.sz.mell. Beruházások" sheetId="63" r:id="rId17"/>
    <sheet name="7.sz.mell.Felújítások" sheetId="64" r:id="rId18"/>
    <sheet name="9.1. sz. mell" sheetId="3" state="hidden" r:id="rId19"/>
    <sheet name="9.1.1. sz. mell " sheetId="119" state="hidden" r:id="rId20"/>
    <sheet name="9.1.2. sz. mell " sheetId="120" state="hidden" r:id="rId21"/>
    <sheet name="9.1.3. sz. mell" sheetId="121" state="hidden" r:id="rId22"/>
    <sheet name="9.2. sz. mell" sheetId="79" state="hidden" r:id="rId23"/>
    <sheet name="9.2.1. sz. mell" sheetId="122" state="hidden" r:id="rId24"/>
    <sheet name="9.2.2. sz.  mell" sheetId="123" state="hidden" r:id="rId25"/>
    <sheet name="9.2.3. sz. mell" sheetId="124" state="hidden" r:id="rId26"/>
    <sheet name="9.3. sz. mell" sheetId="105" state="hidden" r:id="rId27"/>
    <sheet name="9.3.1. sz. mell" sheetId="125" state="hidden" r:id="rId28"/>
    <sheet name="9.3.2. sz. mell" sheetId="126" state="hidden" r:id="rId29"/>
    <sheet name="9.3.3. sz. mell" sheetId="127" state="hidden" r:id="rId30"/>
    <sheet name="10.sz.mell" sheetId="89" state="hidden" r:id="rId31"/>
    <sheet name="1. sz tájékoztató t." sheetId="87" state="hidden" r:id="rId32"/>
    <sheet name="2. sz tájékoztató t" sheetId="66" state="hidden" r:id="rId33"/>
    <sheet name="3. sz tájékoztató t." sheetId="88" state="hidden" r:id="rId34"/>
    <sheet name="4.sz tájékoztató t." sheetId="24" state="hidden" r:id="rId35"/>
    <sheet name="5.sz tájékoztató t." sheetId="2" state="hidden" r:id="rId36"/>
    <sheet name="6.sz tájékoztató t." sheetId="70" state="hidden" r:id="rId37"/>
    <sheet name="7. sz tájékoztató t." sheetId="128" state="hidden" r:id="rId38"/>
    <sheet name="Önk+Társ. " sheetId="149" state="hidden" r:id="rId39"/>
    <sheet name="10. sz mell.normatíva" sheetId="152" state="hidden" r:id="rId40"/>
    <sheet name="Létszámok" sheetId="150" r:id="rId41"/>
  </sheets>
  <externalReferences>
    <externalReference r:id="rId42"/>
    <externalReference r:id="rId43"/>
  </externalReferences>
  <definedNames>
    <definedName name="_xlnm._FilterDatabase" localSheetId="1" hidden="1">'1.1.sz.mell. Önk. szumma'!$D$1:$D$159</definedName>
    <definedName name="_xlnm._FilterDatabase" localSheetId="2" hidden="1">'1.2.1.sz.mell. Önk. összes'!#REF!</definedName>
    <definedName name="_xlnm._FilterDatabase" localSheetId="4" hidden="1">'1.2.3.sz.mell.Műv.össz.'!$C$1:$C$159</definedName>
    <definedName name="_xlnm._FilterDatabase" localSheetId="5" hidden="1">'1.2.4.sz.mell.Vágo.össz.'!$C$1:$C$159</definedName>
    <definedName name="_xlnm._FilterDatabase" localSheetId="12" hidden="1">'1.2.5.sz.mell. Óvoda össz.'!$C$1:$C$159</definedName>
    <definedName name="_xlnm.Print_Titles" localSheetId="18">'9.1. sz. mell'!$1:$6</definedName>
    <definedName name="_xlnm.Print_Titles" localSheetId="19">'9.1.1. sz. mell '!$1:$6</definedName>
    <definedName name="_xlnm.Print_Titles" localSheetId="20">'9.1.2. sz. mell '!$1:$6</definedName>
    <definedName name="_xlnm.Print_Titles" localSheetId="21">'9.1.3. sz. mell'!$1:$6</definedName>
    <definedName name="_xlnm.Print_Titles" localSheetId="22">'9.2. sz. mell'!$1:$6</definedName>
    <definedName name="_xlnm.Print_Titles" localSheetId="23">'9.2.1. sz. mell'!$1:$6</definedName>
    <definedName name="_xlnm.Print_Titles" localSheetId="24">'9.2.2. sz.  mell'!$1:$6</definedName>
    <definedName name="_xlnm.Print_Titles" localSheetId="25">'9.2.3. sz. mell'!$1:$6</definedName>
    <definedName name="_xlnm.Print_Titles" localSheetId="26">'9.3. sz. mell'!$1:$6</definedName>
    <definedName name="_xlnm.Print_Titles" localSheetId="27">'9.3.1. sz. mell'!$1:$6</definedName>
    <definedName name="_xlnm.Print_Titles" localSheetId="28">'9.3.2. sz. mell'!$1:$6</definedName>
    <definedName name="_xlnm.Print_Titles" localSheetId="29">'9.3.3. sz. mell'!$1:$6</definedName>
    <definedName name="_xlnm.Print_Area" localSheetId="31">'1. sz tájékoztató t.'!$A$1:$E$147</definedName>
    <definedName name="_xlnm.Print_Area" localSheetId="1">'1.1.sz.mell. Önk. szumma'!$A$1:$F$155</definedName>
    <definedName name="_xlnm.Print_Area" localSheetId="2">'1.2.1.sz.mell. Önk. összes'!$A$1:$F$155</definedName>
    <definedName name="_xlnm.Print_Area" localSheetId="3">'1.2.2.sz.mell. Hivatal össz.'!$A$1:$F$155</definedName>
    <definedName name="_xlnm.Print_Area" localSheetId="4">'1.2.3.sz.mell.Műv.össz.'!$A$1:$F$155</definedName>
    <definedName name="_xlnm.Print_Area" localSheetId="5">'1.2.4.sz.mell.Vágo.össz.'!$A$1:$F$155</definedName>
    <definedName name="_xlnm.Print_Area" localSheetId="12">'1.2.5.sz.mell. Óvoda össz.'!$A$1:$F$155</definedName>
    <definedName name="_xlnm.Print_Area" localSheetId="13">'1.2.6.sz. mell. TSZSZI'!$A$1:$I$155</definedName>
    <definedName name="_xlnm.Print_Area" localSheetId="14">'1.2.8.sz.mell. Okt.társ.'!$A$1:$F$155</definedName>
    <definedName name="_xlnm.Print_Area" localSheetId="15">'1.2.9.sz.mell. Szoc.társ.'!$A$1:$F$155</definedName>
    <definedName name="_xlnm.Print_Area" localSheetId="16">'6.sz.mell. Beruházások'!$A$1:$H$25</definedName>
    <definedName name="_xlnm.Print_Area" localSheetId="37">'7. sz tájékoztató t.'!$A$1:$E$37</definedName>
    <definedName name="_xlnm.Print_Area" localSheetId="38">'Önk+Társ. '!$A$1:$F$159</definedName>
  </definedNames>
  <calcPr calcId="125725"/>
</workbook>
</file>

<file path=xl/calcChain.xml><?xml version="1.0" encoding="utf-8"?>
<calcChain xmlns="http://schemas.openxmlformats.org/spreadsheetml/2006/main">
  <c r="D17" i="154"/>
  <c r="D144"/>
  <c r="F17" l="1"/>
  <c r="F12" s="1"/>
  <c r="D17" i="153"/>
  <c r="D144"/>
  <c r="D78" i="148"/>
  <c r="D76"/>
  <c r="D96"/>
  <c r="D95"/>
  <c r="D94"/>
  <c r="D76" i="144"/>
  <c r="D96"/>
  <c r="D95"/>
  <c r="D94"/>
  <c r="E24" i="1"/>
  <c r="E111" i="130"/>
  <c r="F12"/>
  <c r="E98" i="138"/>
  <c r="D97" i="131"/>
  <c r="D144" i="130"/>
  <c r="D142"/>
  <c r="D117"/>
  <c r="D112"/>
  <c r="D111" s="1"/>
  <c r="D110"/>
  <c r="D98" s="1"/>
  <c r="D105"/>
  <c r="D96"/>
  <c r="D96" i="149" s="1"/>
  <c r="D95" i="130"/>
  <c r="D94"/>
  <c r="D76"/>
  <c r="D17"/>
  <c r="D6"/>
  <c r="D6" i="149" s="1"/>
  <c r="D117" i="140"/>
  <c r="D96"/>
  <c r="D95"/>
  <c r="D94"/>
  <c r="D94" i="149" s="1"/>
  <c r="D76" i="140"/>
  <c r="D115" i="138"/>
  <c r="D96"/>
  <c r="D95"/>
  <c r="D94"/>
  <c r="D76"/>
  <c r="D96" i="131"/>
  <c r="D95"/>
  <c r="D94"/>
  <c r="D77"/>
  <c r="D76"/>
  <c r="E17" i="149"/>
  <c r="G34" i="63"/>
  <c r="F34"/>
  <c r="D34"/>
  <c r="H33"/>
  <c r="H34" s="1"/>
  <c r="G33"/>
  <c r="F33"/>
  <c r="E33"/>
  <c r="D33"/>
  <c r="C33"/>
  <c r="B33"/>
  <c r="B34" s="1"/>
  <c r="H31"/>
  <c r="G31"/>
  <c r="F31"/>
  <c r="E31"/>
  <c r="D31"/>
  <c r="C31"/>
  <c r="B31"/>
  <c r="E95" i="149"/>
  <c r="D24" i="63"/>
  <c r="B24"/>
  <c r="D98" i="148"/>
  <c r="E98"/>
  <c r="D98" i="138"/>
  <c r="D7" i="130"/>
  <c r="D7" i="149"/>
  <c r="D60" i="130"/>
  <c r="D115"/>
  <c r="D114" s="1"/>
  <c r="E114"/>
  <c r="E117" i="149"/>
  <c r="D113" i="130"/>
  <c r="D97"/>
  <c r="C21" i="63"/>
  <c r="D21"/>
  <c r="E21"/>
  <c r="F21"/>
  <c r="H21"/>
  <c r="B21"/>
  <c r="C14"/>
  <c r="F14"/>
  <c r="B14"/>
  <c r="E145" i="154"/>
  <c r="E98" i="130"/>
  <c r="D8"/>
  <c r="G59" i="1"/>
  <c r="G63"/>
  <c r="G64"/>
  <c r="G65"/>
  <c r="G66"/>
  <c r="G67"/>
  <c r="G68"/>
  <c r="G69"/>
  <c r="G70"/>
  <c r="G71"/>
  <c r="G74"/>
  <c r="G79"/>
  <c r="G80"/>
  <c r="G81"/>
  <c r="G82"/>
  <c r="G83"/>
  <c r="G84"/>
  <c r="G85"/>
  <c r="G88"/>
  <c r="H88" s="1"/>
  <c r="G89"/>
  <c r="H89"/>
  <c r="G100"/>
  <c r="G102"/>
  <c r="G103"/>
  <c r="G104"/>
  <c r="G107"/>
  <c r="G108"/>
  <c r="G109"/>
  <c r="G119"/>
  <c r="H119"/>
  <c r="G120"/>
  <c r="G121"/>
  <c r="G122"/>
  <c r="G123"/>
  <c r="G124"/>
  <c r="G125"/>
  <c r="G126"/>
  <c r="G127"/>
  <c r="G129"/>
  <c r="G130"/>
  <c r="G131"/>
  <c r="G132"/>
  <c r="G133"/>
  <c r="G134"/>
  <c r="G135"/>
  <c r="G136"/>
  <c r="G137"/>
  <c r="G138"/>
  <c r="G139"/>
  <c r="G141"/>
  <c r="G145"/>
  <c r="G146"/>
  <c r="G147"/>
  <c r="G148"/>
  <c r="G149"/>
  <c r="G150"/>
  <c r="G151"/>
  <c r="G152"/>
  <c r="G33"/>
  <c r="G35"/>
  <c r="G43"/>
  <c r="G44"/>
  <c r="G46"/>
  <c r="G47"/>
  <c r="G48"/>
  <c r="G49"/>
  <c r="G50"/>
  <c r="G51"/>
  <c r="G53"/>
  <c r="G56"/>
  <c r="G58"/>
  <c r="G11"/>
  <c r="G13"/>
  <c r="G14"/>
  <c r="G15"/>
  <c r="G16"/>
  <c r="G18"/>
  <c r="G21"/>
  <c r="G22"/>
  <c r="G23"/>
  <c r="G25"/>
  <c r="G30"/>
  <c r="G31"/>
  <c r="G32"/>
  <c r="E21" i="152"/>
  <c r="E15"/>
  <c r="E17"/>
  <c r="E30"/>
  <c r="E31" s="1"/>
  <c r="E19"/>
  <c r="E6"/>
  <c r="E11" s="1"/>
  <c r="E13" s="1"/>
  <c r="E14" s="1"/>
  <c r="E35" s="1"/>
  <c r="E37" s="1"/>
  <c r="E39" s="1"/>
  <c r="D105" i="149"/>
  <c r="E105"/>
  <c r="C105"/>
  <c r="E94"/>
  <c r="E96"/>
  <c r="D97"/>
  <c r="E97"/>
  <c r="D99"/>
  <c r="E99"/>
  <c r="D100"/>
  <c r="E100"/>
  <c r="D101"/>
  <c r="E101"/>
  <c r="D102"/>
  <c r="E102"/>
  <c r="D103"/>
  <c r="E103"/>
  <c r="D104"/>
  <c r="E104"/>
  <c r="D106"/>
  <c r="E106"/>
  <c r="D107"/>
  <c r="E107"/>
  <c r="D108"/>
  <c r="E108"/>
  <c r="D109"/>
  <c r="E109"/>
  <c r="E110"/>
  <c r="D112"/>
  <c r="E112"/>
  <c r="D113"/>
  <c r="E113"/>
  <c r="D115"/>
  <c r="E115"/>
  <c r="D116"/>
  <c r="E116"/>
  <c r="D117"/>
  <c r="D118"/>
  <c r="E118"/>
  <c r="D120"/>
  <c r="E120"/>
  <c r="D121"/>
  <c r="E121"/>
  <c r="D122"/>
  <c r="E122"/>
  <c r="D123"/>
  <c r="E123"/>
  <c r="D124"/>
  <c r="E124"/>
  <c r="D125"/>
  <c r="E125"/>
  <c r="D126"/>
  <c r="E126"/>
  <c r="D127"/>
  <c r="E127"/>
  <c r="D130"/>
  <c r="E130"/>
  <c r="D131"/>
  <c r="E131"/>
  <c r="D132"/>
  <c r="E132"/>
  <c r="D134"/>
  <c r="E134"/>
  <c r="D135"/>
  <c r="E135"/>
  <c r="D136"/>
  <c r="E136"/>
  <c r="D137"/>
  <c r="E137"/>
  <c r="D138"/>
  <c r="E138"/>
  <c r="D139"/>
  <c r="E139"/>
  <c r="D141"/>
  <c r="E141"/>
  <c r="D142"/>
  <c r="E142"/>
  <c r="D143"/>
  <c r="E143"/>
  <c r="D144"/>
  <c r="E144"/>
  <c r="D146"/>
  <c r="E146"/>
  <c r="D147"/>
  <c r="E147"/>
  <c r="D148"/>
  <c r="E148"/>
  <c r="D149"/>
  <c r="E149"/>
  <c r="D150"/>
  <c r="E150"/>
  <c r="D151"/>
  <c r="E151"/>
  <c r="D152"/>
  <c r="E152"/>
  <c r="E6"/>
  <c r="E7"/>
  <c r="D8"/>
  <c r="E8"/>
  <c r="D9"/>
  <c r="E9"/>
  <c r="D10"/>
  <c r="E10"/>
  <c r="D11"/>
  <c r="E11"/>
  <c r="D13"/>
  <c r="E13"/>
  <c r="D14"/>
  <c r="E14"/>
  <c r="D15"/>
  <c r="E15"/>
  <c r="D16"/>
  <c r="E16"/>
  <c r="D17"/>
  <c r="D18"/>
  <c r="E18"/>
  <c r="D20"/>
  <c r="E20"/>
  <c r="D21"/>
  <c r="E21"/>
  <c r="D22"/>
  <c r="E22"/>
  <c r="D23"/>
  <c r="E23"/>
  <c r="D24"/>
  <c r="D25"/>
  <c r="E25"/>
  <c r="D27"/>
  <c r="D28"/>
  <c r="E28"/>
  <c r="D29"/>
  <c r="E29"/>
  <c r="D30"/>
  <c r="E30"/>
  <c r="D31"/>
  <c r="E31"/>
  <c r="D32"/>
  <c r="E32"/>
  <c r="D33"/>
  <c r="E33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7"/>
  <c r="E47"/>
  <c r="D48"/>
  <c r="E48"/>
  <c r="D49"/>
  <c r="E49"/>
  <c r="D50"/>
  <c r="E50"/>
  <c r="D51"/>
  <c r="E51"/>
  <c r="D53"/>
  <c r="E53"/>
  <c r="D54"/>
  <c r="E54"/>
  <c r="D55"/>
  <c r="E55"/>
  <c r="D56"/>
  <c r="E56"/>
  <c r="D58"/>
  <c r="E58"/>
  <c r="D59"/>
  <c r="E59"/>
  <c r="D60"/>
  <c r="E60"/>
  <c r="D61"/>
  <c r="E61"/>
  <c r="D64"/>
  <c r="E64"/>
  <c r="D65"/>
  <c r="E65"/>
  <c r="D66"/>
  <c r="E66"/>
  <c r="D68"/>
  <c r="E68"/>
  <c r="D69"/>
  <c r="E69"/>
  <c r="D70"/>
  <c r="E70"/>
  <c r="D71"/>
  <c r="E71"/>
  <c r="D73"/>
  <c r="E73"/>
  <c r="D74"/>
  <c r="E74"/>
  <c r="D78"/>
  <c r="D75" s="1"/>
  <c r="E78"/>
  <c r="D80"/>
  <c r="E80"/>
  <c r="D81"/>
  <c r="E81"/>
  <c r="D82"/>
  <c r="E82"/>
  <c r="D83"/>
  <c r="E83"/>
  <c r="D84"/>
  <c r="E84"/>
  <c r="D85"/>
  <c r="E85"/>
  <c r="F119"/>
  <c r="F105"/>
  <c r="F77"/>
  <c r="C144"/>
  <c r="F144" s="1"/>
  <c r="C112"/>
  <c r="C96"/>
  <c r="C152"/>
  <c r="F152" s="1"/>
  <c r="C151"/>
  <c r="F151" s="1"/>
  <c r="C150"/>
  <c r="F150" s="1"/>
  <c r="C149"/>
  <c r="F149" s="1"/>
  <c r="C148"/>
  <c r="F148" s="1"/>
  <c r="C147"/>
  <c r="F147" s="1"/>
  <c r="C146"/>
  <c r="F146" s="1"/>
  <c r="F145" s="1"/>
  <c r="C143"/>
  <c r="C142"/>
  <c r="C141"/>
  <c r="F141" s="1"/>
  <c r="C139"/>
  <c r="F139" s="1"/>
  <c r="C138"/>
  <c r="F138" s="1"/>
  <c r="C137"/>
  <c r="F137" s="1"/>
  <c r="C136"/>
  <c r="F136" s="1"/>
  <c r="C135"/>
  <c r="F135" s="1"/>
  <c r="C134"/>
  <c r="F134" s="1"/>
  <c r="F133" s="1"/>
  <c r="C132"/>
  <c r="F132" s="1"/>
  <c r="C131"/>
  <c r="F131" s="1"/>
  <c r="C130"/>
  <c r="F130" s="1"/>
  <c r="F129" s="1"/>
  <c r="C127"/>
  <c r="F127" s="1"/>
  <c r="C126"/>
  <c r="F126" s="1"/>
  <c r="C125"/>
  <c r="F125" s="1"/>
  <c r="C124"/>
  <c r="F124" s="1"/>
  <c r="C123"/>
  <c r="F123" s="1"/>
  <c r="C122"/>
  <c r="F122" s="1"/>
  <c r="C121"/>
  <c r="F121" s="1"/>
  <c r="C120"/>
  <c r="F120" s="1"/>
  <c r="C118"/>
  <c r="F118" s="1"/>
  <c r="C117"/>
  <c r="C116"/>
  <c r="F116" s="1"/>
  <c r="C115"/>
  <c r="C113"/>
  <c r="F113" s="1"/>
  <c r="C110"/>
  <c r="C109"/>
  <c r="F109" s="1"/>
  <c r="C108"/>
  <c r="F108" s="1"/>
  <c r="C107"/>
  <c r="F107" s="1"/>
  <c r="C106"/>
  <c r="F106" s="1"/>
  <c r="C104"/>
  <c r="F104" s="1"/>
  <c r="C103"/>
  <c r="F103" s="1"/>
  <c r="C102"/>
  <c r="F102" s="1"/>
  <c r="C101"/>
  <c r="F101" s="1"/>
  <c r="C100"/>
  <c r="F100" s="1"/>
  <c r="C99"/>
  <c r="C97"/>
  <c r="C95"/>
  <c r="C94"/>
  <c r="C85"/>
  <c r="F85" s="1"/>
  <c r="C84"/>
  <c r="F84" s="1"/>
  <c r="C83"/>
  <c r="F83" s="1"/>
  <c r="C82"/>
  <c r="F82" s="1"/>
  <c r="C81"/>
  <c r="F81" s="1"/>
  <c r="C80"/>
  <c r="F80" s="1"/>
  <c r="C78"/>
  <c r="F78" s="1"/>
  <c r="C74"/>
  <c r="F74" s="1"/>
  <c r="C73"/>
  <c r="C71"/>
  <c r="F71" s="1"/>
  <c r="C70"/>
  <c r="F70" s="1"/>
  <c r="C69"/>
  <c r="F69" s="1"/>
  <c r="C68"/>
  <c r="F68" s="1"/>
  <c r="C66"/>
  <c r="F66" s="1"/>
  <c r="C65"/>
  <c r="F65" s="1"/>
  <c r="C64"/>
  <c r="F64" s="1"/>
  <c r="C61"/>
  <c r="C60"/>
  <c r="C59"/>
  <c r="F59" s="1"/>
  <c r="C58"/>
  <c r="F58" s="1"/>
  <c r="C56"/>
  <c r="F56" s="1"/>
  <c r="C55"/>
  <c r="C54"/>
  <c r="C53"/>
  <c r="F53" s="1"/>
  <c r="C51"/>
  <c r="F51" s="1"/>
  <c r="C50"/>
  <c r="F50" s="1"/>
  <c r="C49"/>
  <c r="F49" s="1"/>
  <c r="C48"/>
  <c r="F48" s="1"/>
  <c r="C47"/>
  <c r="F47" s="1"/>
  <c r="C45"/>
  <c r="C44"/>
  <c r="F44" s="1"/>
  <c r="C43"/>
  <c r="F43" s="1"/>
  <c r="C42"/>
  <c r="C41"/>
  <c r="F41" s="1"/>
  <c r="C40"/>
  <c r="C39"/>
  <c r="C38"/>
  <c r="C37"/>
  <c r="C36"/>
  <c r="C35"/>
  <c r="F35" s="1"/>
  <c r="C33"/>
  <c r="F33" s="1"/>
  <c r="C32"/>
  <c r="F32" s="1"/>
  <c r="C31"/>
  <c r="F31" s="1"/>
  <c r="C30"/>
  <c r="F30" s="1"/>
  <c r="C29"/>
  <c r="F29" s="1"/>
  <c r="C28"/>
  <c r="F28" s="1"/>
  <c r="C27"/>
  <c r="C25"/>
  <c r="F25" s="1"/>
  <c r="C24"/>
  <c r="F24" s="1"/>
  <c r="C23"/>
  <c r="F23" s="1"/>
  <c r="C22"/>
  <c r="F22" s="1"/>
  <c r="C21"/>
  <c r="F21" s="1"/>
  <c r="C20"/>
  <c r="F20" s="1"/>
  <c r="C18"/>
  <c r="F18" s="1"/>
  <c r="C17"/>
  <c r="C16"/>
  <c r="F16" s="1"/>
  <c r="C15"/>
  <c r="F15" s="1"/>
  <c r="C14"/>
  <c r="F14" s="1"/>
  <c r="C13"/>
  <c r="F13" s="1"/>
  <c r="C11"/>
  <c r="F11" s="1"/>
  <c r="C10"/>
  <c r="F10" s="1"/>
  <c r="C9"/>
  <c r="C8"/>
  <c r="C7"/>
  <c r="C6"/>
  <c r="E93" i="144"/>
  <c r="F152" i="154"/>
  <c r="F151"/>
  <c r="F150"/>
  <c r="F149"/>
  <c r="F148"/>
  <c r="F147"/>
  <c r="F146"/>
  <c r="F145"/>
  <c r="D145"/>
  <c r="C145"/>
  <c r="H144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E129"/>
  <c r="D129"/>
  <c r="C129"/>
  <c r="C153" s="1"/>
  <c r="F127"/>
  <c r="F126"/>
  <c r="F125"/>
  <c r="F124"/>
  <c r="F123"/>
  <c r="F122"/>
  <c r="F121"/>
  <c r="F120"/>
  <c r="F119"/>
  <c r="F118"/>
  <c r="H117"/>
  <c r="F117"/>
  <c r="F116"/>
  <c r="H115"/>
  <c r="F115"/>
  <c r="F114"/>
  <c r="E114"/>
  <c r="D114"/>
  <c r="C114"/>
  <c r="H113"/>
  <c r="F113"/>
  <c r="H112"/>
  <c r="F112"/>
  <c r="H111"/>
  <c r="C111"/>
  <c r="F111" s="1"/>
  <c r="H110"/>
  <c r="F110"/>
  <c r="H109"/>
  <c r="F109"/>
  <c r="H108"/>
  <c r="F108"/>
  <c r="H107"/>
  <c r="F107"/>
  <c r="H106"/>
  <c r="F106"/>
  <c r="H105"/>
  <c r="F105"/>
  <c r="H104"/>
  <c r="F104"/>
  <c r="H103"/>
  <c r="F103"/>
  <c r="H102"/>
  <c r="F102"/>
  <c r="H101"/>
  <c r="F101"/>
  <c r="F100"/>
  <c r="F99"/>
  <c r="H98"/>
  <c r="E98"/>
  <c r="D98"/>
  <c r="C98"/>
  <c r="F98" s="1"/>
  <c r="H97"/>
  <c r="F97"/>
  <c r="H96"/>
  <c r="F96"/>
  <c r="H95"/>
  <c r="F95"/>
  <c r="H94"/>
  <c r="F94"/>
  <c r="E93"/>
  <c r="E128" s="1"/>
  <c r="D93"/>
  <c r="D128" s="1"/>
  <c r="C93"/>
  <c r="C128" s="1"/>
  <c r="C154" s="1"/>
  <c r="F85"/>
  <c r="F84"/>
  <c r="F83"/>
  <c r="F82"/>
  <c r="F81"/>
  <c r="F80"/>
  <c r="F79"/>
  <c r="E79"/>
  <c r="D79"/>
  <c r="C79"/>
  <c r="H78"/>
  <c r="F78"/>
  <c r="H77"/>
  <c r="F77"/>
  <c r="H76"/>
  <c r="F76"/>
  <c r="F75"/>
  <c r="E75"/>
  <c r="D75"/>
  <c r="C75"/>
  <c r="F74"/>
  <c r="H73"/>
  <c r="F73"/>
  <c r="F72" s="1"/>
  <c r="E72"/>
  <c r="D72"/>
  <c r="C72"/>
  <c r="H71"/>
  <c r="F71"/>
  <c r="F70"/>
  <c r="F69"/>
  <c r="F68"/>
  <c r="F67"/>
  <c r="E67"/>
  <c r="D67"/>
  <c r="C67"/>
  <c r="H66"/>
  <c r="F66"/>
  <c r="F65"/>
  <c r="F64"/>
  <c r="F63"/>
  <c r="E63"/>
  <c r="D63"/>
  <c r="C63"/>
  <c r="C86" s="1"/>
  <c r="C159" s="1"/>
  <c r="H61"/>
  <c r="F61"/>
  <c r="H60"/>
  <c r="F60"/>
  <c r="H59"/>
  <c r="F59"/>
  <c r="H58"/>
  <c r="F58"/>
  <c r="F57"/>
  <c r="E57"/>
  <c r="D57"/>
  <c r="C57"/>
  <c r="H56"/>
  <c r="F56"/>
  <c r="H55"/>
  <c r="F55"/>
  <c r="H54"/>
  <c r="F54"/>
  <c r="H53"/>
  <c r="F53"/>
  <c r="F52"/>
  <c r="E52"/>
  <c r="D52"/>
  <c r="C52"/>
  <c r="F51"/>
  <c r="F50"/>
  <c r="F49"/>
  <c r="F48"/>
  <c r="F47"/>
  <c r="F46"/>
  <c r="E46"/>
  <c r="D46"/>
  <c r="C46"/>
  <c r="H45"/>
  <c r="F45"/>
  <c r="H44"/>
  <c r="F44"/>
  <c r="H43"/>
  <c r="F43"/>
  <c r="H42"/>
  <c r="F42"/>
  <c r="H41"/>
  <c r="F41"/>
  <c r="H40"/>
  <c r="F40"/>
  <c r="H39"/>
  <c r="F39"/>
  <c r="H38"/>
  <c r="F38"/>
  <c r="H37"/>
  <c r="F37"/>
  <c r="H36"/>
  <c r="F36"/>
  <c r="H35"/>
  <c r="F35"/>
  <c r="F34"/>
  <c r="E34"/>
  <c r="D34"/>
  <c r="C34"/>
  <c r="H33"/>
  <c r="F33"/>
  <c r="H32"/>
  <c r="F32"/>
  <c r="H31"/>
  <c r="F31"/>
  <c r="H30"/>
  <c r="F30"/>
  <c r="H29"/>
  <c r="F29"/>
  <c r="H28"/>
  <c r="F28"/>
  <c r="E27"/>
  <c r="D27"/>
  <c r="C27"/>
  <c r="F27" s="1"/>
  <c r="F26" s="1"/>
  <c r="E26"/>
  <c r="D26"/>
  <c r="C26"/>
  <c r="H25"/>
  <c r="F25"/>
  <c r="H24"/>
  <c r="F24"/>
  <c r="H23"/>
  <c r="F23"/>
  <c r="H22"/>
  <c r="F22"/>
  <c r="H21"/>
  <c r="F21"/>
  <c r="H20"/>
  <c r="F20"/>
  <c r="F19"/>
  <c r="E19"/>
  <c r="D19"/>
  <c r="C19"/>
  <c r="H18"/>
  <c r="F18"/>
  <c r="H17"/>
  <c r="H16"/>
  <c r="F16"/>
  <c r="H15"/>
  <c r="F15"/>
  <c r="H14"/>
  <c r="F14"/>
  <c r="H13"/>
  <c r="F13"/>
  <c r="E12"/>
  <c r="C12"/>
  <c r="H11"/>
  <c r="F11"/>
  <c r="H10"/>
  <c r="F10"/>
  <c r="H9"/>
  <c r="F9"/>
  <c r="H8"/>
  <c r="F8"/>
  <c r="H7"/>
  <c r="F7"/>
  <c r="H6"/>
  <c r="F6"/>
  <c r="F5"/>
  <c r="E5"/>
  <c r="D5"/>
  <c r="C5"/>
  <c r="C62" s="1"/>
  <c r="C111" i="130"/>
  <c r="C111" i="153"/>
  <c r="D86" i="154" l="1"/>
  <c r="E62"/>
  <c r="D12"/>
  <c r="D62" s="1"/>
  <c r="D158" s="1"/>
  <c r="F86"/>
  <c r="E34" i="63"/>
  <c r="F24"/>
  <c r="E86" i="154"/>
  <c r="E153"/>
  <c r="E154" s="1"/>
  <c r="D95" i="149"/>
  <c r="F95" s="1"/>
  <c r="F61"/>
  <c r="F54"/>
  <c r="F9"/>
  <c r="F8"/>
  <c r="F73"/>
  <c r="F72" s="1"/>
  <c r="F63"/>
  <c r="F46"/>
  <c r="F67"/>
  <c r="F79"/>
  <c r="D110"/>
  <c r="D98" s="1"/>
  <c r="F94"/>
  <c r="F19"/>
  <c r="E79"/>
  <c r="D79"/>
  <c r="E72"/>
  <c r="D72"/>
  <c r="E67"/>
  <c r="D67"/>
  <c r="D86" s="1"/>
  <c r="E63"/>
  <c r="D63"/>
  <c r="E46"/>
  <c r="D46"/>
  <c r="F42"/>
  <c r="F40"/>
  <c r="F39"/>
  <c r="D26"/>
  <c r="D19"/>
  <c r="E145"/>
  <c r="D145"/>
  <c r="F143"/>
  <c r="E133"/>
  <c r="D133"/>
  <c r="E129"/>
  <c r="D129"/>
  <c r="F99"/>
  <c r="D93" i="144"/>
  <c r="F38" i="149"/>
  <c r="F37"/>
  <c r="F45"/>
  <c r="E19"/>
  <c r="F55"/>
  <c r="F6"/>
  <c r="F7"/>
  <c r="D52"/>
  <c r="F142"/>
  <c r="F140" s="1"/>
  <c r="F153" s="1"/>
  <c r="F115"/>
  <c r="F117"/>
  <c r="D114"/>
  <c r="D153" i="154"/>
  <c r="F153"/>
  <c r="F159" s="1"/>
  <c r="F62"/>
  <c r="F36" i="149"/>
  <c r="F97"/>
  <c r="E114"/>
  <c r="E52"/>
  <c r="E140"/>
  <c r="D140"/>
  <c r="E98"/>
  <c r="F112"/>
  <c r="E111"/>
  <c r="D111"/>
  <c r="F96"/>
  <c r="E57"/>
  <c r="F60"/>
  <c r="F57" s="1"/>
  <c r="D57"/>
  <c r="E34"/>
  <c r="D34"/>
  <c r="E12"/>
  <c r="F17"/>
  <c r="F12" s="1"/>
  <c r="D12"/>
  <c r="D5"/>
  <c r="E5"/>
  <c r="F93" i="154"/>
  <c r="F128" s="1"/>
  <c r="C158"/>
  <c r="C87"/>
  <c r="C155" s="1"/>
  <c r="E158"/>
  <c r="D159" l="1"/>
  <c r="E87"/>
  <c r="E155" s="1"/>
  <c r="D87"/>
  <c r="F87"/>
  <c r="F158"/>
  <c r="E159"/>
  <c r="F154"/>
  <c r="F52" i="149"/>
  <c r="E153"/>
  <c r="D153"/>
  <c r="D159" s="1"/>
  <c r="F110"/>
  <c r="F34"/>
  <c r="F5"/>
  <c r="D62"/>
  <c r="D87" s="1"/>
  <c r="F114"/>
  <c r="E93"/>
  <c r="E128" s="1"/>
  <c r="D93"/>
  <c r="D128" s="1"/>
  <c r="D154" i="154"/>
  <c r="D155" s="1"/>
  <c r="F155" l="1"/>
  <c r="E154" i="149"/>
  <c r="D158"/>
  <c r="D154"/>
  <c r="D155" s="1"/>
  <c r="F10" i="64"/>
  <c r="G10" i="63"/>
  <c r="H7"/>
  <c r="H11"/>
  <c r="H16"/>
  <c r="H18"/>
  <c r="H5"/>
  <c r="G9"/>
  <c r="G11"/>
  <c r="G15"/>
  <c r="G16" s="1"/>
  <c r="G17"/>
  <c r="G18" s="1"/>
  <c r="G19"/>
  <c r="G21" s="1"/>
  <c r="F152" i="153"/>
  <c r="F151"/>
  <c r="F150"/>
  <c r="F149"/>
  <c r="F148"/>
  <c r="F147"/>
  <c r="F146"/>
  <c r="F145"/>
  <c r="E145"/>
  <c r="D145"/>
  <c r="C145"/>
  <c r="H144"/>
  <c r="F144"/>
  <c r="F140" s="1"/>
  <c r="F143"/>
  <c r="F142"/>
  <c r="F141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E129"/>
  <c r="D129"/>
  <c r="C129"/>
  <c r="C153" s="1"/>
  <c r="F127"/>
  <c r="F126"/>
  <c r="F125"/>
  <c r="F124"/>
  <c r="F123"/>
  <c r="F122"/>
  <c r="F121"/>
  <c r="F120"/>
  <c r="F119"/>
  <c r="F118"/>
  <c r="H117"/>
  <c r="F117"/>
  <c r="F116"/>
  <c r="H115"/>
  <c r="F115"/>
  <c r="F114"/>
  <c r="E114"/>
  <c r="D114"/>
  <c r="C114"/>
  <c r="H113"/>
  <c r="F113"/>
  <c r="H112"/>
  <c r="F112"/>
  <c r="H111"/>
  <c r="F111"/>
  <c r="H110"/>
  <c r="F110"/>
  <c r="H109"/>
  <c r="F109"/>
  <c r="H108"/>
  <c r="F108"/>
  <c r="H107"/>
  <c r="F107"/>
  <c r="H106"/>
  <c r="F106"/>
  <c r="H105"/>
  <c r="F105"/>
  <c r="H104"/>
  <c r="F104"/>
  <c r="H103"/>
  <c r="F103"/>
  <c r="H102"/>
  <c r="F102"/>
  <c r="H101"/>
  <c r="F101"/>
  <c r="F100"/>
  <c r="F99"/>
  <c r="H98"/>
  <c r="E98"/>
  <c r="D98"/>
  <c r="C98"/>
  <c r="F98" s="1"/>
  <c r="H97"/>
  <c r="F97"/>
  <c r="H96"/>
  <c r="F96"/>
  <c r="H95"/>
  <c r="F95"/>
  <c r="H94"/>
  <c r="F94"/>
  <c r="E93"/>
  <c r="E128" s="1"/>
  <c r="D93"/>
  <c r="D128" s="1"/>
  <c r="C93"/>
  <c r="C128" s="1"/>
  <c r="C154" s="1"/>
  <c r="F85"/>
  <c r="F84"/>
  <c r="F83"/>
  <c r="F82"/>
  <c r="F81"/>
  <c r="F80"/>
  <c r="F79"/>
  <c r="E79"/>
  <c r="D79"/>
  <c r="C79"/>
  <c r="H78"/>
  <c r="F78"/>
  <c r="H77"/>
  <c r="F77"/>
  <c r="H76"/>
  <c r="F76"/>
  <c r="F75"/>
  <c r="E75"/>
  <c r="D75"/>
  <c r="C75"/>
  <c r="F74"/>
  <c r="H73"/>
  <c r="F73"/>
  <c r="F72"/>
  <c r="E72"/>
  <c r="D72"/>
  <c r="C72"/>
  <c r="H71"/>
  <c r="F71"/>
  <c r="F70"/>
  <c r="F69"/>
  <c r="F68"/>
  <c r="F67"/>
  <c r="E67"/>
  <c r="D67"/>
  <c r="C67"/>
  <c r="H66"/>
  <c r="F66"/>
  <c r="F65"/>
  <c r="F64"/>
  <c r="F63"/>
  <c r="E63"/>
  <c r="D63"/>
  <c r="D86" s="1"/>
  <c r="C63"/>
  <c r="C86" s="1"/>
  <c r="C159" s="1"/>
  <c r="H61"/>
  <c r="F61"/>
  <c r="H60"/>
  <c r="F60"/>
  <c r="H59"/>
  <c r="F59"/>
  <c r="H58"/>
  <c r="F58"/>
  <c r="F57"/>
  <c r="E57"/>
  <c r="D57"/>
  <c r="C57"/>
  <c r="H56"/>
  <c r="F56"/>
  <c r="H55"/>
  <c r="F55"/>
  <c r="H54"/>
  <c r="F54"/>
  <c r="H53"/>
  <c r="F53"/>
  <c r="F52"/>
  <c r="E52"/>
  <c r="D52"/>
  <c r="C52"/>
  <c r="F51"/>
  <c r="F50"/>
  <c r="F49"/>
  <c r="F48"/>
  <c r="F47"/>
  <c r="F46"/>
  <c r="E46"/>
  <c r="D46"/>
  <c r="C46"/>
  <c r="H45"/>
  <c r="F45"/>
  <c r="H44"/>
  <c r="F44"/>
  <c r="H43"/>
  <c r="F43"/>
  <c r="H42"/>
  <c r="F42"/>
  <c r="H41"/>
  <c r="F41"/>
  <c r="H40"/>
  <c r="F40"/>
  <c r="H39"/>
  <c r="F39"/>
  <c r="H38"/>
  <c r="F38"/>
  <c r="H37"/>
  <c r="F37"/>
  <c r="H36"/>
  <c r="F36"/>
  <c r="H35"/>
  <c r="F35"/>
  <c r="F34"/>
  <c r="E34"/>
  <c r="D34"/>
  <c r="C34"/>
  <c r="H33"/>
  <c r="F33"/>
  <c r="H32"/>
  <c r="F32"/>
  <c r="H31"/>
  <c r="F31"/>
  <c r="H30"/>
  <c r="F30"/>
  <c r="H29"/>
  <c r="F29"/>
  <c r="H28"/>
  <c r="F28"/>
  <c r="E27"/>
  <c r="D27"/>
  <c r="C27"/>
  <c r="F27" s="1"/>
  <c r="F26" s="1"/>
  <c r="E26"/>
  <c r="D26"/>
  <c r="C26"/>
  <c r="H25"/>
  <c r="F25"/>
  <c r="H24"/>
  <c r="F24"/>
  <c r="H23"/>
  <c r="F23"/>
  <c r="H22"/>
  <c r="F22"/>
  <c r="H21"/>
  <c r="F21"/>
  <c r="H20"/>
  <c r="F20"/>
  <c r="F19"/>
  <c r="E19"/>
  <c r="D19"/>
  <c r="C19"/>
  <c r="H18"/>
  <c r="F18"/>
  <c r="H17"/>
  <c r="F17"/>
  <c r="F12" s="1"/>
  <c r="H16"/>
  <c r="F16"/>
  <c r="H15"/>
  <c r="F15"/>
  <c r="H14"/>
  <c r="F14"/>
  <c r="H13"/>
  <c r="F13"/>
  <c r="E12"/>
  <c r="D12"/>
  <c r="C12"/>
  <c r="H11"/>
  <c r="F11"/>
  <c r="H10"/>
  <c r="F10"/>
  <c r="H9"/>
  <c r="F9"/>
  <c r="H8"/>
  <c r="F8"/>
  <c r="H7"/>
  <c r="F7"/>
  <c r="H6"/>
  <c r="F6"/>
  <c r="F5"/>
  <c r="E5"/>
  <c r="D5"/>
  <c r="C5"/>
  <c r="C62" s="1"/>
  <c r="F86" l="1"/>
  <c r="E86"/>
  <c r="E62"/>
  <c r="D62"/>
  <c r="D87" s="1"/>
  <c r="F62"/>
  <c r="E153"/>
  <c r="D153"/>
  <c r="D159" s="1"/>
  <c r="F153"/>
  <c r="F93"/>
  <c r="F128" s="1"/>
  <c r="C158"/>
  <c r="C87"/>
  <c r="C155" s="1"/>
  <c r="E159" l="1"/>
  <c r="E87"/>
  <c r="F87"/>
  <c r="F159"/>
  <c r="E158"/>
  <c r="D158"/>
  <c r="F158"/>
  <c r="F154"/>
  <c r="E154"/>
  <c r="D154"/>
  <c r="D155" s="1"/>
  <c r="F119" i="1"/>
  <c r="C152"/>
  <c r="F152" s="1"/>
  <c r="H152" s="1"/>
  <c r="C151"/>
  <c r="C150"/>
  <c r="C149"/>
  <c r="C148"/>
  <c r="F148" s="1"/>
  <c r="H148" s="1"/>
  <c r="C147"/>
  <c r="C146"/>
  <c r="C144"/>
  <c r="C143"/>
  <c r="C142"/>
  <c r="C141"/>
  <c r="C139"/>
  <c r="C138"/>
  <c r="F138" s="1"/>
  <c r="H138" s="1"/>
  <c r="C137"/>
  <c r="C136"/>
  <c r="C135"/>
  <c r="C134"/>
  <c r="F134" s="1"/>
  <c r="H134" s="1"/>
  <c r="C132"/>
  <c r="C131"/>
  <c r="C130"/>
  <c r="C127"/>
  <c r="F127" s="1"/>
  <c r="H127" s="1"/>
  <c r="C126"/>
  <c r="C125"/>
  <c r="C124"/>
  <c r="C123"/>
  <c r="F123" s="1"/>
  <c r="H123" s="1"/>
  <c r="C122"/>
  <c r="C121"/>
  <c r="C120"/>
  <c r="C118"/>
  <c r="C117"/>
  <c r="C116"/>
  <c r="C115"/>
  <c r="C113"/>
  <c r="C112"/>
  <c r="C110"/>
  <c r="C109"/>
  <c r="C108"/>
  <c r="F108" s="1"/>
  <c r="H108" s="1"/>
  <c r="C107"/>
  <c r="C106"/>
  <c r="C105"/>
  <c r="C104"/>
  <c r="F104" s="1"/>
  <c r="H104" s="1"/>
  <c r="C103"/>
  <c r="C102"/>
  <c r="C101"/>
  <c r="C100"/>
  <c r="F100" s="1"/>
  <c r="H100" s="1"/>
  <c r="C99"/>
  <c r="C97"/>
  <c r="C96"/>
  <c r="C95"/>
  <c r="C94"/>
  <c r="C85"/>
  <c r="C84"/>
  <c r="C83"/>
  <c r="C82"/>
  <c r="C81"/>
  <c r="C80"/>
  <c r="C78"/>
  <c r="C74"/>
  <c r="C73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5"/>
  <c r="C44"/>
  <c r="C43"/>
  <c r="C42"/>
  <c r="C41"/>
  <c r="C40"/>
  <c r="C39"/>
  <c r="C38"/>
  <c r="C37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F152" i="148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 s="1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C98"/>
  <c r="F98" s="1"/>
  <c r="F97"/>
  <c r="F96"/>
  <c r="F95"/>
  <c r="F94"/>
  <c r="E93"/>
  <c r="E128" s="1"/>
  <c r="E154" s="1"/>
  <c r="D93"/>
  <c r="C93"/>
  <c r="C128" s="1"/>
  <c r="C154" s="1"/>
  <c r="F85"/>
  <c r="F84"/>
  <c r="F83"/>
  <c r="F82"/>
  <c r="F81"/>
  <c r="F80"/>
  <c r="F79"/>
  <c r="E79"/>
  <c r="D79"/>
  <c r="C79"/>
  <c r="F78"/>
  <c r="F77"/>
  <c r="F76"/>
  <c r="E75"/>
  <c r="D75"/>
  <c r="C75"/>
  <c r="F74"/>
  <c r="F73"/>
  <c r="F72" s="1"/>
  <c r="E72"/>
  <c r="D72"/>
  <c r="C72"/>
  <c r="F71"/>
  <c r="F70"/>
  <c r="F69"/>
  <c r="F68"/>
  <c r="F67"/>
  <c r="E67"/>
  <c r="D67"/>
  <c r="C67"/>
  <c r="F66"/>
  <c r="F65"/>
  <c r="F64"/>
  <c r="F63"/>
  <c r="E63"/>
  <c r="D63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4" s="1"/>
  <c r="F38"/>
  <c r="F37"/>
  <c r="F36"/>
  <c r="F35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E5"/>
  <c r="D5"/>
  <c r="C5"/>
  <c r="C62" s="1"/>
  <c r="F152" i="144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E128" s="1"/>
  <c r="E154" s="1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D128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 s="1"/>
  <c r="E75"/>
  <c r="D75"/>
  <c r="C75"/>
  <c r="F74"/>
  <c r="F73"/>
  <c r="F72" s="1"/>
  <c r="E72"/>
  <c r="D72"/>
  <c r="C72"/>
  <c r="F71"/>
  <c r="F70"/>
  <c r="F69"/>
  <c r="F68"/>
  <c r="F67"/>
  <c r="E67"/>
  <c r="D67"/>
  <c r="C67"/>
  <c r="F66"/>
  <c r="F65"/>
  <c r="F64"/>
  <c r="F63"/>
  <c r="E63"/>
  <c r="E86" s="1"/>
  <c r="E159" s="1"/>
  <c r="D63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F77" i="1"/>
  <c r="F76"/>
  <c r="E6"/>
  <c r="E7"/>
  <c r="E8"/>
  <c r="E9"/>
  <c r="E10"/>
  <c r="E11"/>
  <c r="E13"/>
  <c r="E14"/>
  <c r="E15"/>
  <c r="E16"/>
  <c r="E18"/>
  <c r="E20"/>
  <c r="E21"/>
  <c r="E22"/>
  <c r="E23"/>
  <c r="E25"/>
  <c r="E28"/>
  <c r="E29"/>
  <c r="E30"/>
  <c r="E31"/>
  <c r="E32"/>
  <c r="E33"/>
  <c r="E35"/>
  <c r="E36"/>
  <c r="E37"/>
  <c r="E38"/>
  <c r="E39"/>
  <c r="E40"/>
  <c r="E41"/>
  <c r="E42"/>
  <c r="E43"/>
  <c r="E44"/>
  <c r="E45"/>
  <c r="E47"/>
  <c r="E48"/>
  <c r="E49"/>
  <c r="E50"/>
  <c r="E51"/>
  <c r="E53"/>
  <c r="E54"/>
  <c r="E55"/>
  <c r="E56"/>
  <c r="E58"/>
  <c r="E59"/>
  <c r="E60"/>
  <c r="E61"/>
  <c r="E64"/>
  <c r="E65"/>
  <c r="E66"/>
  <c r="E68"/>
  <c r="E69"/>
  <c r="E70"/>
  <c r="E71"/>
  <c r="E73"/>
  <c r="E74"/>
  <c r="E78"/>
  <c r="E75" s="1"/>
  <c r="E80"/>
  <c r="E81"/>
  <c r="E82"/>
  <c r="E83"/>
  <c r="E84"/>
  <c r="E85"/>
  <c r="E94"/>
  <c r="E95"/>
  <c r="E96"/>
  <c r="E97"/>
  <c r="E99"/>
  <c r="E100"/>
  <c r="E101"/>
  <c r="E102"/>
  <c r="E103"/>
  <c r="E104"/>
  <c r="E105"/>
  <c r="E106"/>
  <c r="E107"/>
  <c r="E108"/>
  <c r="E109"/>
  <c r="E110"/>
  <c r="E112"/>
  <c r="E113"/>
  <c r="E115"/>
  <c r="E116"/>
  <c r="E117"/>
  <c r="E118"/>
  <c r="E120"/>
  <c r="E121"/>
  <c r="E122"/>
  <c r="E123"/>
  <c r="E124"/>
  <c r="E125"/>
  <c r="E126"/>
  <c r="E127"/>
  <c r="E130"/>
  <c r="E131"/>
  <c r="E132"/>
  <c r="E134"/>
  <c r="E135"/>
  <c r="E136"/>
  <c r="E137"/>
  <c r="E138"/>
  <c r="E139"/>
  <c r="E141"/>
  <c r="E142"/>
  <c r="E76" i="149" s="1"/>
  <c r="E143" i="1"/>
  <c r="E144"/>
  <c r="E146"/>
  <c r="E147"/>
  <c r="E148"/>
  <c r="E149"/>
  <c r="E150"/>
  <c r="E151"/>
  <c r="E152"/>
  <c r="D152"/>
  <c r="D151"/>
  <c r="D150"/>
  <c r="D149"/>
  <c r="D148"/>
  <c r="D147"/>
  <c r="D146"/>
  <c r="D144"/>
  <c r="D143"/>
  <c r="D142"/>
  <c r="D141"/>
  <c r="D139"/>
  <c r="D138"/>
  <c r="D137"/>
  <c r="D136"/>
  <c r="D135"/>
  <c r="D134"/>
  <c r="D132"/>
  <c r="D131"/>
  <c r="D130"/>
  <c r="D127"/>
  <c r="D126"/>
  <c r="D125"/>
  <c r="D124"/>
  <c r="D123"/>
  <c r="D122"/>
  <c r="D121"/>
  <c r="D120"/>
  <c r="D118"/>
  <c r="D117"/>
  <c r="D116"/>
  <c r="D115"/>
  <c r="D113"/>
  <c r="D112"/>
  <c r="D110"/>
  <c r="D109"/>
  <c r="D108"/>
  <c r="D107"/>
  <c r="D106"/>
  <c r="D105"/>
  <c r="D104"/>
  <c r="D103"/>
  <c r="D102"/>
  <c r="D101"/>
  <c r="D100"/>
  <c r="D99"/>
  <c r="D97"/>
  <c r="D96"/>
  <c r="D95"/>
  <c r="D94"/>
  <c r="D85"/>
  <c r="D84"/>
  <c r="F84" s="1"/>
  <c r="H84" s="1"/>
  <c r="D83"/>
  <c r="D82"/>
  <c r="F82" s="1"/>
  <c r="H82" s="1"/>
  <c r="D81"/>
  <c r="D80"/>
  <c r="F80" s="1"/>
  <c r="H80" s="1"/>
  <c r="D78"/>
  <c r="D74"/>
  <c r="F74" s="1"/>
  <c r="H74" s="1"/>
  <c r="D73"/>
  <c r="D71"/>
  <c r="F71" s="1"/>
  <c r="H71" s="1"/>
  <c r="D70"/>
  <c r="D69"/>
  <c r="F69" s="1"/>
  <c r="H69" s="1"/>
  <c r="D68"/>
  <c r="D66"/>
  <c r="F66" s="1"/>
  <c r="H66" s="1"/>
  <c r="D65"/>
  <c r="D64"/>
  <c r="F64" s="1"/>
  <c r="H64" s="1"/>
  <c r="D61"/>
  <c r="D60"/>
  <c r="D59"/>
  <c r="D58"/>
  <c r="F58" s="1"/>
  <c r="H58" s="1"/>
  <c r="D56"/>
  <c r="D55"/>
  <c r="D54"/>
  <c r="D52" s="1"/>
  <c r="D53"/>
  <c r="F53" s="1"/>
  <c r="H53" s="1"/>
  <c r="D51"/>
  <c r="D50"/>
  <c r="F50" s="1"/>
  <c r="H50" s="1"/>
  <c r="D49"/>
  <c r="D48"/>
  <c r="F48" s="1"/>
  <c r="H48" s="1"/>
  <c r="D47"/>
  <c r="D45"/>
  <c r="D44"/>
  <c r="D43"/>
  <c r="F43" s="1"/>
  <c r="H43" s="1"/>
  <c r="D42"/>
  <c r="D41"/>
  <c r="D40"/>
  <c r="D39"/>
  <c r="F39" s="1"/>
  <c r="D38"/>
  <c r="D37"/>
  <c r="F37" s="1"/>
  <c r="D36"/>
  <c r="D35"/>
  <c r="F35" s="1"/>
  <c r="H35" s="1"/>
  <c r="D33"/>
  <c r="D32"/>
  <c r="F32" s="1"/>
  <c r="H32" s="1"/>
  <c r="D31"/>
  <c r="D30"/>
  <c r="F30" s="1"/>
  <c r="H30" s="1"/>
  <c r="D29"/>
  <c r="D28"/>
  <c r="D25"/>
  <c r="D24"/>
  <c r="D23"/>
  <c r="F23" s="1"/>
  <c r="H23" s="1"/>
  <c r="D22"/>
  <c r="D21"/>
  <c r="D20"/>
  <c r="F20" s="1"/>
  <c r="D18"/>
  <c r="F18" s="1"/>
  <c r="H18" s="1"/>
  <c r="D17"/>
  <c r="D16"/>
  <c r="D15"/>
  <c r="F15" s="1"/>
  <c r="H15" s="1"/>
  <c r="D14"/>
  <c r="F14" s="1"/>
  <c r="H14" s="1"/>
  <c r="D13"/>
  <c r="F13" s="1"/>
  <c r="H13" s="1"/>
  <c r="D11"/>
  <c r="D10"/>
  <c r="D9"/>
  <c r="D8"/>
  <c r="D7"/>
  <c r="D6"/>
  <c r="D75"/>
  <c r="C155" i="131"/>
  <c r="C155" i="138"/>
  <c r="C155" i="140"/>
  <c r="F152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G118" i="1" s="1"/>
  <c r="F117" i="140"/>
  <c r="F116"/>
  <c r="F115"/>
  <c r="F114" s="1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E128" s="1"/>
  <c r="E154" s="1"/>
  <c r="D93"/>
  <c r="C93"/>
  <c r="C128" s="1"/>
  <c r="C154" s="1"/>
  <c r="F85"/>
  <c r="F84"/>
  <c r="F83"/>
  <c r="F82"/>
  <c r="F81"/>
  <c r="F80"/>
  <c r="F79"/>
  <c r="E79"/>
  <c r="D79"/>
  <c r="C79"/>
  <c r="F78"/>
  <c r="G78" i="1" s="1"/>
  <c r="F77" i="140"/>
  <c r="F76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E63"/>
  <c r="D63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G42" i="1" s="1"/>
  <c r="F41" i="140"/>
  <c r="G41" i="1" s="1"/>
  <c r="F40" i="140"/>
  <c r="F39"/>
  <c r="F38"/>
  <c r="F37"/>
  <c r="G37" i="1" s="1"/>
  <c r="F36" i="140"/>
  <c r="F35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E5"/>
  <c r="D5"/>
  <c r="D62" s="1"/>
  <c r="C5"/>
  <c r="C62" s="1"/>
  <c r="F152" i="138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 s="1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G99" i="1" s="1"/>
  <c r="C98" i="138"/>
  <c r="F98" s="1"/>
  <c r="F97"/>
  <c r="F96"/>
  <c r="F95"/>
  <c r="F94"/>
  <c r="E93"/>
  <c r="D93"/>
  <c r="C93"/>
  <c r="C128" s="1"/>
  <c r="C154" s="1"/>
  <c r="F85"/>
  <c r="F84"/>
  <c r="F83"/>
  <c r="F82"/>
  <c r="F81"/>
  <c r="F80"/>
  <c r="F79"/>
  <c r="E79"/>
  <c r="D79"/>
  <c r="C79"/>
  <c r="F78"/>
  <c r="F77"/>
  <c r="F76"/>
  <c r="E75"/>
  <c r="D75"/>
  <c r="C75"/>
  <c r="F74"/>
  <c r="F73"/>
  <c r="F72" s="1"/>
  <c r="E72"/>
  <c r="D72"/>
  <c r="C72"/>
  <c r="F71"/>
  <c r="F70"/>
  <c r="F69"/>
  <c r="F68"/>
  <c r="F67"/>
  <c r="E67"/>
  <c r="D67"/>
  <c r="C67"/>
  <c r="F66"/>
  <c r="F65"/>
  <c r="F64"/>
  <c r="F63"/>
  <c r="E63"/>
  <c r="D63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G45" i="1" s="1"/>
  <c r="F44" i="138"/>
  <c r="F43"/>
  <c r="F42"/>
  <c r="F41"/>
  <c r="F40"/>
  <c r="F39"/>
  <c r="F38"/>
  <c r="F37"/>
  <c r="F36"/>
  <c r="F35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E5"/>
  <c r="E62" s="1"/>
  <c r="D5"/>
  <c r="D62" s="1"/>
  <c r="C5"/>
  <c r="C62" s="1"/>
  <c r="C87" s="1"/>
  <c r="F152" i="131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 s="1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D93"/>
  <c r="C93"/>
  <c r="C128" s="1"/>
  <c r="C154" s="1"/>
  <c r="F85"/>
  <c r="F84"/>
  <c r="F83"/>
  <c r="F82"/>
  <c r="F81"/>
  <c r="F80"/>
  <c r="F79"/>
  <c r="E79"/>
  <c r="D79"/>
  <c r="C79"/>
  <c r="F78"/>
  <c r="F77"/>
  <c r="F76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E63"/>
  <c r="D63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D27" i="130"/>
  <c r="E27"/>
  <c r="E27" i="149" s="1"/>
  <c r="C27" i="130"/>
  <c r="C98"/>
  <c r="E155" i="153" l="1"/>
  <c r="F155"/>
  <c r="E62" i="148"/>
  <c r="F62"/>
  <c r="D62"/>
  <c r="D128"/>
  <c r="D154" s="1"/>
  <c r="F27" i="149"/>
  <c r="F26" s="1"/>
  <c r="F62" s="1"/>
  <c r="E26"/>
  <c r="E62" s="1"/>
  <c r="E158" s="1"/>
  <c r="F28" i="1"/>
  <c r="E62" i="140"/>
  <c r="D79" i="1"/>
  <c r="F29"/>
  <c r="F33"/>
  <c r="H33" s="1"/>
  <c r="F47"/>
  <c r="H47" s="1"/>
  <c r="F51"/>
  <c r="H51" s="1"/>
  <c r="F56"/>
  <c r="H56" s="1"/>
  <c r="F68"/>
  <c r="H68" s="1"/>
  <c r="F81"/>
  <c r="H81" s="1"/>
  <c r="F85"/>
  <c r="H85" s="1"/>
  <c r="F103"/>
  <c r="H103" s="1"/>
  <c r="F107"/>
  <c r="H107" s="1"/>
  <c r="F122"/>
  <c r="H122" s="1"/>
  <c r="F126"/>
  <c r="H126" s="1"/>
  <c r="F132"/>
  <c r="H132" s="1"/>
  <c r="F137"/>
  <c r="H137" s="1"/>
  <c r="F147"/>
  <c r="H147" s="1"/>
  <c r="F151"/>
  <c r="H151" s="1"/>
  <c r="D19"/>
  <c r="D62" s="1"/>
  <c r="D67"/>
  <c r="D27"/>
  <c r="D26" s="1"/>
  <c r="F22"/>
  <c r="H22" s="1"/>
  <c r="F102"/>
  <c r="H102" s="1"/>
  <c r="F106"/>
  <c r="F121"/>
  <c r="H121" s="1"/>
  <c r="F125"/>
  <c r="H125" s="1"/>
  <c r="F131"/>
  <c r="H131" s="1"/>
  <c r="F136"/>
  <c r="H136" s="1"/>
  <c r="F141"/>
  <c r="H141" s="1"/>
  <c r="F146"/>
  <c r="H146" s="1"/>
  <c r="F150"/>
  <c r="H150" s="1"/>
  <c r="D63"/>
  <c r="D72"/>
  <c r="D46"/>
  <c r="F16"/>
  <c r="H16" s="1"/>
  <c r="F21"/>
  <c r="H21" s="1"/>
  <c r="F25"/>
  <c r="H25" s="1"/>
  <c r="F31"/>
  <c r="H31" s="1"/>
  <c r="F44"/>
  <c r="H44" s="1"/>
  <c r="F49"/>
  <c r="H49" s="1"/>
  <c r="F54"/>
  <c r="F59"/>
  <c r="H59" s="1"/>
  <c r="F65"/>
  <c r="H65" s="1"/>
  <c r="F70"/>
  <c r="H70" s="1"/>
  <c r="F83"/>
  <c r="H83" s="1"/>
  <c r="F143"/>
  <c r="F101"/>
  <c r="F109"/>
  <c r="H109" s="1"/>
  <c r="F120"/>
  <c r="H120" s="1"/>
  <c r="F124"/>
  <c r="H124" s="1"/>
  <c r="F130"/>
  <c r="H130" s="1"/>
  <c r="F135"/>
  <c r="H135" s="1"/>
  <c r="F139"/>
  <c r="H139" s="1"/>
  <c r="F144"/>
  <c r="F149"/>
  <c r="H149" s="1"/>
  <c r="F73"/>
  <c r="E128" i="138"/>
  <c r="E154" s="1"/>
  <c r="F76" i="149"/>
  <c r="F75" s="1"/>
  <c r="F86" s="1"/>
  <c r="E75"/>
  <c r="E86" s="1"/>
  <c r="D57" i="1"/>
  <c r="F118"/>
  <c r="F116"/>
  <c r="F99"/>
  <c r="H99" s="1"/>
  <c r="F41"/>
  <c r="H41" s="1"/>
  <c r="F24"/>
  <c r="H118"/>
  <c r="F40"/>
  <c r="F42"/>
  <c r="H42" s="1"/>
  <c r="D128" i="140"/>
  <c r="D154" s="1"/>
  <c r="D128" i="138"/>
  <c r="D154" s="1"/>
  <c r="E86"/>
  <c r="E159" s="1"/>
  <c r="G77" i="1"/>
  <c r="H77" s="1"/>
  <c r="F75" i="138"/>
  <c r="F86" s="1"/>
  <c r="F159" s="1"/>
  <c r="D34" i="1"/>
  <c r="F45"/>
  <c r="H45" s="1"/>
  <c r="D128" i="131"/>
  <c r="D154" s="1"/>
  <c r="D86"/>
  <c r="D159" s="1"/>
  <c r="D5" i="1"/>
  <c r="F17"/>
  <c r="D12"/>
  <c r="F36"/>
  <c r="F55"/>
  <c r="F60"/>
  <c r="F142"/>
  <c r="F117"/>
  <c r="F105"/>
  <c r="F97"/>
  <c r="E86" i="148"/>
  <c r="E159" s="1"/>
  <c r="F75"/>
  <c r="F86" s="1"/>
  <c r="F159" s="1"/>
  <c r="D86"/>
  <c r="D159" s="1"/>
  <c r="D86" i="144"/>
  <c r="D159" s="1"/>
  <c r="F86"/>
  <c r="F159" s="1"/>
  <c r="D86" i="140"/>
  <c r="D159" s="1"/>
  <c r="F38" i="1"/>
  <c r="F34" i="140"/>
  <c r="F62" s="1"/>
  <c r="H37" i="1"/>
  <c r="F78"/>
  <c r="H78" s="1"/>
  <c r="E86" i="140"/>
  <c r="E159" s="1"/>
  <c r="F75"/>
  <c r="F86" s="1"/>
  <c r="F95" i="1"/>
  <c r="D86" i="138"/>
  <c r="D159" s="1"/>
  <c r="F34"/>
  <c r="F62" s="1"/>
  <c r="E128" i="131"/>
  <c r="E154" s="1"/>
  <c r="E86"/>
  <c r="E159" s="1"/>
  <c r="F75"/>
  <c r="F115" i="1"/>
  <c r="F113"/>
  <c r="F110"/>
  <c r="F112"/>
  <c r="F96"/>
  <c r="F94"/>
  <c r="F61"/>
  <c r="F93" i="148"/>
  <c r="F128" s="1"/>
  <c r="F154" s="1"/>
  <c r="C158"/>
  <c r="C87"/>
  <c r="C155" s="1"/>
  <c r="D158"/>
  <c r="E158"/>
  <c r="F93" i="144"/>
  <c r="F128" s="1"/>
  <c r="F154" s="1"/>
  <c r="C158"/>
  <c r="C87"/>
  <c r="C155" s="1"/>
  <c r="D158"/>
  <c r="E158"/>
  <c r="E87"/>
  <c r="E155" s="1"/>
  <c r="E145" i="1"/>
  <c r="E140"/>
  <c r="E133"/>
  <c r="E129"/>
  <c r="E114"/>
  <c r="E111"/>
  <c r="E98"/>
  <c r="E79"/>
  <c r="E72"/>
  <c r="E67"/>
  <c r="E63"/>
  <c r="E57"/>
  <c r="E52"/>
  <c r="E46"/>
  <c r="E34"/>
  <c r="E27"/>
  <c r="E26" s="1"/>
  <c r="E19"/>
  <c r="E12"/>
  <c r="E5"/>
  <c r="D86"/>
  <c r="F93" i="140"/>
  <c r="F128" s="1"/>
  <c r="F154" s="1"/>
  <c r="C158"/>
  <c r="C87"/>
  <c r="D158"/>
  <c r="E158"/>
  <c r="C158" i="138"/>
  <c r="F93"/>
  <c r="F128" s="1"/>
  <c r="F154" s="1"/>
  <c r="F93" i="131"/>
  <c r="F128" s="1"/>
  <c r="F154" s="1"/>
  <c r="C158"/>
  <c r="C87"/>
  <c r="D158"/>
  <c r="D87"/>
  <c r="D155" s="1"/>
  <c r="D145" i="1"/>
  <c r="D140"/>
  <c r="D153" s="1"/>
  <c r="D133"/>
  <c r="D129"/>
  <c r="D114"/>
  <c r="D111"/>
  <c r="D98"/>
  <c r="E145" i="130"/>
  <c r="E140"/>
  <c r="E133"/>
  <c r="E129"/>
  <c r="E79"/>
  <c r="E75"/>
  <c r="E86" s="1"/>
  <c r="E72"/>
  <c r="E67"/>
  <c r="E63"/>
  <c r="E57"/>
  <c r="E52"/>
  <c r="E46"/>
  <c r="E34"/>
  <c r="E26"/>
  <c r="E19"/>
  <c r="E12"/>
  <c r="E5"/>
  <c r="D145"/>
  <c r="D133"/>
  <c r="D129"/>
  <c r="D79"/>
  <c r="D75"/>
  <c r="D86" s="1"/>
  <c r="D46"/>
  <c r="D19" i="152"/>
  <c r="C7" i="150"/>
  <c r="C6"/>
  <c r="H78" i="148"/>
  <c r="H77"/>
  <c r="E33" i="61"/>
  <c r="C18" i="73"/>
  <c r="D87" i="148" l="1"/>
  <c r="D155" s="1"/>
  <c r="F158"/>
  <c r="D87" i="144"/>
  <c r="D155" s="1"/>
  <c r="D87" i="1"/>
  <c r="D159"/>
  <c r="E86"/>
  <c r="E158" i="138"/>
  <c r="D87"/>
  <c r="D155" s="1"/>
  <c r="E158" i="131"/>
  <c r="E159" i="149"/>
  <c r="E87"/>
  <c r="E155" s="1"/>
  <c r="F159"/>
  <c r="F87"/>
  <c r="E153" i="1"/>
  <c r="E87" i="131"/>
  <c r="E155" s="1"/>
  <c r="D87" i="140"/>
  <c r="D155" s="1"/>
  <c r="E87" i="138"/>
  <c r="E155" s="1"/>
  <c r="D158"/>
  <c r="F87"/>
  <c r="F155" s="1"/>
  <c r="E153" i="130"/>
  <c r="E159" s="1"/>
  <c r="D93" i="1"/>
  <c r="D128" s="1"/>
  <c r="D154" s="1"/>
  <c r="E93"/>
  <c r="E128" s="1"/>
  <c r="E154" s="1"/>
  <c r="E87" i="140"/>
  <c r="E155" s="1"/>
  <c r="F87" i="148"/>
  <c r="F155" s="1"/>
  <c r="E87"/>
  <c r="E155" s="1"/>
  <c r="F158" i="144"/>
  <c r="F87"/>
  <c r="F155" s="1"/>
  <c r="F158" i="140"/>
  <c r="F159"/>
  <c r="F87"/>
  <c r="F155" s="1"/>
  <c r="F158" i="131"/>
  <c r="F86"/>
  <c r="E62" i="1"/>
  <c r="E87" s="1"/>
  <c r="E62" i="130"/>
  <c r="E87" s="1"/>
  <c r="F158" i="138"/>
  <c r="E5" i="63"/>
  <c r="F18"/>
  <c r="E18"/>
  <c r="D18"/>
  <c r="B18"/>
  <c r="F16"/>
  <c r="E16"/>
  <c r="D16"/>
  <c r="B16"/>
  <c r="D8"/>
  <c r="D14" s="1"/>
  <c r="E7"/>
  <c r="G7" s="1"/>
  <c r="E6"/>
  <c r="H144" i="148"/>
  <c r="H117"/>
  <c r="H115"/>
  <c r="H113"/>
  <c r="H112"/>
  <c r="H111"/>
  <c r="H110"/>
  <c r="H109"/>
  <c r="H108"/>
  <c r="H107"/>
  <c r="H106"/>
  <c r="H105"/>
  <c r="H104"/>
  <c r="H103"/>
  <c r="H102"/>
  <c r="H101"/>
  <c r="H98"/>
  <c r="H97"/>
  <c r="H96"/>
  <c r="H95"/>
  <c r="H94"/>
  <c r="H76"/>
  <c r="H73"/>
  <c r="H71"/>
  <c r="H66"/>
  <c r="H61"/>
  <c r="H60"/>
  <c r="H59"/>
  <c r="H58"/>
  <c r="H56"/>
  <c r="H55"/>
  <c r="H54"/>
  <c r="H53"/>
  <c r="H45"/>
  <c r="H44"/>
  <c r="H43"/>
  <c r="H42"/>
  <c r="H41"/>
  <c r="H40"/>
  <c r="H39"/>
  <c r="H38"/>
  <c r="H37"/>
  <c r="H36"/>
  <c r="H35"/>
  <c r="H33"/>
  <c r="H32"/>
  <c r="H31"/>
  <c r="H30"/>
  <c r="H29"/>
  <c r="H28"/>
  <c r="H25"/>
  <c r="H24"/>
  <c r="H23"/>
  <c r="H22"/>
  <c r="H21"/>
  <c r="H20"/>
  <c r="H18"/>
  <c r="H17"/>
  <c r="H16"/>
  <c r="H15"/>
  <c r="H14"/>
  <c r="H13"/>
  <c r="H11"/>
  <c r="H10"/>
  <c r="H9"/>
  <c r="H8"/>
  <c r="H7"/>
  <c r="H6"/>
  <c r="F20" i="64"/>
  <c r="F19"/>
  <c r="F18"/>
  <c r="F17"/>
  <c r="F16"/>
  <c r="F15"/>
  <c r="F14"/>
  <c r="F13"/>
  <c r="F12"/>
  <c r="F11"/>
  <c r="E10"/>
  <c r="D10"/>
  <c r="B10"/>
  <c r="F8"/>
  <c r="E8"/>
  <c r="D8"/>
  <c r="D21" s="1"/>
  <c r="B6"/>
  <c r="B8" s="1"/>
  <c r="D155" i="1" l="1"/>
  <c r="E159"/>
  <c r="E21" i="64"/>
  <c r="B21"/>
  <c r="E14" i="63"/>
  <c r="G14"/>
  <c r="G24" s="1"/>
  <c r="D158" i="1"/>
  <c r="F159" i="131"/>
  <c r="F87"/>
  <c r="F155" s="1"/>
  <c r="E155" i="1"/>
  <c r="E158"/>
  <c r="F21" i="64"/>
  <c r="E3" i="150"/>
  <c r="E4"/>
  <c r="E5"/>
  <c r="E6"/>
  <c r="E7"/>
  <c r="E2"/>
  <c r="D21" i="152"/>
  <c r="D30" s="1"/>
  <c r="D31" s="1"/>
  <c r="C21"/>
  <c r="C30" s="1"/>
  <c r="C31" s="1"/>
  <c r="C19"/>
  <c r="D6"/>
  <c r="D11" s="1"/>
  <c r="D13" s="1"/>
  <c r="D14" s="1"/>
  <c r="D35" s="1"/>
  <c r="D37" s="1"/>
  <c r="D39" s="1"/>
  <c r="C6"/>
  <c r="C11" s="1"/>
  <c r="C13" s="1"/>
  <c r="C14" s="1"/>
  <c r="C35" s="1"/>
  <c r="C37" s="1"/>
  <c r="C39" s="1"/>
  <c r="E8" i="150" l="1"/>
  <c r="F152" i="130"/>
  <c r="F150"/>
  <c r="F149"/>
  <c r="F148"/>
  <c r="F147"/>
  <c r="F146"/>
  <c r="F145" l="1"/>
  <c r="F47"/>
  <c r="F48"/>
  <c r="F49"/>
  <c r="F50"/>
  <c r="F51"/>
  <c r="F64"/>
  <c r="F65"/>
  <c r="F68"/>
  <c r="F69"/>
  <c r="F76"/>
  <c r="G76" i="1" s="1"/>
  <c r="H76" s="1"/>
  <c r="F77" i="130"/>
  <c r="F78"/>
  <c r="F80"/>
  <c r="F81"/>
  <c r="F82"/>
  <c r="F83"/>
  <c r="F116"/>
  <c r="G116" i="1" s="1"/>
  <c r="H116" s="1"/>
  <c r="F130" i="130"/>
  <c r="F131"/>
  <c r="F132"/>
  <c r="F134"/>
  <c r="F135"/>
  <c r="F136"/>
  <c r="F137"/>
  <c r="F138"/>
  <c r="F139"/>
  <c r="F141"/>
  <c r="F142"/>
  <c r="G142" i="1" s="1"/>
  <c r="H142" s="1"/>
  <c r="F143" i="130"/>
  <c r="G143" i="1" s="1"/>
  <c r="H143" s="1"/>
  <c r="F133" i="130" l="1"/>
  <c r="F129"/>
  <c r="F79"/>
  <c r="F75"/>
  <c r="G75" i="1" s="1"/>
  <c r="F46" i="130"/>
  <c r="C3" i="149"/>
  <c r="C91" s="1"/>
  <c r="F151" i="130"/>
  <c r="F75" i="1"/>
  <c r="H75" s="1"/>
  <c r="F122" i="130"/>
  <c r="F124"/>
  <c r="F126"/>
  <c r="F100"/>
  <c r="F85"/>
  <c r="F84"/>
  <c r="C145"/>
  <c r="C146" i="121"/>
  <c r="C140"/>
  <c r="C146" i="120"/>
  <c r="C140"/>
  <c r="C146" i="119"/>
  <c r="C140"/>
  <c r="C140" i="3"/>
  <c r="E3" i="128"/>
  <c r="E26" s="1"/>
  <c r="C3"/>
  <c r="C26"/>
  <c r="D3"/>
  <c r="D26" s="1"/>
  <c r="E29"/>
  <c r="D29"/>
  <c r="C29"/>
  <c r="E9"/>
  <c r="E8"/>
  <c r="E20"/>
  <c r="D9"/>
  <c r="D8"/>
  <c r="D20"/>
  <c r="D22"/>
  <c r="C9"/>
  <c r="C8"/>
  <c r="C20"/>
  <c r="C22"/>
  <c r="C51" i="127"/>
  <c r="C45"/>
  <c r="C57"/>
  <c r="C51" i="126"/>
  <c r="C45"/>
  <c r="C57"/>
  <c r="C51" i="125"/>
  <c r="C45"/>
  <c r="C57"/>
  <c r="C51" i="105"/>
  <c r="C45"/>
  <c r="C52" i="124"/>
  <c r="C46"/>
  <c r="C58"/>
  <c r="C52" i="123"/>
  <c r="C46"/>
  <c r="C58"/>
  <c r="C52" i="122"/>
  <c r="C46"/>
  <c r="C58"/>
  <c r="D93" i="87"/>
  <c r="E93"/>
  <c r="D114"/>
  <c r="E114"/>
  <c r="D128"/>
  <c r="E128"/>
  <c r="D129"/>
  <c r="E129"/>
  <c r="D133"/>
  <c r="E133"/>
  <c r="D140"/>
  <c r="E140"/>
  <c r="D145"/>
  <c r="E145"/>
  <c r="D153"/>
  <c r="E153"/>
  <c r="D154"/>
  <c r="E154"/>
  <c r="C145"/>
  <c r="C140"/>
  <c r="C133"/>
  <c r="C129"/>
  <c r="C114"/>
  <c r="C93"/>
  <c r="D5"/>
  <c r="E5"/>
  <c r="D12"/>
  <c r="E12"/>
  <c r="D19"/>
  <c r="E19"/>
  <c r="D27"/>
  <c r="D26"/>
  <c r="E27"/>
  <c r="E26"/>
  <c r="D34"/>
  <c r="D62" s="1"/>
  <c r="D87" s="1"/>
  <c r="E34"/>
  <c r="E62" s="1"/>
  <c r="E87" s="1"/>
  <c r="D46"/>
  <c r="E46"/>
  <c r="D52"/>
  <c r="E52"/>
  <c r="D57"/>
  <c r="E57"/>
  <c r="D63"/>
  <c r="E63"/>
  <c r="D67"/>
  <c r="E67"/>
  <c r="D72"/>
  <c r="E72"/>
  <c r="D75"/>
  <c r="E75"/>
  <c r="D79"/>
  <c r="E79"/>
  <c r="D86"/>
  <c r="E86"/>
  <c r="C79"/>
  <c r="C75"/>
  <c r="C72"/>
  <c r="C67"/>
  <c r="C63"/>
  <c r="C86"/>
  <c r="C57"/>
  <c r="C52"/>
  <c r="C46"/>
  <c r="C34"/>
  <c r="C27"/>
  <c r="C26"/>
  <c r="C19"/>
  <c r="C12"/>
  <c r="C5"/>
  <c r="C1" i="127"/>
  <c r="C1" i="126"/>
  <c r="C1" i="125"/>
  <c r="C37" i="127"/>
  <c r="C30"/>
  <c r="C26"/>
  <c r="C20"/>
  <c r="C8"/>
  <c r="C36"/>
  <c r="C41"/>
  <c r="C37" i="126"/>
  <c r="C30"/>
  <c r="C26"/>
  <c r="C20"/>
  <c r="C8"/>
  <c r="C36"/>
  <c r="C41"/>
  <c r="C37" i="125"/>
  <c r="C30"/>
  <c r="C26"/>
  <c r="C20"/>
  <c r="C8"/>
  <c r="C36"/>
  <c r="C41"/>
  <c r="C1" i="124"/>
  <c r="C1" i="123"/>
  <c r="C1" i="122"/>
  <c r="C38" i="124"/>
  <c r="C31"/>
  <c r="C26"/>
  <c r="C20"/>
  <c r="C8"/>
  <c r="C37"/>
  <c r="C42"/>
  <c r="C38" i="123"/>
  <c r="C31"/>
  <c r="C26"/>
  <c r="C20"/>
  <c r="C8"/>
  <c r="C37"/>
  <c r="C42"/>
  <c r="C38" i="122"/>
  <c r="C31"/>
  <c r="C26"/>
  <c r="C20"/>
  <c r="C8"/>
  <c r="C37"/>
  <c r="C42"/>
  <c r="C1" i="120"/>
  <c r="C1" i="121"/>
  <c r="C133"/>
  <c r="C129"/>
  <c r="C154" s="1"/>
  <c r="C114"/>
  <c r="C93"/>
  <c r="C128"/>
  <c r="C155" s="1"/>
  <c r="C82"/>
  <c r="C78"/>
  <c r="C75"/>
  <c r="C70"/>
  <c r="C66"/>
  <c r="C89" s="1"/>
  <c r="C60"/>
  <c r="C55"/>
  <c r="C49"/>
  <c r="C37"/>
  <c r="C30"/>
  <c r="C29"/>
  <c r="C22"/>
  <c r="C15"/>
  <c r="C8"/>
  <c r="C65" s="1"/>
  <c r="C90" s="1"/>
  <c r="C133" i="120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1" i="119"/>
  <c r="C133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26" i="79"/>
  <c r="C146" i="3"/>
  <c r="C133"/>
  <c r="C93"/>
  <c r="C30"/>
  <c r="E29" i="73"/>
  <c r="A1" i="70"/>
  <c r="B3" i="2"/>
  <c r="A1"/>
  <c r="A1" i="24"/>
  <c r="H4" i="66"/>
  <c r="G4"/>
  <c r="F4"/>
  <c r="E4"/>
  <c r="D3"/>
  <c r="C3" i="87"/>
  <c r="C91" s="1"/>
  <c r="D3"/>
  <c r="D91" s="1"/>
  <c r="A20" i="89"/>
  <c r="C1" i="105"/>
  <c r="C1" i="79"/>
  <c r="C1" i="3"/>
  <c r="A1" i="78"/>
  <c r="C4" i="62"/>
  <c r="D4"/>
  <c r="E4" s="1"/>
  <c r="A12" i="75"/>
  <c r="A11" i="76"/>
  <c r="F1" i="61"/>
  <c r="F1" i="73"/>
  <c r="C4"/>
  <c r="A4" i="76"/>
  <c r="C37" i="105"/>
  <c r="C30"/>
  <c r="C26"/>
  <c r="C20"/>
  <c r="C8"/>
  <c r="C36"/>
  <c r="C41"/>
  <c r="H16" i="66"/>
  <c r="G16"/>
  <c r="F16"/>
  <c r="E16"/>
  <c r="D16"/>
  <c r="H14"/>
  <c r="G14"/>
  <c r="F14"/>
  <c r="E14"/>
  <c r="D14"/>
  <c r="H12"/>
  <c r="G12"/>
  <c r="F12"/>
  <c r="E12"/>
  <c r="D12"/>
  <c r="H9"/>
  <c r="G9"/>
  <c r="F9"/>
  <c r="E9"/>
  <c r="D9"/>
  <c r="H6"/>
  <c r="H18"/>
  <c r="G6"/>
  <c r="G18"/>
  <c r="F6"/>
  <c r="F18"/>
  <c r="E6"/>
  <c r="E18"/>
  <c r="D6"/>
  <c r="D18"/>
  <c r="D30" i="88"/>
  <c r="C30"/>
  <c r="C52" i="79"/>
  <c r="C38"/>
  <c r="C31"/>
  <c r="C20"/>
  <c r="C129" i="3"/>
  <c r="C154"/>
  <c r="C114"/>
  <c r="C82"/>
  <c r="C78"/>
  <c r="C75"/>
  <c r="C70"/>
  <c r="C66"/>
  <c r="C60"/>
  <c r="C55"/>
  <c r="C49"/>
  <c r="C37"/>
  <c r="C29"/>
  <c r="C22"/>
  <c r="C15"/>
  <c r="C8"/>
  <c r="E17" i="61"/>
  <c r="C17"/>
  <c r="D6" i="76" s="1"/>
  <c r="E30" i="61"/>
  <c r="C18"/>
  <c r="E18" i="73"/>
  <c r="E31" s="1"/>
  <c r="C19"/>
  <c r="C24" i="61"/>
  <c r="C24" i="73"/>
  <c r="C29" s="1"/>
  <c r="C46" i="79"/>
  <c r="C58"/>
  <c r="C8"/>
  <c r="C37"/>
  <c r="C42"/>
  <c r="E16" i="89"/>
  <c r="F16"/>
  <c r="D16"/>
  <c r="C16"/>
  <c r="G15"/>
  <c r="G14"/>
  <c r="G13"/>
  <c r="G12"/>
  <c r="G11"/>
  <c r="G10"/>
  <c r="C8" i="78"/>
  <c r="C11" i="77"/>
  <c r="C11" i="62"/>
  <c r="D11"/>
  <c r="E11"/>
  <c r="F8"/>
  <c r="F9"/>
  <c r="F10"/>
  <c r="F7"/>
  <c r="F6"/>
  <c r="I17" i="66"/>
  <c r="O21" i="24"/>
  <c r="O9"/>
  <c r="D38" i="70"/>
  <c r="I6" i="66"/>
  <c r="I7"/>
  <c r="I8"/>
  <c r="I9"/>
  <c r="I18" s="1"/>
  <c r="I10"/>
  <c r="I11"/>
  <c r="I12"/>
  <c r="I13"/>
  <c r="I14"/>
  <c r="I15"/>
  <c r="I16"/>
  <c r="O5" i="24"/>
  <c r="N14"/>
  <c r="N25"/>
  <c r="N26"/>
  <c r="M14"/>
  <c r="M25"/>
  <c r="M26"/>
  <c r="L14"/>
  <c r="L25"/>
  <c r="L26"/>
  <c r="K14"/>
  <c r="K25"/>
  <c r="K26"/>
  <c r="J14"/>
  <c r="I14"/>
  <c r="H14"/>
  <c r="G14"/>
  <c r="G25"/>
  <c r="G26"/>
  <c r="F14"/>
  <c r="E14"/>
  <c r="E25"/>
  <c r="E26"/>
  <c r="D14"/>
  <c r="C14"/>
  <c r="O14" s="1"/>
  <c r="O26" s="1"/>
  <c r="C25"/>
  <c r="C26"/>
  <c r="D25"/>
  <c r="F25"/>
  <c r="H25"/>
  <c r="H26" s="1"/>
  <c r="I25"/>
  <c r="J25"/>
  <c r="J26" s="1"/>
  <c r="I26"/>
  <c r="D26"/>
  <c r="O24"/>
  <c r="O23"/>
  <c r="O22"/>
  <c r="O20"/>
  <c r="O19"/>
  <c r="O18"/>
  <c r="O17"/>
  <c r="O16"/>
  <c r="O13"/>
  <c r="O12"/>
  <c r="O11"/>
  <c r="O10"/>
  <c r="O8"/>
  <c r="O7"/>
  <c r="O6"/>
  <c r="B25" i="2"/>
  <c r="G16" i="89"/>
  <c r="C32" i="61"/>
  <c r="O25" i="24"/>
  <c r="C30" i="61"/>
  <c r="C31"/>
  <c r="C33"/>
  <c r="C89" i="3"/>
  <c r="C62" i="87"/>
  <c r="C87"/>
  <c r="E22" i="128"/>
  <c r="D33"/>
  <c r="C33"/>
  <c r="E33"/>
  <c r="D35"/>
  <c r="E35"/>
  <c r="C35"/>
  <c r="F26" i="24"/>
  <c r="C57" i="105"/>
  <c r="C153" i="87"/>
  <c r="C128"/>
  <c r="C128" i="3"/>
  <c r="C155"/>
  <c r="C65"/>
  <c r="C90"/>
  <c r="F11" i="62"/>
  <c r="E31" i="61"/>
  <c r="D14" i="76"/>
  <c r="E32" i="61"/>
  <c r="C154" i="87"/>
  <c r="F145" i="1" l="1"/>
  <c r="H145" s="1"/>
  <c r="F46"/>
  <c r="H46" s="1"/>
  <c r="F79"/>
  <c r="H79" s="1"/>
  <c r="F120" i="130"/>
  <c r="F16"/>
  <c r="F99"/>
  <c r="F127"/>
  <c r="F125"/>
  <c r="F123"/>
  <c r="F121"/>
  <c r="F118"/>
  <c r="C46"/>
  <c r="C75"/>
  <c r="C79"/>
  <c r="C3" i="77"/>
  <c r="E4" i="73"/>
  <c r="C4" i="61"/>
  <c r="E4"/>
  <c r="E3" i="87"/>
  <c r="E91" s="1"/>
  <c r="D13" i="76"/>
  <c r="E30" i="73"/>
  <c r="C31"/>
  <c r="C30"/>
  <c r="D8" i="76" s="1"/>
  <c r="D7"/>
  <c r="C129" i="130"/>
  <c r="C133"/>
  <c r="F133" i="1" l="1"/>
  <c r="H133" s="1"/>
  <c r="F129"/>
  <c r="H129" s="1"/>
  <c r="F140"/>
  <c r="D15" i="76"/>
  <c r="C32" i="73"/>
  <c r="F119" i="130"/>
  <c r="C145" i="149"/>
  <c r="E32" i="73"/>
  <c r="C75" i="149"/>
  <c r="C145" i="1"/>
  <c r="C75"/>
  <c r="C46"/>
  <c r="C79"/>
  <c r="F153" l="1"/>
  <c r="C140" i="149"/>
  <c r="C129" i="1"/>
  <c r="C129" i="149"/>
  <c r="C140" i="1"/>
  <c r="C133" i="149"/>
  <c r="C133" i="1"/>
  <c r="C79" i="149"/>
  <c r="C46"/>
  <c r="C153" l="1"/>
  <c r="C153" i="1"/>
  <c r="B14" i="76" s="1"/>
  <c r="E14" s="1"/>
  <c r="D72" i="130" l="1"/>
  <c r="D63"/>
  <c r="D57"/>
  <c r="D52"/>
  <c r="D34"/>
  <c r="D12"/>
  <c r="D5"/>
  <c r="D140"/>
  <c r="D153" s="1"/>
  <c r="F40"/>
  <c r="G40" i="1" s="1"/>
  <c r="H40" s="1"/>
  <c r="F29" i="130"/>
  <c r="G29" i="1" s="1"/>
  <c r="H29" s="1"/>
  <c r="F32" i="130"/>
  <c r="F23"/>
  <c r="F22"/>
  <c r="F21"/>
  <c r="F15"/>
  <c r="F14"/>
  <c r="F109"/>
  <c r="F108"/>
  <c r="F104"/>
  <c r="F103"/>
  <c r="F102"/>
  <c r="F73"/>
  <c r="G73" i="1" s="1"/>
  <c r="H73" s="1"/>
  <c r="F66" i="130"/>
  <c r="F58"/>
  <c r="F53"/>
  <c r="F35"/>
  <c r="F28"/>
  <c r="G28" i="1" s="1"/>
  <c r="H28" s="1"/>
  <c r="F20" i="130"/>
  <c r="G20" i="1" s="1"/>
  <c r="H20" s="1"/>
  <c r="F13" i="130"/>
  <c r="F6"/>
  <c r="G6" i="1" s="1"/>
  <c r="F115" i="130"/>
  <c r="G115" i="1" s="1"/>
  <c r="H115" s="1"/>
  <c r="F112" i="130"/>
  <c r="G112" i="1" s="1"/>
  <c r="H112" s="1"/>
  <c r="F101" i="130"/>
  <c r="G101" i="1" s="1"/>
  <c r="H101" s="1"/>
  <c r="F74" i="130"/>
  <c r="F71"/>
  <c r="F60"/>
  <c r="G60" i="1" s="1"/>
  <c r="H60" s="1"/>
  <c r="F61" i="130"/>
  <c r="G61" i="1" s="1"/>
  <c r="H61" s="1"/>
  <c r="F59" i="130"/>
  <c r="F55"/>
  <c r="G55" i="1" s="1"/>
  <c r="H55" s="1"/>
  <c r="F56" i="130"/>
  <c r="F54"/>
  <c r="G54" i="1" s="1"/>
  <c r="H54" s="1"/>
  <c r="F45" i="130"/>
  <c r="F44"/>
  <c r="F43"/>
  <c r="F42"/>
  <c r="F41"/>
  <c r="F39"/>
  <c r="G39" i="1" s="1"/>
  <c r="H39" s="1"/>
  <c r="F38" i="130"/>
  <c r="G38" i="1" s="1"/>
  <c r="H38" s="1"/>
  <c r="F37" i="130"/>
  <c r="F36"/>
  <c r="G36" i="1" s="1"/>
  <c r="H36" s="1"/>
  <c r="F33" i="130"/>
  <c r="F31"/>
  <c r="F30"/>
  <c r="F17"/>
  <c r="G17" i="1" s="1"/>
  <c r="H17" s="1"/>
  <c r="F18" i="130"/>
  <c r="F11"/>
  <c r="F10"/>
  <c r="G10" i="1" s="1"/>
  <c r="F9" i="130"/>
  <c r="G9" i="1" s="1"/>
  <c r="F8" i="130"/>
  <c r="G8" i="1" s="1"/>
  <c r="F7" i="130"/>
  <c r="G7" i="1" s="1"/>
  <c r="F117" i="130"/>
  <c r="F113"/>
  <c r="G113" i="1" s="1"/>
  <c r="H113" s="1"/>
  <c r="F110" i="130"/>
  <c r="G110" i="1" s="1"/>
  <c r="H110" s="1"/>
  <c r="F107" i="130"/>
  <c r="F106"/>
  <c r="G106" i="1" s="1"/>
  <c r="H106" s="1"/>
  <c r="F105" i="130"/>
  <c r="G105" i="1" s="1"/>
  <c r="H105" s="1"/>
  <c r="F97" i="130"/>
  <c r="G97" i="1" s="1"/>
  <c r="H97" s="1"/>
  <c r="F96" i="130"/>
  <c r="G96" i="1" s="1"/>
  <c r="H96" s="1"/>
  <c r="G117" l="1"/>
  <c r="H117" s="1"/>
  <c r="F114" i="130"/>
  <c r="G114" i="1" s="1"/>
  <c r="F63" i="130"/>
  <c r="F63" i="1"/>
  <c r="H63" s="1"/>
  <c r="F114"/>
  <c r="F12"/>
  <c r="F34"/>
  <c r="F52"/>
  <c r="F57"/>
  <c r="F72"/>
  <c r="D67" i="130"/>
  <c r="D19"/>
  <c r="D26"/>
  <c r="D159"/>
  <c r="C140"/>
  <c r="C153" s="1"/>
  <c r="F144"/>
  <c r="F5"/>
  <c r="G5" i="1" s="1"/>
  <c r="G12"/>
  <c r="F34" i="130"/>
  <c r="G34" i="1" s="1"/>
  <c r="F52" i="130"/>
  <c r="G52" i="1" s="1"/>
  <c r="F57" i="130"/>
  <c r="G57" i="1" s="1"/>
  <c r="F72" i="130"/>
  <c r="G72" i="1" s="1"/>
  <c r="F7"/>
  <c r="H7" s="1"/>
  <c r="F8"/>
  <c r="H8" s="1"/>
  <c r="F9"/>
  <c r="H9" s="1"/>
  <c r="F10"/>
  <c r="H10" s="1"/>
  <c r="F11"/>
  <c r="H11" s="1"/>
  <c r="C98" i="149"/>
  <c r="F98" s="1"/>
  <c r="C98" i="1"/>
  <c r="F98" s="1"/>
  <c r="C111" i="149"/>
  <c r="F111" s="1"/>
  <c r="C111" i="1"/>
  <c r="F111" s="1"/>
  <c r="C114" i="130"/>
  <c r="C114" i="149"/>
  <c r="C114" i="1"/>
  <c r="C5" i="149"/>
  <c r="F6" i="1"/>
  <c r="C5" i="130"/>
  <c r="C12"/>
  <c r="C27" i="1"/>
  <c r="F27" i="130"/>
  <c r="C34" i="149"/>
  <c r="C34" i="1"/>
  <c r="C34" i="130"/>
  <c r="C52"/>
  <c r="C52" i="149"/>
  <c r="C52" i="1"/>
  <c r="C57" i="130"/>
  <c r="C63"/>
  <c r="C63" i="1"/>
  <c r="C63" i="149"/>
  <c r="F70" i="130"/>
  <c r="C72"/>
  <c r="C72" i="1"/>
  <c r="C72" i="149"/>
  <c r="F98" i="130"/>
  <c r="G98" i="1" s="1"/>
  <c r="H98" s="1"/>
  <c r="F25" i="130"/>
  <c r="F24"/>
  <c r="G24" i="1" s="1"/>
  <c r="H24" s="1"/>
  <c r="H72" l="1"/>
  <c r="F26" i="130"/>
  <c r="G26" i="1" s="1"/>
  <c r="G27"/>
  <c r="H52"/>
  <c r="F140" i="130"/>
  <c r="G144" i="1"/>
  <c r="H144" s="1"/>
  <c r="H114"/>
  <c r="H57"/>
  <c r="H34"/>
  <c r="H12"/>
  <c r="F5"/>
  <c r="H5" s="1"/>
  <c r="H6"/>
  <c r="F93" i="149"/>
  <c r="F128" s="1"/>
  <c r="F154" s="1"/>
  <c r="F155" s="1"/>
  <c r="C26" i="1"/>
  <c r="F27"/>
  <c r="F19" i="130"/>
  <c r="G19" i="1" s="1"/>
  <c r="F19"/>
  <c r="F67" i="130"/>
  <c r="F86" s="1"/>
  <c r="G86" i="1" s="1"/>
  <c r="F67"/>
  <c r="H67" s="1"/>
  <c r="F86"/>
  <c r="D62" i="130"/>
  <c r="D87" s="1"/>
  <c r="C67"/>
  <c r="C67" i="1"/>
  <c r="C67" i="149"/>
  <c r="C26" i="130"/>
  <c r="C26" i="149"/>
  <c r="C86"/>
  <c r="C159" s="1"/>
  <c r="C86" i="1"/>
  <c r="C86" i="130"/>
  <c r="C159" s="1"/>
  <c r="C19" i="149"/>
  <c r="C19" i="1"/>
  <c r="C19" i="130"/>
  <c r="C62"/>
  <c r="C57" i="1"/>
  <c r="C57" i="149"/>
  <c r="C12"/>
  <c r="C12" i="1"/>
  <c r="C5"/>
  <c r="F62" i="130" l="1"/>
  <c r="G62" i="1" s="1"/>
  <c r="C62" i="149"/>
  <c r="C87" s="1"/>
  <c r="C62" i="1"/>
  <c r="B6" i="76" s="1"/>
  <c r="E6" s="1"/>
  <c r="F26" i="1"/>
  <c r="H26" s="1"/>
  <c r="H27"/>
  <c r="H19"/>
  <c r="F159"/>
  <c r="H86"/>
  <c r="F153" i="130"/>
  <c r="G153" i="1" s="1"/>
  <c r="H153" s="1"/>
  <c r="G140"/>
  <c r="H140" s="1"/>
  <c r="F158" i="149"/>
  <c r="C87" i="130"/>
  <c r="C87" i="1"/>
  <c r="C159"/>
  <c r="B7" i="76"/>
  <c r="E7" s="1"/>
  <c r="F87" i="130" l="1"/>
  <c r="G87" i="1" s="1"/>
  <c r="F62"/>
  <c r="H62" s="1"/>
  <c r="F159" i="130"/>
  <c r="B8" i="76"/>
  <c r="E8" s="1"/>
  <c r="F94" i="130"/>
  <c r="G94" i="1" s="1"/>
  <c r="H94" s="1"/>
  <c r="F87" l="1"/>
  <c r="H87" s="1"/>
  <c r="D93" i="130"/>
  <c r="D128" s="1"/>
  <c r="F95"/>
  <c r="G95" i="1" s="1"/>
  <c r="H95" s="1"/>
  <c r="F93" l="1"/>
  <c r="D154" i="130"/>
  <c r="D155" s="1"/>
  <c r="D158"/>
  <c r="C93" i="149"/>
  <c r="C128" s="1"/>
  <c r="C93" i="1"/>
  <c r="C128" s="1"/>
  <c r="C93" i="130"/>
  <c r="C128" s="1"/>
  <c r="C158" s="1"/>
  <c r="F128" i="1" l="1"/>
  <c r="F154" s="1"/>
  <c r="C154" i="130"/>
  <c r="C155" s="1"/>
  <c r="B13" i="76"/>
  <c r="E13" s="1"/>
  <c r="C158" i="1"/>
  <c r="C154"/>
  <c r="C155" s="1"/>
  <c r="C158" i="149"/>
  <c r="C154"/>
  <c r="F155" i="1" l="1"/>
  <c r="F158"/>
  <c r="C156"/>
  <c r="B15" i="76"/>
  <c r="E15" s="1"/>
  <c r="H10" i="63"/>
  <c r="H9"/>
  <c r="H14" s="1"/>
  <c r="H24" s="1"/>
  <c r="E93" i="130"/>
  <c r="E128" s="1"/>
  <c r="F111"/>
  <c r="G111" i="1" s="1"/>
  <c r="H111" s="1"/>
  <c r="F93" i="130" l="1"/>
  <c r="G93" i="1" s="1"/>
  <c r="H93" s="1"/>
  <c r="E158" i="130"/>
  <c r="E154"/>
  <c r="E155" s="1"/>
  <c r="F128" l="1"/>
  <c r="G128" i="1" s="1"/>
  <c r="H128" s="1"/>
  <c r="F158" i="130" l="1"/>
  <c r="F154"/>
  <c r="F155" s="1"/>
  <c r="G154" i="1" l="1"/>
  <c r="H154" s="1"/>
</calcChain>
</file>

<file path=xl/sharedStrings.xml><?xml version="1.0" encoding="utf-8"?>
<sst xmlns="http://schemas.openxmlformats.org/spreadsheetml/2006/main" count="6412" uniqueCount="700">
  <si>
    <t>Beruházási (felhalmozási) kiadások előirányzata beruházásonként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</si>
  <si>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</si>
  <si>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</si>
  <si>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</si>
  <si>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</si>
  <si>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</si>
  <si>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</si>
  <si>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</si>
  <si>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</si>
  <si>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</si>
  <si>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</si>
  <si>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</si>
  <si>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</si>
  <si>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adatok forintban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</si>
  <si>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</si>
  <si>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</si>
  <si>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</si>
  <si>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</si>
  <si>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</si>
  <si>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</si>
  <si>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</si>
  <si>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</si>
  <si>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</si>
  <si>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</si>
  <si>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</si>
  <si>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</si>
  <si>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</si>
  <si>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</si>
  <si>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</si>
  <si>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</si>
  <si>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</si>
  <si>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</si>
  <si>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</si>
  <si>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</si>
  <si>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</si>
  <si>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</si>
  <si>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</si>
  <si>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</si>
  <si>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</si>
  <si>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</si>
  <si>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</si>
  <si>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</si>
  <si>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</si>
  <si>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</si>
  <si>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</si>
  <si>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</si>
  <si>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</si>
  <si>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</si>
  <si>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</si>
  <si>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</si>
  <si>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</si>
  <si>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</si>
  <si>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</si>
  <si>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</si>
  <si>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</si>
  <si>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</si>
  <si>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</si>
  <si>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</si>
  <si>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</si>
  <si>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</si>
  <si>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</si>
  <si>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</si>
  <si>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</si>
  <si>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</si>
  <si>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</si>
  <si>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</si>
  <si>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</si>
  <si>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</si>
  <si>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</si>
  <si>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</si>
  <si>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</si>
  <si>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</si>
  <si>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</si>
  <si>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</si>
  <si>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</si>
  <si>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</si>
  <si>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</si>
  <si>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</si>
  <si>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</si>
  <si>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</si>
  <si>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</si>
  <si>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</si>
  <si>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</si>
  <si>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</si>
  <si>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</si>
  <si>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</si>
  <si>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</si>
  <si>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</si>
  <si>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</si>
  <si>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</si>
  <si>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</si>
  <si>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</si>
  <si>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</si>
  <si>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</si>
  <si>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</si>
  <si>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</si>
  <si>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</si>
  <si>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</si>
  <si>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</si>
  <si>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</si>
  <si>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</si>
  <si>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</si>
  <si>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</si>
  <si>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</si>
  <si>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</si>
  <si>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</si>
  <si>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</si>
  <si>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</si>
  <si>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</si>
  <si>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</si>
  <si>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</si>
  <si>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</si>
  <si>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</si>
  <si>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</si>
  <si>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</si>
  <si>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</si>
  <si>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</si>
  <si>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</si>
  <si>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</si>
  <si>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</si>
  <si>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</si>
  <si>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</si>
  <si>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</si>
  <si>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</si>
  <si>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</si>
  <si>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</si>
  <si>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</si>
  <si>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</si>
  <si>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</si>
  <si>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</si>
  <si>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</si>
  <si>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</si>
  <si>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</si>
  <si>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</si>
  <si>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Dologi  kiadások</t>
  </si>
  <si>
    <t>Összesen (1+4+7+9+11)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</si>
  <si>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</si>
  <si>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</si>
  <si>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</si>
  <si>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</si>
  <si>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</si>
  <si>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</si>
  <si>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</si>
  <si>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</si>
  <si>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</si>
  <si>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</si>
  <si>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</si>
  <si>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</si>
  <si>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</si>
  <si>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</si>
  <si>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</si>
  <si>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</si>
  <si>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</si>
  <si>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</si>
  <si>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</si>
  <si>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</si>
  <si>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</si>
  <si>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</si>
  <si>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</si>
  <si>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</si>
  <si>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</si>
  <si>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</si>
  <si>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</si>
  <si>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</si>
  <si>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</si>
  <si>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</si>
  <si>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</si>
  <si>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</si>
  <si>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</si>
  <si>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</si>
  <si>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</si>
  <si>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</si>
  <si>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</si>
  <si>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</si>
  <si>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</si>
  <si>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</si>
  <si>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</si>
  <si>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</si>
  <si>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</si>
  <si>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</si>
  <si>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</si>
  <si>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</si>
  <si>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</si>
  <si>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</si>
  <si>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</si>
  <si>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………….. Önkormányzat adósságot keletkeztető ügyletekből és kezességvállalásokból fennálló kötelezettségei</t>
  </si>
  <si>
    <t>MEGNEVEZÉS</t>
  </si>
  <si>
    <t>ÖSSZES KÖTELEZETTSÉG</t>
  </si>
  <si>
    <t>………….. Önkormányzat saját bevételeinek részletezése az adósságot keletkeztető ügyletből származó tárgyévi fizetési kötelezettség megállapításához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</si>
  <si>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</si>
  <si>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</si>
  <si>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</si>
  <si>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</si>
  <si>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</si>
  <si>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</si>
  <si>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</si>
  <si>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</si>
  <si>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Költségvetési szerv I.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</si>
  <si>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</si>
  <si>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</si>
  <si>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</si>
  <si>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</si>
  <si>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</si>
  <si>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</si>
  <si>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</si>
  <si>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</si>
  <si>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</si>
  <si>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</si>
  <si>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</si>
  <si>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</si>
  <si>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</si>
  <si>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</si>
  <si>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</si>
  <si>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</si>
  <si>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</si>
  <si>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</si>
  <si>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</si>
  <si>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</si>
  <si>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</si>
  <si>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</si>
  <si>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</si>
  <si>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</si>
  <si>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</si>
  <si>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</si>
  <si>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</si>
  <si>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</si>
  <si>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</si>
  <si>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</si>
  <si>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</si>
  <si>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</si>
  <si>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</si>
  <si>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</si>
  <si>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</si>
  <si>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</si>
  <si>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</si>
  <si>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</si>
  <si>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</si>
  <si>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</si>
  <si>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</si>
  <si>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</si>
  <si>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</si>
  <si>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</si>
  <si>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</si>
  <si>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</si>
  <si>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</si>
  <si>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</si>
  <si>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</si>
  <si>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</si>
  <si>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</si>
  <si>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</si>
  <si>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</si>
  <si>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</si>
  <si>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</si>
  <si>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</si>
  <si>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</si>
  <si>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</si>
  <si>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</si>
  <si>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</si>
  <si>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</si>
  <si>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</si>
  <si>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</si>
  <si>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</si>
  <si>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</si>
  <si>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</si>
  <si>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</si>
  <si>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</si>
  <si>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</si>
  <si>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</si>
  <si>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</si>
  <si>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</si>
  <si>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</si>
  <si>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</si>
  <si>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</si>
  <si>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</si>
  <si>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</si>
  <si>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</si>
  <si>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</si>
  <si>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</si>
  <si>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</si>
  <si>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</si>
  <si>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</si>
  <si>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</si>
  <si>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</si>
  <si>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</si>
  <si>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</si>
  <si>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</si>
  <si>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</si>
  <si>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</si>
  <si>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</si>
  <si>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</si>
  <si>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</si>
  <si>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</si>
  <si>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</si>
  <si>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</si>
  <si>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</si>
  <si>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</si>
  <si>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</si>
  <si>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</si>
  <si>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</si>
  <si>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</si>
  <si>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</si>
  <si>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</si>
  <si>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</si>
  <si>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</si>
  <si>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</si>
  <si>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</si>
  <si>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</si>
  <si>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</si>
  <si>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</si>
  <si>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</si>
  <si>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</si>
  <si>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</si>
  <si>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</si>
  <si>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</si>
  <si>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</si>
  <si>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</si>
  <si>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</si>
  <si>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</si>
  <si>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</si>
  <si>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</si>
  <si>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</si>
  <si>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</si>
  <si>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</si>
  <si>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</si>
  <si>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</si>
  <si>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</si>
  <si>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</si>
  <si>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</si>
  <si>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</si>
  <si>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</si>
  <si>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</si>
  <si>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</si>
  <si>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</si>
  <si>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</si>
  <si>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</si>
  <si>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</si>
  <si>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</si>
  <si>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</si>
  <si>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</si>
  <si>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</si>
  <si>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</si>
  <si>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</si>
  <si>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</si>
  <si>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</si>
  <si>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</si>
  <si>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</si>
  <si>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</si>
  <si>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</si>
  <si>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</si>
  <si>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</si>
  <si>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</si>
  <si>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</si>
  <si>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</si>
  <si>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</si>
  <si>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</si>
  <si>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</si>
  <si>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</si>
  <si>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</si>
  <si>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</si>
  <si>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</si>
  <si>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</si>
  <si>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</si>
  <si>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</si>
  <si>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</si>
  <si>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</si>
  <si>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</si>
  <si>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</si>
  <si>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</si>
  <si>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</si>
  <si>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</si>
  <si>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</si>
  <si>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</si>
  <si>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</si>
  <si>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</si>
  <si>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</si>
  <si>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</si>
  <si>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</si>
  <si>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</si>
  <si>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</si>
  <si>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</si>
  <si>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</si>
  <si>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</si>
  <si>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</si>
  <si>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</si>
  <si>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</si>
  <si>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</si>
  <si>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</si>
  <si>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</si>
  <si>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</si>
  <si>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</si>
  <si>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</si>
  <si>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</si>
  <si>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</si>
  <si>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</si>
  <si>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</si>
  <si>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</si>
  <si>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</si>
  <si>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</si>
  <si>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</si>
  <si>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</si>
  <si>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</si>
  <si>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</si>
  <si>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</si>
  <si>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</si>
  <si>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</si>
  <si>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</si>
  <si>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</si>
  <si>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</si>
  <si>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</si>
  <si>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</si>
  <si>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</si>
  <si>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</si>
  <si>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</si>
  <si>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</si>
  <si>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</si>
  <si>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</si>
  <si>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</si>
  <si>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</si>
  <si>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</si>
  <si>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</si>
  <si>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</si>
  <si>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</si>
  <si>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</si>
  <si>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</si>
  <si>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</si>
  <si>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</si>
  <si>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</si>
  <si>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</si>
  <si>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</si>
  <si>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</si>
  <si>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</si>
  <si>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</si>
  <si>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</si>
  <si>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</si>
  <si>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</si>
  <si>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</si>
  <si>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</si>
  <si>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</si>
  <si>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>2015. évi előirányzat BEVÉTELEK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</si>
  <si>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</si>
  <si>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</si>
  <si>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</si>
  <si>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</si>
  <si>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</si>
  <si>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</si>
  <si>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</si>
  <si>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</si>
  <si>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</si>
  <si>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</si>
  <si>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</si>
  <si>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</si>
  <si>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</si>
  <si>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</si>
  <si>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</si>
  <si>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</si>
  <si>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</si>
  <si>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</si>
  <si>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</si>
  <si>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</si>
  <si>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</si>
  <si>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</si>
  <si>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</si>
  <si>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</si>
  <si>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</si>
  <si>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</si>
  <si>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</si>
  <si>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</si>
  <si>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</si>
  <si>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</si>
  <si>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</si>
  <si>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</si>
  <si>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</si>
  <si>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</si>
  <si>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</si>
  <si>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</si>
  <si>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</si>
  <si>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</si>
  <si>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</si>
  <si>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</si>
  <si>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</si>
  <si>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</si>
  <si>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</si>
  <si>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</si>
  <si>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</si>
  <si>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</si>
  <si>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</si>
  <si>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</si>
  <si>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</si>
  <si>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</si>
  <si>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</si>
  <si>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</si>
  <si>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</si>
  <si>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</si>
  <si>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</si>
  <si>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</si>
  <si>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</si>
  <si>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</si>
  <si>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</si>
  <si>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</si>
  <si>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</si>
  <si>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</si>
  <si>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</si>
  <si>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</si>
  <si>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</si>
  <si>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</si>
  <si>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</si>
  <si>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</si>
  <si>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</si>
  <si>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</si>
  <si>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</si>
  <si>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</si>
  <si>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</si>
  <si>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</si>
  <si>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</si>
  <si>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</si>
  <si>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</si>
  <si>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</si>
  <si>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>Helyi adók  (4.1.1.+…+4.1.3.)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</si>
  <si>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</si>
  <si>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</si>
  <si>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</si>
  <si>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</si>
  <si>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</si>
  <si>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</si>
  <si>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</si>
  <si>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</si>
  <si>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</si>
  <si>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</si>
  <si>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</si>
  <si>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</si>
  <si>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</si>
  <si>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</si>
  <si>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</si>
  <si>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</si>
  <si>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</si>
  <si>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</si>
  <si>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</si>
  <si>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</si>
  <si>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</si>
  <si>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</si>
  <si>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5. tájékoztató tábla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</si>
  <si>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</si>
  <si>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</si>
  <si>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</si>
  <si>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</si>
  <si>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</si>
  <si>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</si>
  <si>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</si>
  <si>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</si>
  <si>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</si>
  <si>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</si>
  <si>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</si>
  <si>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</si>
  <si>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</si>
  <si>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</si>
  <si>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</si>
  <si>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</si>
  <si>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</si>
  <si>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</si>
  <si>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</si>
  <si>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</si>
  <si>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</si>
  <si>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</si>
  <si>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Intézmény finanszírozás</t>
  </si>
  <si>
    <t>Normatíva bevétel</t>
  </si>
  <si>
    <t>Önkormányzati támogatás Kenese</t>
  </si>
  <si>
    <t>Önkormányzati támogatás más önkormányzat</t>
  </si>
  <si>
    <t>KDOP 4.1.1/C-11-2012-0003 Gabion támfal</t>
  </si>
  <si>
    <t>2014/2015</t>
  </si>
  <si>
    <t>KDOP 4.1.1/E-11-2012-0009 Csapadékvíz</t>
  </si>
  <si>
    <t>2015/2015</t>
  </si>
  <si>
    <t>KDOP-2.1.1/D-12-2012-0040 Kerékpáros</t>
  </si>
  <si>
    <t>2014/2014</t>
  </si>
  <si>
    <t>LEADER vizesblokk</t>
  </si>
  <si>
    <t>LEADER Iskola u. Közösségi ház és könyvtár</t>
  </si>
  <si>
    <t>Strandtér (Vak Bottyán)</t>
  </si>
  <si>
    <t>2015</t>
  </si>
  <si>
    <t>Rendőrségi épület Balatonkenese</t>
  </si>
  <si>
    <t xml:space="preserve">   - Egyéb működési célú támogatások ÁH-n belülre (társulások)</t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</si>
  <si>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</si>
  <si>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</si>
  <si>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</si>
  <si>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</si>
  <si>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t>Balatonkenese Város Önkormányzata részére adott tállami támogatások</t>
  </si>
  <si>
    <t>a)</t>
  </si>
  <si>
    <t xml:space="preserve">Önkormányzati hivatal működésének támogatása </t>
  </si>
  <si>
    <t>b)</t>
  </si>
  <si>
    <t xml:space="preserve"> Település-üzemeltetéshez kapcsolódó feladatellátás támogatása (ba+…bd)</t>
  </si>
  <si>
    <t>ba)</t>
  </si>
  <si>
    <t>Zöldterület -gazdálkodás</t>
  </si>
  <si>
    <t xml:space="preserve">bb) </t>
  </si>
  <si>
    <t>Közvilágítás fenntartásának támogatása</t>
  </si>
  <si>
    <t xml:space="preserve">bc) </t>
  </si>
  <si>
    <t xml:space="preserve">Köztemető fenntartás </t>
  </si>
  <si>
    <t>bd)</t>
  </si>
  <si>
    <t xml:space="preserve">Közutak fenntartásának támogatása </t>
  </si>
  <si>
    <t>I.1.a-b)</t>
  </si>
  <si>
    <t>I.1.a-c) jogcímen nyújtott támogatás összesen</t>
  </si>
  <si>
    <t>I.1.d)</t>
  </si>
  <si>
    <t>Egyéb kötelező önkormányzati feladatok támogatása</t>
  </si>
  <si>
    <t xml:space="preserve">I/1. </t>
  </si>
  <si>
    <t>Települési önkormányzatok működési támogatása (I.1. a+b-c+d)</t>
  </si>
  <si>
    <t xml:space="preserve">I. </t>
  </si>
  <si>
    <t>Általános feladatok támogatása összesen</t>
  </si>
  <si>
    <t>II/1.</t>
  </si>
  <si>
    <t xml:space="preserve">Óvodapedagógusok átlagbérének és közterheinek támogatása </t>
  </si>
  <si>
    <t xml:space="preserve">Óvodapedagógusok nevelő munkáját közvetlenül segítők átlagbérének és közterheinek támogatása </t>
  </si>
  <si>
    <t xml:space="preserve">II.2. </t>
  </si>
  <si>
    <t>Óvodaműködtetési támogatás</t>
  </si>
  <si>
    <t>II.3.</t>
  </si>
  <si>
    <t>Ingyenes és kedvezményes gyermekétkeztetés támogatás (bölcsőde, óvoda, iskola)</t>
  </si>
  <si>
    <t>II.</t>
  </si>
  <si>
    <t>Települési önkormányzatok köznevelési és gyermekétkeztetési feladatainak támogatása összesen</t>
  </si>
  <si>
    <t xml:space="preserve">III.2. </t>
  </si>
  <si>
    <t>III. a)</t>
  </si>
  <si>
    <t>Szociális és gyermekjóléti alapszolgáltatás általános feladatai (ab+ae)</t>
  </si>
  <si>
    <t>III.ab)</t>
  </si>
  <si>
    <t xml:space="preserve">Gyermekjóléti szolgálat </t>
  </si>
  <si>
    <t>Családsegítés</t>
  </si>
  <si>
    <t>III. ae)</t>
  </si>
  <si>
    <t>Gyermekjóléti szolgálat társulási kiegészítés</t>
  </si>
  <si>
    <t>Családsegítés társulási kiegészítés</t>
  </si>
  <si>
    <t>III. c)</t>
  </si>
  <si>
    <t>Szociális étkeztetés</t>
  </si>
  <si>
    <t>III. d)</t>
  </si>
  <si>
    <t>Házi segítségnyűjtás</t>
  </si>
  <si>
    <t>III. f)</t>
  </si>
  <si>
    <t>Időskorúak nappali intézményi ellátása</t>
  </si>
  <si>
    <t xml:space="preserve">III. ja) </t>
  </si>
  <si>
    <t xml:space="preserve">Bölcsődei ellátás </t>
  </si>
  <si>
    <t xml:space="preserve">III. 3. </t>
  </si>
  <si>
    <t xml:space="preserve">Egyes szociális és gyermekjóléti feladatok támogatása  </t>
  </si>
  <si>
    <t xml:space="preserve">III. </t>
  </si>
  <si>
    <t>A települési önkormányzatok szociláis és gyermekjóéti feladatainak támogatása összesen</t>
  </si>
  <si>
    <t xml:space="preserve">IV. </t>
  </si>
  <si>
    <t>A települési önkormányzatok kulturális feladatainak támogatása összesen</t>
  </si>
  <si>
    <t xml:space="preserve">Helyi önkormányzatok által felhasználható központosított előirányzatok ( üdülőhelyi feladatok támogatása) </t>
  </si>
  <si>
    <t>Köznevelési feladatok ellátása</t>
  </si>
  <si>
    <t>Normatíva mindösszesen</t>
  </si>
  <si>
    <t>Turisztikai támogatás</t>
  </si>
  <si>
    <t>Összes állami támogatás</t>
  </si>
  <si>
    <t>Mindösszesen:</t>
  </si>
  <si>
    <t>Települési támogatás, amit márciusban elvonnak</t>
  </si>
  <si>
    <t>Intézmény</t>
  </si>
  <si>
    <t>Köztisztviselő</t>
  </si>
  <si>
    <t>Közalkalmazott</t>
  </si>
  <si>
    <t>Munka törvénykönyves</t>
  </si>
  <si>
    <t>Polgármesteri Hivatal</t>
  </si>
  <si>
    <t>Közművelődés</t>
  </si>
  <si>
    <t>Városgondnokság</t>
  </si>
  <si>
    <t>Óvoda</t>
  </si>
  <si>
    <t>Területi Szoc. szolg. Intézmény</t>
  </si>
  <si>
    <t>Felújítási (felhalmozási) kiadások előirányzata felújításonként</t>
  </si>
  <si>
    <t>Felhasználás
2014. XII.31-ig</t>
  </si>
  <si>
    <t>2015. évi előirányzat</t>
  </si>
  <si>
    <t>Pilinszky Iskola informatikai eszközök felújítása</t>
  </si>
  <si>
    <t>Önkormányzat összesen:</t>
  </si>
  <si>
    <t>Városgondnokság összesen:</t>
  </si>
  <si>
    <t>Konyha számítógép beszerzés</t>
  </si>
  <si>
    <t>Önkormányzat összesen</t>
  </si>
  <si>
    <t>Közművelődési intézmény összesen</t>
  </si>
  <si>
    <t>Hivatal informatikai hálózat fejlesztése</t>
  </si>
  <si>
    <t>Polgármesteri Hivatal összesen</t>
  </si>
  <si>
    <t>Térfigyelő kamera kiépítése</t>
  </si>
  <si>
    <t>Városgondnokság számítógép beszerzése</t>
  </si>
  <si>
    <t xml:space="preserve">Hozzájárulás a pénzbeli szociális ellátásokhoz </t>
  </si>
  <si>
    <t>Engdélyezett létszám:    közalkalmazott+köztisztviselő+munkatörvénykönyves= összes eng.létszám</t>
  </si>
  <si>
    <t>13,75+0+0=13,75 fő</t>
  </si>
  <si>
    <t>19+0+0=19 fő</t>
  </si>
  <si>
    <t>12,3+0+3 =15,3 fő</t>
  </si>
  <si>
    <t xml:space="preserve"> + 1 fő polgármester</t>
  </si>
  <si>
    <t>16+0+0=16 fő</t>
  </si>
  <si>
    <t>Csak tájékoztató jellegű                      B E V É T E L E K</t>
  </si>
  <si>
    <t>Csak tájékoztató jellegű                      K I A D Á S O K</t>
  </si>
  <si>
    <t>5+0+0=5 fő</t>
  </si>
  <si>
    <t>Korábbi módosítás</t>
  </si>
  <si>
    <t>Jelenlegi módosítás</t>
  </si>
  <si>
    <t>2015. évi módosított előirányzat</t>
  </si>
  <si>
    <t xml:space="preserve"> 0+19+02=21 fő</t>
  </si>
  <si>
    <t>2015. évi eredeti dologi és személyi előirányzat</t>
  </si>
  <si>
    <t>2015. évi eredeti beruházási előirányzat</t>
  </si>
  <si>
    <t>2015. évi módosított dologi és személyi előirányzat</t>
  </si>
  <si>
    <t>2015. évi módosított beruházási előirányzat</t>
  </si>
  <si>
    <t>0 fő</t>
  </si>
  <si>
    <t>2015 eredeti</t>
  </si>
  <si>
    <t>2015 módosított</t>
  </si>
  <si>
    <t>Orvosi Rendelő felújítása 158/2015 hat.</t>
  </si>
  <si>
    <t>KEOP 4.10.1/A Napelemes pályázat</t>
  </si>
  <si>
    <t>Vágo napernyő és nyugágy beszerzése</t>
  </si>
  <si>
    <t>2013/2014</t>
  </si>
  <si>
    <t>Díszkút feljjítása</t>
  </si>
  <si>
    <t>Tszszi számítógép+nyomtató</t>
  </si>
  <si>
    <t>TSZSZI összesen</t>
  </si>
  <si>
    <t>Felhasználás 2014.XII:31-ig</t>
  </si>
  <si>
    <t>Óvoda összesen:</t>
  </si>
  <si>
    <t>Társulások kimutatása</t>
  </si>
  <si>
    <t>TÁRSULÁSOK ÖSSZESEN:</t>
  </si>
  <si>
    <t>Óvoda eszközök</t>
  </si>
  <si>
    <t>Közművelődés sörpad garn, létra, porszívó</t>
  </si>
  <si>
    <t>Allamháztatáson belüli megelőlegezések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</si>
</sst>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&quot;.&quot;"/>
  </numFmts>
  <fonts count="56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color rgb="FFFF0000"/>
      <name val="Times New Roman CE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Calibri"/>
      <family val="2"/>
      <charset val="238"/>
    </font>
    <font>
      <u/>
      <sz val="10"/>
      <name val="Times New Roman CE"/>
      <charset val="238"/>
    </font>
    <font>
      <b/>
      <i/>
      <sz val="12"/>
      <color rgb="FF000000"/>
      <name val="Times New Roman"/>
      <family val="1"/>
      <charset val="238"/>
    </font>
    <font>
      <i/>
      <sz val="12"/>
      <name val="Times New Roman CE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785">
    <xf numFmtId="0" fontId="0" fillId="0" borderId="0" xfId="0"/>
    <xf numFmtId="0" fontId="15" fillId="0" borderId="0" xfId="4" applyFont="1" applyFill="1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2" fillId="0" borderId="1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1"/>
    </xf>
    <xf numFmtId="0" fontId="22" fillId="0" borderId="4" xfId="4" applyFont="1" applyFill="1" applyBorder="1" applyAlignment="1" applyProtection="1">
      <alignment horizontal="left" vertical="center" wrapText="1" indent="1"/>
    </xf>
    <xf numFmtId="0" fontId="22" fillId="0" borderId="5" xfId="4" applyFont="1" applyFill="1" applyBorder="1" applyAlignment="1" applyProtection="1">
      <alignment horizontal="left" vertical="center" wrapText="1" indent="1"/>
    </xf>
    <xf numFmtId="0" fontId="22" fillId="0" borderId="6" xfId="4" applyFont="1" applyFill="1" applyBorder="1" applyAlignment="1" applyProtection="1">
      <alignment horizontal="left" vertical="center" wrapText="1" indent="1"/>
    </xf>
    <xf numFmtId="49" fontId="22" fillId="0" borderId="7" xfId="4" applyNumberFormat="1" applyFont="1" applyFill="1" applyBorder="1" applyAlignment="1" applyProtection="1">
      <alignment horizontal="left" vertical="center" wrapText="1" indent="1"/>
    </xf>
    <xf numFmtId="49" fontId="22" fillId="0" borderId="8" xfId="4" applyNumberFormat="1" applyFont="1" applyFill="1" applyBorder="1" applyAlignment="1" applyProtection="1">
      <alignment horizontal="left" vertical="center" wrapText="1" indent="1"/>
    </xf>
    <xf numFmtId="49" fontId="22" fillId="0" borderId="9" xfId="4" applyNumberFormat="1" applyFont="1" applyFill="1" applyBorder="1" applyAlignment="1" applyProtection="1">
      <alignment horizontal="left" vertical="center" wrapText="1" indent="1"/>
    </xf>
    <xf numFmtId="49" fontId="22" fillId="0" borderId="10" xfId="4" applyNumberFormat="1" applyFont="1" applyFill="1" applyBorder="1" applyAlignment="1" applyProtection="1">
      <alignment horizontal="left" vertical="center" wrapText="1" indent="1"/>
    </xf>
    <xf numFmtId="49" fontId="22" fillId="0" borderId="11" xfId="4" applyNumberFormat="1" applyFont="1" applyFill="1" applyBorder="1" applyAlignment="1" applyProtection="1">
      <alignment horizontal="left" vertical="center" wrapText="1" indent="1"/>
    </xf>
    <xf numFmtId="49" fontId="22" fillId="0" borderId="12" xfId="4" applyNumberFormat="1" applyFont="1" applyFill="1" applyBorder="1" applyAlignment="1" applyProtection="1">
      <alignment horizontal="left" vertical="center" wrapText="1" indent="1"/>
    </xf>
    <xf numFmtId="0" fontId="22" fillId="0" borderId="0" xfId="4" applyFont="1" applyFill="1" applyBorder="1" applyAlignment="1" applyProtection="1">
      <alignment horizontal="left" vertical="center" wrapText="1" indent="1"/>
    </xf>
    <xf numFmtId="0" fontId="20" fillId="0" borderId="13" xfId="4" applyFont="1" applyFill="1" applyBorder="1" applyAlignment="1" applyProtection="1">
      <alignment horizontal="left" vertical="center" wrapText="1" indent="1"/>
    </xf>
    <xf numFmtId="0" fontId="20" fillId="0" borderId="14" xfId="4" applyFont="1" applyFill="1" applyBorder="1" applyAlignment="1" applyProtection="1">
      <alignment horizontal="left" vertical="center" wrapText="1" indent="1"/>
    </xf>
    <xf numFmtId="0" fontId="20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4" fontId="22" fillId="0" borderId="16" xfId="0" applyNumberFormat="1" applyFont="1" applyFill="1" applyBorder="1" applyAlignment="1" applyProtection="1">
      <alignment vertical="center" wrapText="1"/>
      <protection locked="0"/>
    </xf>
    <xf numFmtId="164" fontId="22" fillId="0" borderId="17" xfId="0" applyNumberFormat="1" applyFont="1" applyFill="1" applyBorder="1" applyAlignment="1" applyProtection="1">
      <alignment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  <protection locked="0"/>
    </xf>
    <xf numFmtId="164" fontId="22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4" applyFont="1" applyFill="1" applyBorder="1" applyAlignment="1" applyProtection="1">
      <alignment vertical="center" wrapText="1"/>
    </xf>
    <xf numFmtId="0" fontId="20" fillId="0" borderId="19" xfId="4" applyFont="1" applyFill="1" applyBorder="1" applyAlignment="1" applyProtection="1">
      <alignment vertical="center" wrapText="1"/>
    </xf>
    <xf numFmtId="0" fontId="30" fillId="0" borderId="4" xfId="0" applyFont="1" applyBorder="1" applyAlignment="1" applyProtection="1">
      <alignment horizontal="left" vertical="center" indent="1"/>
      <protection locked="0"/>
    </xf>
    <xf numFmtId="3" fontId="30" fillId="0" borderId="20" xfId="0" applyNumberFormat="1" applyFont="1" applyBorder="1" applyAlignment="1" applyProtection="1">
      <alignment horizontal="right" vertical="center" indent="1"/>
      <protection locked="0"/>
    </xf>
    <xf numFmtId="0" fontId="30" fillId="0" borderId="2" xfId="0" applyFont="1" applyBorder="1" applyAlignment="1" applyProtection="1">
      <alignment horizontal="left" vertical="center" indent="1"/>
      <protection locked="0"/>
    </xf>
    <xf numFmtId="3" fontId="30" fillId="0" borderId="16" xfId="0" applyNumberFormat="1" applyFont="1" applyBorder="1" applyAlignment="1" applyProtection="1">
      <alignment horizontal="right" vertical="center" indent="1"/>
      <protection locked="0"/>
    </xf>
    <xf numFmtId="0" fontId="30" fillId="0" borderId="6" xfId="0" applyFont="1" applyBorder="1" applyAlignment="1" applyProtection="1">
      <alignment horizontal="left" vertical="center" indent="1"/>
      <protection locked="0"/>
    </xf>
    <xf numFmtId="0" fontId="20" fillId="0" borderId="13" xfId="4" applyFont="1" applyFill="1" applyBorder="1" applyAlignment="1" applyProtection="1">
      <alignment horizontal="center" vertical="center" wrapText="1"/>
    </xf>
    <xf numFmtId="0" fontId="20" fillId="0" borderId="14" xfId="4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22" fillId="0" borderId="0" xfId="4" applyFont="1" applyFill="1"/>
    <xf numFmtId="0" fontId="25" fillId="0" borderId="0" xfId="4" applyFont="1" applyFill="1"/>
    <xf numFmtId="164" fontId="6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4" fontId="28" fillId="0" borderId="21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2" fillId="0" borderId="25" xfId="0" applyNumberFormat="1" applyFont="1" applyFill="1" applyBorder="1" applyAlignment="1" applyProtection="1">
      <alignment vertical="center" wrapText="1"/>
    </xf>
    <xf numFmtId="164" fontId="22" fillId="0" borderId="13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164" fontId="22" fillId="0" borderId="21" xfId="0" applyNumberFormat="1" applyFont="1" applyFill="1" applyBorder="1" applyAlignment="1" applyProtection="1">
      <alignment vertical="center" wrapText="1"/>
    </xf>
    <xf numFmtId="164" fontId="2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6" xfId="0" applyNumberFormat="1" applyFont="1" applyFill="1" applyBorder="1" applyAlignment="1" applyProtection="1">
      <alignment vertical="center" wrapText="1"/>
      <protection locked="0"/>
    </xf>
    <xf numFmtId="164" fontId="22" fillId="0" borderId="8" xfId="0" applyNumberFormat="1" applyFont="1" applyFill="1" applyBorder="1" applyAlignment="1" applyProtection="1">
      <alignment vertical="center" wrapText="1"/>
      <protection locked="0"/>
    </xf>
    <xf numFmtId="164" fontId="2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7" xfId="0" applyNumberFormat="1" applyFont="1" applyFill="1" applyBorder="1" applyAlignment="1" applyProtection="1">
      <alignment vertical="center" wrapText="1"/>
      <protection locked="0"/>
    </xf>
    <xf numFmtId="164" fontId="22" fillId="0" borderId="10" xfId="0" applyNumberFormat="1" applyFont="1" applyFill="1" applyBorder="1" applyAlignment="1" applyProtection="1">
      <alignment vertical="center" wrapText="1"/>
      <protection locked="0"/>
    </xf>
    <xf numFmtId="164" fontId="22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9" xfId="0" applyNumberFormat="1" applyFont="1" applyFill="1" applyBorder="1" applyAlignment="1" applyProtection="1">
      <alignment vertical="center" wrapText="1"/>
      <protection locked="0"/>
    </xf>
    <xf numFmtId="164" fontId="22" fillId="0" borderId="7" xfId="0" applyNumberFormat="1" applyFont="1" applyFill="1" applyBorder="1" applyAlignment="1" applyProtection="1">
      <alignment vertical="center" wrapText="1"/>
      <protection locked="0"/>
    </xf>
    <xf numFmtId="164" fontId="22" fillId="0" borderId="1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3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8" xfId="0" applyFont="1" applyFill="1" applyBorder="1" applyAlignment="1">
      <alignment horizontal="center" vertical="center" wrapText="1"/>
    </xf>
    <xf numFmtId="164" fontId="3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31" xfId="0" applyFont="1" applyFill="1" applyBorder="1" applyAlignment="1" applyProtection="1">
      <alignment vertical="center" wrapText="1"/>
      <protection locked="0"/>
    </xf>
    <xf numFmtId="164" fontId="30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3" fontId="30" fillId="0" borderId="16" xfId="0" applyNumberFormat="1" applyFont="1" applyFill="1" applyBorder="1" applyAlignment="1" applyProtection="1">
      <alignment horizontal="right" vertical="center" indent="1"/>
      <protection locked="0"/>
    </xf>
    <xf numFmtId="3" fontId="30" fillId="0" borderId="18" xfId="0" applyNumberFormat="1" applyFont="1" applyFill="1" applyBorder="1" applyAlignment="1" applyProtection="1">
      <alignment horizontal="right" vertical="center" indent="1"/>
      <protection locked="0"/>
    </xf>
    <xf numFmtId="0" fontId="2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1" fillId="0" borderId="15" xfId="5" applyFont="1" applyFill="1" applyBorder="1" applyAlignment="1" applyProtection="1">
      <alignment horizontal="center" vertical="center" wrapText="1"/>
    </xf>
    <xf numFmtId="0" fontId="31" fillId="0" borderId="19" xfId="5" applyFont="1" applyFill="1" applyBorder="1" applyAlignment="1" applyProtection="1">
      <alignment horizontal="center" vertical="center"/>
    </xf>
    <xf numFmtId="0" fontId="31" fillId="0" borderId="33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2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2" fillId="0" borderId="7" xfId="5" applyFont="1" applyFill="1" applyBorder="1" applyAlignment="1" applyProtection="1">
      <alignment horizontal="left" vertical="center" indent="1"/>
    </xf>
    <xf numFmtId="164" fontId="22" fillId="0" borderId="1" xfId="5" applyNumberFormat="1" applyFont="1" applyFill="1" applyBorder="1" applyAlignment="1" applyProtection="1">
      <alignment vertical="center"/>
      <protection locked="0"/>
    </xf>
    <xf numFmtId="164" fontId="22" fillId="0" borderId="17" xfId="5" applyNumberFormat="1" applyFont="1" applyFill="1" applyBorder="1" applyAlignment="1" applyProtection="1">
      <alignment vertical="center"/>
    </xf>
    <xf numFmtId="0" fontId="22" fillId="0" borderId="8" xfId="5" applyFont="1" applyFill="1" applyBorder="1" applyAlignment="1" applyProtection="1">
      <alignment horizontal="left" vertical="center" indent="1"/>
    </xf>
    <xf numFmtId="164" fontId="22" fillId="0" borderId="2" xfId="5" applyNumberFormat="1" applyFont="1" applyFill="1" applyBorder="1" applyAlignment="1" applyProtection="1">
      <alignment vertical="center"/>
      <protection locked="0"/>
    </xf>
    <xf numFmtId="164" fontId="22" fillId="0" borderId="16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4" fontId="22" fillId="0" borderId="3" xfId="5" applyNumberFormat="1" applyFont="1" applyFill="1" applyBorder="1" applyAlignment="1" applyProtection="1">
      <alignment vertical="center"/>
      <protection locked="0"/>
    </xf>
    <xf numFmtId="164" fontId="22" fillId="0" borderId="30" xfId="5" applyNumberFormat="1" applyFont="1" applyFill="1" applyBorder="1" applyAlignment="1" applyProtection="1">
      <alignment vertical="center"/>
    </xf>
    <xf numFmtId="164" fontId="20" fillId="0" borderId="14" xfId="5" applyNumberFormat="1" applyFont="1" applyFill="1" applyBorder="1" applyAlignment="1" applyProtection="1">
      <alignment vertical="center"/>
    </xf>
    <xf numFmtId="164" fontId="20" fillId="0" borderId="21" xfId="5" applyNumberFormat="1" applyFont="1" applyFill="1" applyBorder="1" applyAlignment="1" applyProtection="1">
      <alignment vertical="center"/>
    </xf>
    <xf numFmtId="0" fontId="22" fillId="0" borderId="9" xfId="5" applyFont="1" applyFill="1" applyBorder="1" applyAlignment="1" applyProtection="1">
      <alignment horizontal="left" vertical="center" indent="1"/>
    </xf>
    <xf numFmtId="0" fontId="20" fillId="0" borderId="13" xfId="5" applyFont="1" applyFill="1" applyBorder="1" applyAlignment="1" applyProtection="1">
      <alignment horizontal="left" vertical="center" indent="1"/>
    </xf>
    <xf numFmtId="164" fontId="20" fillId="0" borderId="14" xfId="5" applyNumberFormat="1" applyFont="1" applyFill="1" applyBorder="1" applyProtection="1"/>
    <xf numFmtId="164" fontId="20" fillId="0" borderId="21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5" fillId="0" borderId="0" xfId="5" applyFont="1" applyFill="1" applyProtection="1">
      <protection locked="0"/>
    </xf>
    <xf numFmtId="0" fontId="24" fillId="0" borderId="0" xfId="5" applyFont="1" applyFill="1" applyProtection="1">
      <protection locked="0"/>
    </xf>
    <xf numFmtId="0" fontId="27" fillId="0" borderId="34" xfId="0" applyFont="1" applyFill="1" applyBorder="1" applyAlignment="1" applyProtection="1">
      <alignment horizontal="left" vertical="center" wrapText="1"/>
      <protection locked="0"/>
    </xf>
    <xf numFmtId="0" fontId="27" fillId="0" borderId="35" xfId="0" applyFont="1" applyFill="1" applyBorder="1" applyAlignment="1" applyProtection="1">
      <alignment horizontal="left" vertical="center" wrapText="1"/>
      <protection locked="0"/>
    </xf>
    <xf numFmtId="0" fontId="27" fillId="0" borderId="36" xfId="0" applyFont="1" applyFill="1" applyBorder="1" applyAlignment="1" applyProtection="1">
      <alignment horizontal="left" vertical="center" wrapText="1"/>
      <protection locked="0"/>
    </xf>
    <xf numFmtId="164" fontId="15" fillId="2" borderId="37" xfId="0" applyNumberFormat="1" applyFont="1" applyFill="1" applyBorder="1" applyAlignment="1" applyProtection="1">
      <alignment horizontal="left" vertical="center" wrapText="1" indent="2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3" xfId="0" applyFont="1" applyFill="1" applyBorder="1" applyAlignment="1" applyProtection="1">
      <alignment vertical="center" wrapText="1"/>
      <protection locked="0"/>
    </xf>
    <xf numFmtId="0" fontId="29" fillId="0" borderId="14" xfId="4" applyFont="1" applyFill="1" applyBorder="1" applyAlignment="1" applyProtection="1">
      <alignment horizontal="left" vertical="center" wrapText="1" indent="1"/>
    </xf>
    <xf numFmtId="0" fontId="24" fillId="0" borderId="0" xfId="4" applyFont="1" applyFill="1"/>
    <xf numFmtId="0" fontId="37" fillId="0" borderId="0" xfId="0" applyFont="1"/>
    <xf numFmtId="0" fontId="38" fillId="0" borderId="0" xfId="0" applyFont="1"/>
    <xf numFmtId="0" fontId="38" fillId="0" borderId="0" xfId="0" applyFont="1" applyAlignment="1">
      <alignment horizontal="right" indent="1"/>
    </xf>
    <xf numFmtId="0" fontId="25" fillId="0" borderId="0" xfId="0" applyFont="1" applyAlignment="1">
      <alignment horizontal="center"/>
    </xf>
    <xf numFmtId="0" fontId="29" fillId="0" borderId="14" xfId="4" applyFont="1" applyFill="1" applyBorder="1" applyAlignment="1" applyProtection="1">
      <alignment horizontal="left" vertical="center" wrapText="1"/>
    </xf>
    <xf numFmtId="164" fontId="30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8" fillId="0" borderId="0" xfId="0" applyFont="1" applyFill="1"/>
    <xf numFmtId="3" fontId="38" fillId="0" borderId="0" xfId="0" applyNumberFormat="1" applyFont="1" applyFill="1" applyAlignment="1">
      <alignment horizontal="right" indent="1"/>
    </xf>
    <xf numFmtId="3" fontId="31" fillId="0" borderId="0" xfId="0" applyNumberFormat="1" applyFont="1" applyFill="1" applyAlignment="1">
      <alignment horizontal="right" indent="1"/>
    </xf>
    <xf numFmtId="0" fontId="38" fillId="0" borderId="0" xfId="0" applyFont="1" applyFill="1" applyAlignment="1">
      <alignment horizontal="right" indent="1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30" fillId="0" borderId="23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indent="6"/>
    </xf>
    <xf numFmtId="0" fontId="22" fillId="0" borderId="2" xfId="4" applyFont="1" applyFill="1" applyBorder="1" applyAlignment="1" applyProtection="1">
      <alignment horizontal="left" vertical="center" wrapText="1" indent="6"/>
    </xf>
    <xf numFmtId="0" fontId="22" fillId="0" borderId="6" xfId="4" applyFont="1" applyFill="1" applyBorder="1" applyAlignment="1" applyProtection="1">
      <alignment horizontal="left" vertical="center" wrapText="1" indent="6"/>
    </xf>
    <xf numFmtId="0" fontId="22" fillId="0" borderId="31" xfId="4" applyFont="1" applyFill="1" applyBorder="1" applyAlignment="1" applyProtection="1">
      <alignment horizontal="left" vertical="center" wrapText="1" indent="6"/>
    </xf>
    <xf numFmtId="0" fontId="43" fillId="0" borderId="0" xfId="0" applyFont="1" applyFill="1"/>
    <xf numFmtId="0" fontId="44" fillId="0" borderId="0" xfId="0" applyFont="1"/>
    <xf numFmtId="0" fontId="15" fillId="0" borderId="0" xfId="4" applyFont="1" applyFill="1" applyBorder="1"/>
    <xf numFmtId="0" fontId="2" fillId="0" borderId="0" xfId="4" applyFont="1" applyFill="1"/>
    <xf numFmtId="164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21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2" fillId="0" borderId="14" xfId="4" applyFont="1" applyFill="1" applyBorder="1"/>
    <xf numFmtId="165" fontId="15" fillId="0" borderId="30" xfId="1" applyNumberFormat="1" applyFont="1" applyFill="1" applyBorder="1"/>
    <xf numFmtId="165" fontId="15" fillId="0" borderId="16" xfId="1" applyNumberFormat="1" applyFont="1" applyFill="1" applyBorder="1"/>
    <xf numFmtId="0" fontId="23" fillId="0" borderId="0" xfId="0" applyFont="1" applyFill="1" applyBorder="1" applyAlignment="1" applyProtection="1">
      <alignment horizontal="right"/>
    </xf>
    <xf numFmtId="0" fontId="8" fillId="0" borderId="40" xfId="4" applyFont="1" applyFill="1" applyBorder="1" applyAlignment="1" applyProtection="1">
      <alignment horizontal="center" vertical="center" wrapText="1"/>
    </xf>
    <xf numFmtId="0" fontId="41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2" fillId="0" borderId="0" xfId="0" applyFont="1" applyFill="1"/>
    <xf numFmtId="164" fontId="30" fillId="0" borderId="3" xfId="0" applyNumberFormat="1" applyFont="1" applyFill="1" applyBorder="1" applyAlignment="1" applyProtection="1">
      <alignment vertical="center"/>
      <protection locked="0"/>
    </xf>
    <xf numFmtId="164" fontId="30" fillId="0" borderId="2" xfId="0" applyNumberFormat="1" applyFont="1" applyFill="1" applyBorder="1" applyAlignment="1" applyProtection="1">
      <alignment vertical="center"/>
      <protection locked="0"/>
    </xf>
    <xf numFmtId="164" fontId="30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4" applyFont="1" applyFill="1" applyBorder="1" applyProtection="1">
      <protection locked="0"/>
    </xf>
    <xf numFmtId="165" fontId="15" fillId="0" borderId="3" xfId="1" applyNumberFormat="1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165" fontId="15" fillId="0" borderId="2" xfId="1" applyNumberFormat="1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165" fontId="15" fillId="0" borderId="6" xfId="1" applyNumberFormat="1" applyFont="1" applyFill="1" applyBorder="1" applyProtection="1">
      <protection locked="0"/>
    </xf>
    <xf numFmtId="0" fontId="29" fillId="0" borderId="11" xfId="4" applyFont="1" applyFill="1" applyBorder="1" applyAlignment="1" applyProtection="1">
      <alignment horizontal="center" vertical="center" wrapText="1"/>
    </xf>
    <xf numFmtId="0" fontId="29" fillId="0" borderId="4" xfId="4" applyFont="1" applyFill="1" applyBorder="1" applyAlignment="1" applyProtection="1">
      <alignment horizontal="center" vertical="center" wrapText="1"/>
    </xf>
    <xf numFmtId="0" fontId="29" fillId="0" borderId="20" xfId="4" applyFont="1" applyFill="1" applyBorder="1" applyAlignment="1" applyProtection="1">
      <alignment horizontal="center" vertical="center" wrapText="1"/>
    </xf>
    <xf numFmtId="0" fontId="30" fillId="0" borderId="13" xfId="4" applyFont="1" applyFill="1" applyBorder="1" applyAlignment="1" applyProtection="1">
      <alignment horizontal="center" vertical="center"/>
    </xf>
    <xf numFmtId="0" fontId="30" fillId="0" borderId="14" xfId="4" applyFont="1" applyFill="1" applyBorder="1" applyAlignment="1" applyProtection="1">
      <alignment horizontal="center" vertical="center"/>
    </xf>
    <xf numFmtId="0" fontId="30" fillId="0" borderId="21" xfId="4" applyFont="1" applyFill="1" applyBorder="1" applyAlignment="1" applyProtection="1">
      <alignment horizontal="center" vertical="center"/>
    </xf>
    <xf numFmtId="0" fontId="30" fillId="0" borderId="11" xfId="4" applyFont="1" applyFill="1" applyBorder="1" applyAlignment="1" applyProtection="1">
      <alignment horizontal="center" vertical="center"/>
    </xf>
    <xf numFmtId="0" fontId="30" fillId="0" borderId="8" xfId="4" applyFont="1" applyFill="1" applyBorder="1" applyAlignment="1" applyProtection="1">
      <alignment horizontal="center" vertical="center"/>
    </xf>
    <xf numFmtId="0" fontId="30" fillId="0" borderId="10" xfId="4" applyFont="1" applyFill="1" applyBorder="1" applyAlignment="1" applyProtection="1">
      <alignment horizontal="center" vertical="center"/>
    </xf>
    <xf numFmtId="165" fontId="29" fillId="0" borderId="21" xfId="1" applyNumberFormat="1" applyFont="1" applyFill="1" applyBorder="1" applyProtection="1"/>
    <xf numFmtId="165" fontId="30" fillId="0" borderId="20" xfId="1" applyNumberFormat="1" applyFont="1" applyFill="1" applyBorder="1" applyProtection="1">
      <protection locked="0"/>
    </xf>
    <xf numFmtId="165" fontId="30" fillId="0" borderId="16" xfId="1" applyNumberFormat="1" applyFont="1" applyFill="1" applyBorder="1" applyProtection="1">
      <protection locked="0"/>
    </xf>
    <xf numFmtId="165" fontId="30" fillId="0" borderId="18" xfId="1" applyNumberFormat="1" applyFont="1" applyFill="1" applyBorder="1" applyProtection="1">
      <protection locked="0"/>
    </xf>
    <xf numFmtId="0" fontId="30" fillId="0" borderId="4" xfId="4" applyFont="1" applyFill="1" applyBorder="1" applyProtection="1">
      <protection locked="0"/>
    </xf>
    <xf numFmtId="0" fontId="30" fillId="0" borderId="2" xfId="4" applyFont="1" applyFill="1" applyBorder="1" applyProtection="1">
      <protection locked="0"/>
    </xf>
    <xf numFmtId="0" fontId="30" fillId="0" borderId="6" xfId="4" applyFont="1" applyFill="1" applyBorder="1" applyProtection="1">
      <protection locked="0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21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21" xfId="0" applyFont="1" applyFill="1" applyBorder="1" applyAlignment="1" applyProtection="1">
      <alignment horizontal="center" vertical="center" wrapText="1"/>
    </xf>
    <xf numFmtId="0" fontId="27" fillId="0" borderId="38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8"/>
    </xf>
    <xf numFmtId="0" fontId="30" fillId="0" borderId="3" xfId="0" applyFont="1" applyFill="1" applyBorder="1" applyAlignment="1" applyProtection="1">
      <alignment vertical="center" wrapText="1"/>
    </xf>
    <xf numFmtId="0" fontId="30" fillId="0" borderId="2" xfId="0" applyFont="1" applyFill="1" applyBorder="1" applyAlignment="1" applyProtection="1">
      <alignment vertical="center" wrapText="1"/>
    </xf>
    <xf numFmtId="0" fontId="29" fillId="0" borderId="13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vertical="center" wrapText="1"/>
    </xf>
    <xf numFmtId="164" fontId="29" fillId="0" borderId="23" xfId="0" applyNumberFormat="1" applyFont="1" applyFill="1" applyBorder="1" applyAlignment="1" applyProtection="1">
      <alignment vertical="center" wrapText="1"/>
    </xf>
    <xf numFmtId="164" fontId="29" fillId="0" borderId="24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30" fillId="0" borderId="11" xfId="0" applyFont="1" applyBorder="1" applyAlignment="1" applyProtection="1">
      <alignment horizontal="right" vertical="center" indent="1"/>
    </xf>
    <xf numFmtId="0" fontId="30" fillId="0" borderId="8" xfId="0" applyFont="1" applyBorder="1" applyAlignment="1" applyProtection="1">
      <alignment horizontal="right" vertical="center" indent="1"/>
    </xf>
    <xf numFmtId="0" fontId="30" fillId="0" borderId="10" xfId="0" applyFont="1" applyBorder="1" applyAlignment="1" applyProtection="1">
      <alignment horizontal="right" vertical="center" indent="1"/>
    </xf>
    <xf numFmtId="164" fontId="15" fillId="3" borderId="25" xfId="0" applyNumberFormat="1" applyFont="1" applyFill="1" applyBorder="1" applyAlignment="1" applyProtection="1">
      <alignment horizontal="left" vertical="center" wrapText="1" indent="2"/>
    </xf>
    <xf numFmtId="3" fontId="32" fillId="0" borderId="21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vertical="center" wrapText="1"/>
    </xf>
    <xf numFmtId="0" fontId="8" fillId="0" borderId="41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164" fontId="8" fillId="0" borderId="44" xfId="0" applyNumberFormat="1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horizontal="left" vertical="center" wrapText="1" indent="1"/>
    </xf>
    <xf numFmtId="0" fontId="28" fillId="0" borderId="13" xfId="0" applyFont="1" applyBorder="1" applyAlignment="1" applyProtection="1">
      <alignment horizontal="center" vertical="center" wrapText="1"/>
    </xf>
    <xf numFmtId="0" fontId="39" fillId="0" borderId="45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6" xfId="0" applyFont="1" applyFill="1" applyBorder="1" applyAlignment="1" applyProtection="1">
      <alignment horizontal="center" vertical="center" wrapText="1"/>
    </xf>
    <xf numFmtId="0" fontId="8" fillId="0" borderId="4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5" xfId="0" applyFont="1" applyFill="1" applyBorder="1" applyAlignment="1" applyProtection="1">
      <alignment vertical="center" wrapText="1"/>
    </xf>
    <xf numFmtId="0" fontId="40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0" fontId="42" fillId="0" borderId="0" xfId="0" applyFont="1" applyFill="1" applyProtection="1"/>
    <xf numFmtId="0" fontId="30" fillId="0" borderId="9" xfId="0" applyFont="1" applyFill="1" applyBorder="1" applyAlignment="1" applyProtection="1">
      <alignment horizontal="center" vertical="center"/>
    </xf>
    <xf numFmtId="164" fontId="29" fillId="0" borderId="30" xfId="0" applyNumberFormat="1" applyFont="1" applyFill="1" applyBorder="1" applyAlignment="1" applyProtection="1">
      <alignment vertical="center"/>
    </xf>
    <xf numFmtId="0" fontId="30" fillId="0" borderId="8" xfId="0" applyFont="1" applyFill="1" applyBorder="1" applyAlignment="1" applyProtection="1">
      <alignment horizontal="center" vertical="center"/>
    </xf>
    <xf numFmtId="164" fontId="29" fillId="0" borderId="16" xfId="0" applyNumberFormat="1" applyFont="1" applyFill="1" applyBorder="1" applyAlignment="1" applyProtection="1">
      <alignment vertical="center"/>
    </xf>
    <xf numFmtId="0" fontId="30" fillId="0" borderId="10" xfId="0" applyFont="1" applyFill="1" applyBorder="1" applyAlignment="1" applyProtection="1">
      <alignment horizontal="center" vertical="center"/>
    </xf>
    <xf numFmtId="0" fontId="30" fillId="0" borderId="6" xfId="0" applyFont="1" applyFill="1" applyBorder="1" applyAlignment="1" applyProtection="1">
      <alignment vertical="center" wrapText="1"/>
    </xf>
    <xf numFmtId="164" fontId="29" fillId="0" borderId="18" xfId="0" applyNumberFormat="1" applyFont="1" applyFill="1" applyBorder="1" applyAlignment="1" applyProtection="1">
      <alignment vertical="center"/>
    </xf>
    <xf numFmtId="0" fontId="29" fillId="0" borderId="13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vertical="center" wrapText="1"/>
    </xf>
    <xf numFmtId="164" fontId="29" fillId="0" borderId="14" xfId="0" applyNumberFormat="1" applyFont="1" applyFill="1" applyBorder="1" applyAlignment="1" applyProtection="1">
      <alignment vertical="center"/>
    </xf>
    <xf numFmtId="164" fontId="29" fillId="0" borderId="21" xfId="0" applyNumberFormat="1" applyFont="1" applyFill="1" applyBorder="1" applyAlignment="1" applyProtection="1">
      <alignment vertical="center"/>
    </xf>
    <xf numFmtId="0" fontId="0" fillId="0" borderId="48" xfId="0" applyFill="1" applyBorder="1" applyProtection="1"/>
    <xf numFmtId="0" fontId="6" fillId="0" borderId="48" xfId="0" applyFont="1" applyFill="1" applyBorder="1" applyAlignment="1" applyProtection="1">
      <alignment horizontal="center"/>
    </xf>
    <xf numFmtId="0" fontId="42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51" xfId="0" applyNumberFormat="1" applyFont="1" applyFill="1" applyBorder="1" applyAlignment="1" applyProtection="1">
      <alignment horizontal="center" vertical="center"/>
    </xf>
    <xf numFmtId="164" fontId="8" fillId="0" borderId="32" xfId="0" applyNumberFormat="1" applyFont="1" applyFill="1" applyBorder="1" applyAlignment="1" applyProtection="1">
      <alignment horizontal="center" vertical="center" wrapText="1"/>
    </xf>
    <xf numFmtId="164" fontId="20" fillId="0" borderId="46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center" vertical="center" wrapText="1"/>
    </xf>
    <xf numFmtId="164" fontId="20" fillId="0" borderId="21" xfId="0" applyNumberFormat="1" applyFont="1" applyFill="1" applyBorder="1" applyAlignment="1" applyProtection="1">
      <alignment horizontal="center" vertical="center" wrapText="1"/>
    </xf>
    <xf numFmtId="164" fontId="20" fillId="0" borderId="29" xfId="0" applyNumberFormat="1" applyFont="1" applyFill="1" applyBorder="1" applyAlignment="1" applyProtection="1">
      <alignment horizontal="center" vertical="center" wrapText="1"/>
    </xf>
    <xf numFmtId="164" fontId="20" fillId="0" borderId="13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center" vertical="center" wrapText="1"/>
    </xf>
    <xf numFmtId="164" fontId="22" fillId="0" borderId="26" xfId="0" applyNumberFormat="1" applyFont="1" applyFill="1" applyBorder="1" applyAlignment="1" applyProtection="1">
      <alignment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/>
    </xf>
    <xf numFmtId="164" fontId="22" fillId="0" borderId="27" xfId="0" applyNumberFormat="1" applyFont="1" applyFill="1" applyBorder="1" applyAlignment="1" applyProtection="1">
      <alignment vertical="center" wrapText="1"/>
    </xf>
    <xf numFmtId="164" fontId="29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center" vertical="center" wrapText="1"/>
    </xf>
    <xf numFmtId="164" fontId="22" fillId="0" borderId="29" xfId="0" applyNumberFormat="1" applyFont="1" applyFill="1" applyBorder="1" applyAlignment="1" applyProtection="1">
      <alignment vertical="center" wrapText="1"/>
    </xf>
    <xf numFmtId="0" fontId="22" fillId="0" borderId="2" xfId="5" applyFont="1" applyFill="1" applyBorder="1" applyAlignment="1" applyProtection="1">
      <alignment horizontal="left" vertical="center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2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4" fontId="30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5" xfId="0" applyFont="1" applyFill="1" applyBorder="1" applyAlignment="1" applyProtection="1">
      <alignment horizontal="center" vertical="center" wrapText="1"/>
    </xf>
    <xf numFmtId="0" fontId="28" fillId="0" borderId="14" xfId="0" applyFont="1" applyBorder="1" applyAlignment="1" applyProtection="1">
      <alignment horizontal="left" vertical="center" wrapText="1" indent="1"/>
    </xf>
    <xf numFmtId="0" fontId="27" fillId="0" borderId="2" xfId="0" applyFont="1" applyBorder="1" applyAlignment="1" applyProtection="1">
      <alignment horizontal="left" vertical="center" wrapText="1" indent="1"/>
    </xf>
    <xf numFmtId="0" fontId="27" fillId="0" borderId="6" xfId="0" applyFont="1" applyBorder="1" applyAlignment="1" applyProtection="1">
      <alignment horizontal="left" vertical="center" wrapText="1" indent="1"/>
    </xf>
    <xf numFmtId="0" fontId="28" fillId="0" borderId="22" xfId="0" applyFont="1" applyBorder="1" applyAlignment="1" applyProtection="1">
      <alignment horizontal="left" vertical="center" wrapText="1" indent="1"/>
    </xf>
    <xf numFmtId="164" fontId="20" fillId="0" borderId="33" xfId="4" applyNumberFormat="1" applyFont="1" applyFill="1" applyBorder="1" applyAlignment="1" applyProtection="1">
      <alignment horizontal="right" vertical="center" wrapText="1" indent="1"/>
    </xf>
    <xf numFmtId="164" fontId="20" fillId="0" borderId="21" xfId="4" applyNumberFormat="1" applyFont="1" applyFill="1" applyBorder="1" applyAlignment="1" applyProtection="1">
      <alignment horizontal="right" vertical="center" wrapText="1" indent="1"/>
    </xf>
    <xf numFmtId="164" fontId="22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4" applyNumberFormat="1" applyFont="1" applyFill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1" xfId="0" applyNumberFormat="1" applyFont="1" applyBorder="1" applyAlignment="1" applyProtection="1">
      <alignment horizontal="right" vertical="center" wrapText="1" indent="1"/>
    </xf>
    <xf numFmtId="0" fontId="6" fillId="0" borderId="39" xfId="0" applyFont="1" applyFill="1" applyBorder="1" applyAlignment="1" applyProtection="1">
      <alignment horizontal="right" vertical="center"/>
    </xf>
    <xf numFmtId="164" fontId="2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0" applyNumberFormat="1" applyFont="1" applyFill="1" applyBorder="1" applyAlignment="1" applyProtection="1">
      <alignment horizontal="right" vertical="center" wrapText="1" indent="1"/>
    </xf>
    <xf numFmtId="164" fontId="3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25" xfId="0" applyNumberFormat="1" applyFont="1" applyFill="1" applyBorder="1" applyAlignment="1" applyProtection="1">
      <alignment horizontal="left" vertical="center" wrapText="1" indent="1"/>
    </xf>
    <xf numFmtId="164" fontId="32" fillId="0" borderId="13" xfId="0" applyNumberFormat="1" applyFont="1" applyFill="1" applyBorder="1" applyAlignment="1" applyProtection="1">
      <alignment horizontal="left" vertical="center" wrapText="1" indent="1"/>
    </xf>
    <xf numFmtId="164" fontId="32" fillId="0" borderId="40" xfId="0" applyNumberFormat="1" applyFont="1" applyFill="1" applyBorder="1" applyAlignment="1" applyProtection="1">
      <alignment horizontal="right" vertical="center" wrapText="1" indent="1"/>
    </xf>
    <xf numFmtId="164" fontId="2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30" fillId="0" borderId="54" xfId="1" applyNumberFormat="1" applyFont="1" applyFill="1" applyBorder="1" applyProtection="1">
      <protection locked="0"/>
    </xf>
    <xf numFmtId="165" fontId="30" fillId="0" borderId="49" xfId="1" applyNumberFormat="1" applyFont="1" applyFill="1" applyBorder="1" applyProtection="1">
      <protection locked="0"/>
    </xf>
    <xf numFmtId="165" fontId="30" fillId="0" borderId="44" xfId="1" applyNumberFormat="1" applyFont="1" applyFill="1" applyBorder="1" applyProtection="1">
      <protection locked="0"/>
    </xf>
    <xf numFmtId="0" fontId="30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20" xfId="0" quotePrefix="1" applyFont="1" applyFill="1" applyBorder="1" applyAlignment="1" applyProtection="1">
      <alignment horizontal="right" vertical="center" indent="1"/>
    </xf>
    <xf numFmtId="0" fontId="8" fillId="0" borderId="33" xfId="0" applyFont="1" applyFill="1" applyBorder="1" applyAlignment="1" applyProtection="1">
      <alignment horizontal="right" vertical="center" wrapText="1" indent="1"/>
    </xf>
    <xf numFmtId="164" fontId="8" fillId="0" borderId="44" xfId="0" applyNumberFormat="1" applyFont="1" applyFill="1" applyBorder="1" applyAlignment="1" applyProtection="1">
      <alignment horizontal="right" vertical="center" wrapText="1" indent="1"/>
    </xf>
    <xf numFmtId="164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4" fontId="20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20" xfId="0" applyNumberFormat="1" applyFont="1" applyFill="1" applyBorder="1" applyAlignment="1" applyProtection="1">
      <alignment horizontal="right" vertical="center"/>
    </xf>
    <xf numFmtId="49" fontId="8" fillId="0" borderId="5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6" xfId="4" applyFont="1" applyFill="1" applyBorder="1" applyAlignment="1" applyProtection="1">
      <alignment horizontal="center" vertical="center" wrapText="1"/>
    </xf>
    <xf numFmtId="0" fontId="7" fillId="0" borderId="56" xfId="4" applyFont="1" applyFill="1" applyBorder="1" applyAlignment="1" applyProtection="1">
      <alignment vertical="center" wrapText="1"/>
    </xf>
    <xf numFmtId="164" fontId="7" fillId="0" borderId="56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  <protection locked="0"/>
    </xf>
    <xf numFmtId="164" fontId="30" fillId="0" borderId="56" xfId="4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33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45" fillId="0" borderId="0" xfId="0" applyFont="1" applyFill="1" applyBorder="1" applyAlignment="1" applyProtection="1">
      <alignment horizontal="right"/>
    </xf>
    <xf numFmtId="0" fontId="32" fillId="0" borderId="15" xfId="0" applyFont="1" applyBorder="1" applyAlignment="1" applyProtection="1">
      <alignment horizontal="center" vertical="center" wrapText="1"/>
    </xf>
    <xf numFmtId="0" fontId="32" fillId="0" borderId="19" xfId="0" applyFont="1" applyBorder="1" applyAlignment="1" applyProtection="1">
      <alignment horizontal="center" vertical="center"/>
    </xf>
    <xf numFmtId="0" fontId="32" fillId="0" borderId="33" xfId="0" applyFont="1" applyBorder="1" applyAlignment="1" applyProtection="1">
      <alignment horizontal="center" vertical="center" wrapText="1"/>
    </xf>
    <xf numFmtId="0" fontId="26" fillId="0" borderId="23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40" fillId="0" borderId="2" xfId="0" applyFont="1" applyBorder="1" applyAlignment="1">
      <alignment horizontal="justify" wrapText="1"/>
    </xf>
    <xf numFmtId="0" fontId="40" fillId="0" borderId="2" xfId="0" applyFont="1" applyBorder="1" applyAlignment="1">
      <alignment wrapText="1"/>
    </xf>
    <xf numFmtId="0" fontId="40" fillId="0" borderId="31" xfId="0" applyFont="1" applyBorder="1" applyAlignment="1">
      <alignment wrapText="1"/>
    </xf>
    <xf numFmtId="0" fontId="46" fillId="0" borderId="0" xfId="0" applyFont="1" applyFill="1" applyAlignment="1" applyProtection="1">
      <alignment horizontal="left" vertical="center" wrapText="1"/>
    </xf>
    <xf numFmtId="0" fontId="46" fillId="0" borderId="0" xfId="0" applyFont="1" applyFill="1" applyAlignment="1" applyProtection="1">
      <alignment vertical="center" wrapText="1"/>
    </xf>
    <xf numFmtId="0" fontId="46" fillId="0" borderId="0" xfId="0" applyFont="1" applyFill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4" fontId="20" fillId="0" borderId="19" xfId="4" applyNumberFormat="1" applyFont="1" applyFill="1" applyBorder="1" applyAlignment="1" applyProtection="1">
      <alignment horizontal="right" vertical="center" wrapText="1" indent="1"/>
    </xf>
    <xf numFmtId="164" fontId="20" fillId="0" borderId="14" xfId="4" applyNumberFormat="1" applyFont="1" applyFill="1" applyBorder="1" applyAlignment="1" applyProtection="1">
      <alignment horizontal="right" vertical="center" wrapText="1" indent="1"/>
    </xf>
    <xf numFmtId="164" fontId="22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45" xfId="4" applyFont="1" applyFill="1" applyBorder="1" applyAlignment="1" applyProtection="1">
      <alignment horizontal="center" vertical="center" wrapText="1"/>
    </xf>
    <xf numFmtId="164" fontId="27" fillId="0" borderId="58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9" xfId="0" applyFont="1" applyFill="1" applyBorder="1" applyAlignment="1" applyProtection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 wrapText="1"/>
    </xf>
    <xf numFmtId="0" fontId="20" fillId="0" borderId="15" xfId="4" applyFont="1" applyFill="1" applyBorder="1" applyAlignment="1" applyProtection="1">
      <alignment horizontal="center" vertical="center" wrapText="1"/>
    </xf>
    <xf numFmtId="0" fontId="20" fillId="0" borderId="19" xfId="4" applyFont="1" applyFill="1" applyBorder="1" applyAlignment="1" applyProtection="1">
      <alignment horizontal="center" vertical="center" wrapText="1"/>
    </xf>
    <xf numFmtId="164" fontId="22" fillId="0" borderId="30" xfId="4" applyNumberFormat="1" applyFont="1" applyFill="1" applyBorder="1" applyAlignment="1" applyProtection="1">
      <alignment horizontal="righ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2" fillId="0" borderId="0" xfId="4" applyFont="1" applyFill="1" applyProtection="1"/>
    <xf numFmtId="0" fontId="15" fillId="0" borderId="0" xfId="4" applyFont="1" applyFill="1" applyProtection="1"/>
    <xf numFmtId="0" fontId="27" fillId="0" borderId="3" xfId="0" applyFont="1" applyBorder="1" applyAlignment="1" applyProtection="1">
      <alignment horizontal="left" wrapText="1" indent="1"/>
    </xf>
    <xf numFmtId="0" fontId="27" fillId="0" borderId="2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wrapText="1"/>
    </xf>
    <xf numFmtId="0" fontId="27" fillId="0" borderId="9" xfId="0" applyFont="1" applyBorder="1" applyAlignment="1" applyProtection="1">
      <alignment wrapText="1"/>
    </xf>
    <xf numFmtId="0" fontId="27" fillId="0" borderId="8" xfId="0" applyFont="1" applyBorder="1" applyAlignment="1" applyProtection="1">
      <alignment wrapText="1"/>
    </xf>
    <xf numFmtId="0" fontId="27" fillId="0" borderId="10" xfId="0" applyFont="1" applyBorder="1" applyAlignment="1" applyProtection="1">
      <alignment wrapText="1"/>
    </xf>
    <xf numFmtId="0" fontId="28" fillId="0" borderId="14" xfId="0" applyFont="1" applyBorder="1" applyAlignment="1" applyProtection="1">
      <alignment wrapText="1"/>
    </xf>
    <xf numFmtId="0" fontId="28" fillId="0" borderId="23" xfId="0" applyFont="1" applyBorder="1" applyAlignment="1" applyProtection="1">
      <alignment wrapText="1"/>
    </xf>
    <xf numFmtId="164" fontId="26" fillId="0" borderId="21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49" fontId="22" fillId="0" borderId="9" xfId="4" applyNumberFormat="1" applyFont="1" applyFill="1" applyBorder="1" applyAlignment="1" applyProtection="1">
      <alignment horizontal="center" vertical="center" wrapText="1"/>
    </xf>
    <xf numFmtId="49" fontId="22" fillId="0" borderId="8" xfId="4" applyNumberFormat="1" applyFont="1" applyFill="1" applyBorder="1" applyAlignment="1" applyProtection="1">
      <alignment horizontal="center" vertical="center" wrapText="1"/>
    </xf>
    <xf numFmtId="49" fontId="22" fillId="0" borderId="10" xfId="4" applyNumberFormat="1" applyFont="1" applyFill="1" applyBorder="1" applyAlignment="1" applyProtection="1">
      <alignment horizontal="center" vertical="center" wrapText="1"/>
    </xf>
    <xf numFmtId="0" fontId="28" fillId="0" borderId="13" xfId="0" applyFont="1" applyBorder="1" applyAlignment="1" applyProtection="1">
      <alignment horizontal="center" wrapText="1"/>
    </xf>
    <xf numFmtId="0" fontId="27" fillId="0" borderId="9" xfId="0" applyFont="1" applyBorder="1" applyAlignment="1" applyProtection="1">
      <alignment horizontal="center" wrapText="1"/>
    </xf>
    <xf numFmtId="0" fontId="27" fillId="0" borderId="8" xfId="0" applyFont="1" applyBorder="1" applyAlignment="1" applyProtection="1">
      <alignment horizontal="center" wrapText="1"/>
    </xf>
    <xf numFmtId="0" fontId="27" fillId="0" borderId="10" xfId="0" applyFont="1" applyBorder="1" applyAlignment="1" applyProtection="1">
      <alignment horizontal="center" wrapText="1"/>
    </xf>
    <xf numFmtId="0" fontId="28" fillId="0" borderId="22" xfId="0" applyFont="1" applyBorder="1" applyAlignment="1" applyProtection="1">
      <alignment horizontal="center" wrapText="1"/>
    </xf>
    <xf numFmtId="49" fontId="22" fillId="0" borderId="11" xfId="4" applyNumberFormat="1" applyFont="1" applyFill="1" applyBorder="1" applyAlignment="1" applyProtection="1">
      <alignment horizontal="center" vertical="center" wrapText="1"/>
    </xf>
    <xf numFmtId="49" fontId="22" fillId="0" borderId="7" xfId="4" applyNumberFormat="1" applyFont="1" applyFill="1" applyBorder="1" applyAlignment="1" applyProtection="1">
      <alignment horizontal="center" vertical="center" wrapText="1"/>
    </xf>
    <xf numFmtId="49" fontId="22" fillId="0" borderId="12" xfId="4" applyNumberFormat="1" applyFont="1" applyFill="1" applyBorder="1" applyAlignment="1" applyProtection="1">
      <alignment horizontal="center" vertical="center" wrapText="1"/>
    </xf>
    <xf numFmtId="0" fontId="28" fillId="0" borderId="22" xfId="0" applyFont="1" applyBorder="1" applyAlignment="1" applyProtection="1">
      <alignment horizontal="center" vertical="center" wrapText="1"/>
    </xf>
    <xf numFmtId="164" fontId="29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50" xfId="4" applyNumberFormat="1" applyFont="1" applyFill="1" applyBorder="1" applyAlignment="1" applyProtection="1">
      <alignment horizontal="right" vertical="center" wrapText="1" indent="1"/>
    </xf>
    <xf numFmtId="164" fontId="22" fillId="0" borderId="3" xfId="4" applyNumberFormat="1" applyFont="1" applyFill="1" applyBorder="1" applyAlignment="1" applyProtection="1">
      <alignment horizontal="right" vertical="center" wrapText="1" indent="1"/>
    </xf>
    <xf numFmtId="0" fontId="20" fillId="0" borderId="40" xfId="4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49" fontId="30" fillId="0" borderId="11" xfId="0" applyNumberFormat="1" applyFont="1" applyFill="1" applyBorder="1" applyAlignment="1" applyProtection="1">
      <alignment horizontal="center" vertical="center" wrapText="1"/>
    </xf>
    <xf numFmtId="49" fontId="30" fillId="0" borderId="8" xfId="0" applyNumberFormat="1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 applyProtection="1">
      <alignment horizontal="center" vertical="center" wrapText="1"/>
    </xf>
    <xf numFmtId="0" fontId="30" fillId="0" borderId="3" xfId="4" applyFont="1" applyFill="1" applyBorder="1" applyAlignment="1" applyProtection="1">
      <alignment horizontal="left" vertical="center" wrapText="1" indent="1"/>
    </xf>
    <xf numFmtId="0" fontId="30" fillId="0" borderId="2" xfId="4" applyFont="1" applyFill="1" applyBorder="1" applyAlignment="1" applyProtection="1">
      <alignment horizontal="left" vertical="center" wrapText="1" indent="1"/>
    </xf>
    <xf numFmtId="0" fontId="40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30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3" xfId="0" applyFont="1" applyBorder="1" applyAlignment="1" applyProtection="1">
      <alignment vertical="center" wrapText="1"/>
    </xf>
    <xf numFmtId="0" fontId="28" fillId="0" borderId="22" xfId="0" applyFont="1" applyBorder="1" applyAlignment="1" applyProtection="1">
      <alignment vertical="center" wrapText="1"/>
    </xf>
    <xf numFmtId="164" fontId="20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13" xfId="4" applyFont="1" applyFill="1" applyBorder="1" applyAlignment="1">
      <alignment horizontal="center" vertical="center"/>
    </xf>
    <xf numFmtId="165" fontId="32" fillId="0" borderId="14" xfId="4" applyNumberFormat="1" applyFont="1" applyFill="1" applyBorder="1"/>
    <xf numFmtId="165" fontId="32" fillId="0" borderId="21" xfId="4" applyNumberFormat="1" applyFont="1" applyFill="1" applyBorder="1"/>
    <xf numFmtId="0" fontId="35" fillId="0" borderId="0" xfId="4" applyFont="1" applyFill="1"/>
    <xf numFmtId="0" fontId="29" fillId="0" borderId="13" xfId="4" applyFont="1" applyFill="1" applyBorder="1" applyAlignment="1" applyProtection="1">
      <alignment horizontal="center" vertical="center"/>
    </xf>
    <xf numFmtId="49" fontId="22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horizontal="center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0" fontId="22" fillId="0" borderId="1" xfId="5" applyFont="1" applyFill="1" applyBorder="1" applyAlignment="1" applyProtection="1">
      <alignment horizontal="left" vertical="center" wrapText="1" indent="1"/>
    </xf>
    <xf numFmtId="166" fontId="32" fillId="0" borderId="6" xfId="4" applyNumberFormat="1" applyFont="1" applyFill="1" applyBorder="1" applyAlignment="1">
      <alignment horizontal="center" vertical="center" wrapText="1"/>
    </xf>
    <xf numFmtId="0" fontId="27" fillId="0" borderId="2" xfId="0" quotePrefix="1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vertical="center" wrapText="1"/>
    </xf>
    <xf numFmtId="0" fontId="20" fillId="0" borderId="22" xfId="4" applyFont="1" applyFill="1" applyBorder="1" applyAlignment="1" applyProtection="1">
      <alignment horizontal="left" vertical="center" wrapText="1" indent="1"/>
    </xf>
    <xf numFmtId="0" fontId="20" fillId="0" borderId="23" xfId="4" applyFont="1" applyFill="1" applyBorder="1" applyAlignment="1" applyProtection="1">
      <alignment vertical="center" wrapText="1"/>
    </xf>
    <xf numFmtId="0" fontId="22" fillId="0" borderId="31" xfId="4" applyFont="1" applyFill="1" applyBorder="1" applyAlignment="1" applyProtection="1">
      <alignment horizontal="left" vertical="center" wrapText="1" indent="7"/>
    </xf>
    <xf numFmtId="0" fontId="20" fillId="0" borderId="13" xfId="4" applyFont="1" applyFill="1" applyBorder="1" applyAlignment="1" applyProtection="1">
      <alignment horizontal="left" vertical="center" wrapText="1"/>
    </xf>
    <xf numFmtId="49" fontId="8" fillId="0" borderId="55" xfId="0" applyNumberFormat="1" applyFont="1" applyFill="1" applyBorder="1" applyAlignment="1" applyProtection="1">
      <alignment horizontal="right" vertical="center" indent="1"/>
    </xf>
    <xf numFmtId="49" fontId="29" fillId="0" borderId="13" xfId="4" applyNumberFormat="1" applyFont="1" applyFill="1" applyBorder="1" applyAlignment="1" applyProtection="1">
      <alignment horizontal="center" vertical="center" wrapText="1"/>
    </xf>
    <xf numFmtId="164" fontId="20" fillId="0" borderId="60" xfId="4" applyNumberFormat="1" applyFont="1" applyFill="1" applyBorder="1" applyAlignment="1" applyProtection="1">
      <alignment horizontal="right" vertical="center" wrapText="1" indent="1"/>
    </xf>
    <xf numFmtId="164" fontId="22" fillId="0" borderId="5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55" xfId="4" applyNumberFormat="1" applyFont="1" applyFill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</xf>
    <xf numFmtId="164" fontId="22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3" xfId="4" applyNumberFormat="1" applyFont="1" applyFill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60" xfId="4" applyFont="1" applyFill="1" applyBorder="1" applyAlignment="1" applyProtection="1">
      <alignment horizontal="center" vertical="center" wrapText="1"/>
    </xf>
    <xf numFmtId="0" fontId="29" fillId="0" borderId="23" xfId="4" applyFont="1" applyFill="1" applyBorder="1" applyAlignment="1" applyProtection="1">
      <alignment vertical="center" wrapText="1"/>
    </xf>
    <xf numFmtId="164" fontId="29" fillId="0" borderId="23" xfId="4" applyNumberFormat="1" applyFont="1" applyFill="1" applyBorder="1" applyAlignment="1" applyProtection="1">
      <alignment horizontal="right" vertical="center" wrapText="1" indent="1"/>
    </xf>
    <xf numFmtId="164" fontId="29" fillId="0" borderId="55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</xf>
    <xf numFmtId="164" fontId="30" fillId="0" borderId="56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4" fontId="2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  <protection locked="0"/>
    </xf>
    <xf numFmtId="3" fontId="15" fillId="0" borderId="0" xfId="4" applyNumberFormat="1" applyFont="1" applyFill="1" applyProtection="1"/>
    <xf numFmtId="164" fontId="15" fillId="0" borderId="0" xfId="4" applyNumberFormat="1" applyFont="1" applyFill="1" applyProtection="1"/>
    <xf numFmtId="0" fontId="15" fillId="0" borderId="0" xfId="4" quotePrefix="1" applyFont="1" applyFill="1" applyProtection="1"/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right" vertical="center"/>
    </xf>
    <xf numFmtId="0" fontId="31" fillId="0" borderId="0" xfId="4" applyFont="1" applyFill="1" applyBorder="1" applyAlignment="1" applyProtection="1">
      <alignment horizontal="center" vertical="center" wrapText="1"/>
    </xf>
    <xf numFmtId="0" fontId="20" fillId="0" borderId="0" xfId="4" applyFont="1" applyFill="1" applyBorder="1" applyAlignment="1" applyProtection="1">
      <alignment horizontal="center" vertical="center" wrapText="1"/>
    </xf>
    <xf numFmtId="164" fontId="20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</xf>
    <xf numFmtId="164" fontId="3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4" applyFont="1" applyFill="1" applyBorder="1" applyAlignment="1" applyProtection="1">
      <alignment horizontal="center" vertical="center" wrapText="1"/>
    </xf>
    <xf numFmtId="164" fontId="28" fillId="0" borderId="0" xfId="0" applyNumberFormat="1" applyFont="1" applyBorder="1" applyAlignment="1" applyProtection="1">
      <alignment horizontal="right" vertical="center" wrapText="1" indent="1"/>
    </xf>
    <xf numFmtId="164" fontId="28" fillId="0" borderId="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0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Alignment="1" applyProtection="1"/>
    <xf numFmtId="0" fontId="24" fillId="0" borderId="0" xfId="4" applyFont="1" applyFill="1" applyAlignment="1" applyProtection="1">
      <alignment horizontal="center" shrinkToFit="1"/>
    </xf>
    <xf numFmtId="0" fontId="1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center" vertical="center"/>
    </xf>
    <xf numFmtId="164" fontId="4" fillId="0" borderId="0" xfId="4" applyNumberFormat="1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horizontal="center" vertical="center" wrapText="1"/>
    </xf>
    <xf numFmtId="0" fontId="4" fillId="0" borderId="14" xfId="4" applyFont="1" applyFill="1" applyBorder="1" applyAlignment="1" applyProtection="1">
      <alignment horizontal="center" vertical="center" wrapText="1"/>
    </xf>
    <xf numFmtId="0" fontId="4" fillId="0" borderId="21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center" vertical="center" wrapText="1"/>
    </xf>
    <xf numFmtId="0" fontId="4" fillId="0" borderId="19" xfId="4" applyFont="1" applyFill="1" applyBorder="1" applyAlignment="1" applyProtection="1">
      <alignment horizontal="center" vertical="center" wrapText="1"/>
    </xf>
    <xf numFmtId="0" fontId="4" fillId="0" borderId="33" xfId="4" applyFont="1" applyFill="1" applyBorder="1" applyAlignment="1" applyProtection="1">
      <alignment horizontal="center" vertical="center" wrapText="1"/>
    </xf>
    <xf numFmtId="0" fontId="4" fillId="0" borderId="13" xfId="4" applyFont="1" applyFill="1" applyBorder="1" applyAlignment="1" applyProtection="1">
      <alignment horizontal="left" vertical="center" wrapText="1" indent="1"/>
    </xf>
    <xf numFmtId="0" fontId="4" fillId="0" borderId="14" xfId="4" applyFont="1" applyFill="1" applyBorder="1" applyAlignment="1" applyProtection="1">
      <alignment horizontal="left" vertical="center" wrapText="1" indent="1"/>
    </xf>
    <xf numFmtId="164" fontId="4" fillId="0" borderId="21" xfId="4" applyNumberFormat="1" applyFont="1" applyFill="1" applyBorder="1" applyAlignment="1" applyProtection="1">
      <alignment horizontal="right" vertical="center" wrapText="1" indent="1"/>
    </xf>
    <xf numFmtId="49" fontId="15" fillId="0" borderId="9" xfId="4" applyNumberFormat="1" applyFont="1" applyFill="1" applyBorder="1" applyAlignment="1" applyProtection="1">
      <alignment horizontal="left" vertical="center" wrapText="1" indent="1"/>
    </xf>
    <xf numFmtId="0" fontId="47" fillId="0" borderId="3" xfId="0" applyFont="1" applyBorder="1" applyAlignment="1" applyProtection="1">
      <alignment horizontal="left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8" xfId="4" applyNumberFormat="1" applyFont="1" applyFill="1" applyBorder="1" applyAlignment="1" applyProtection="1">
      <alignment horizontal="left" vertical="center" wrapText="1" indent="1"/>
    </xf>
    <xf numFmtId="0" fontId="47" fillId="0" borderId="2" xfId="0" applyFont="1" applyBorder="1" applyAlignment="1" applyProtection="1">
      <alignment horizontal="left" wrapText="1" indent="1"/>
    </xf>
    <xf numFmtId="164" fontId="15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0" fontId="47" fillId="0" borderId="2" xfId="0" applyFont="1" applyBorder="1" applyAlignment="1" applyProtection="1">
      <alignment horizontal="left" vertical="center" wrapText="1" indent="1"/>
    </xf>
    <xf numFmtId="49" fontId="15" fillId="0" borderId="10" xfId="4" applyNumberFormat="1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vertical="center" wrapText="1" indent="1"/>
    </xf>
    <xf numFmtId="0" fontId="45" fillId="0" borderId="37" xfId="0" applyFont="1" applyBorder="1" applyAlignment="1" applyProtection="1">
      <alignment horizontal="left" vertical="center" wrapText="1" indent="1"/>
    </xf>
    <xf numFmtId="164" fontId="15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37" xfId="4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wrapText="1" indent="1"/>
    </xf>
    <xf numFmtId="164" fontId="32" fillId="0" borderId="21" xfId="4" applyNumberFormat="1" applyFont="1" applyFill="1" applyBorder="1" applyAlignment="1" applyProtection="1">
      <alignment horizontal="right" vertical="center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</xf>
    <xf numFmtId="0" fontId="47" fillId="0" borderId="2" xfId="0" quotePrefix="1" applyFont="1" applyBorder="1" applyAlignment="1" applyProtection="1">
      <alignment horizontal="left" wrapText="1" indent="1"/>
    </xf>
    <xf numFmtId="164" fontId="1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4" applyFont="1" applyFill="1" applyBorder="1" applyAlignment="1" applyProtection="1">
      <alignment horizontal="left" vertical="center" wrapText="1"/>
    </xf>
    <xf numFmtId="0" fontId="45" fillId="0" borderId="13" xfId="0" applyFont="1" applyBorder="1" applyAlignment="1" applyProtection="1">
      <alignment vertical="center" wrapText="1"/>
    </xf>
    <xf numFmtId="0" fontId="45" fillId="0" borderId="14" xfId="0" applyFont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vertical="center" wrapText="1"/>
    </xf>
    <xf numFmtId="0" fontId="47" fillId="0" borderId="9" xfId="0" applyFont="1" applyBorder="1" applyAlignment="1" applyProtection="1">
      <alignment wrapText="1"/>
    </xf>
    <xf numFmtId="0" fontId="47" fillId="0" borderId="8" xfId="0" applyFont="1" applyBorder="1" applyAlignment="1" applyProtection="1">
      <alignment wrapText="1"/>
    </xf>
    <xf numFmtId="0" fontId="47" fillId="0" borderId="10" xfId="0" applyFont="1" applyBorder="1" applyAlignment="1" applyProtection="1">
      <alignment wrapText="1"/>
    </xf>
    <xf numFmtId="164" fontId="4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0" fontId="45" fillId="0" borderId="37" xfId="0" applyFont="1" applyBorder="1" applyAlignment="1" applyProtection="1">
      <alignment wrapText="1"/>
    </xf>
    <xf numFmtId="0" fontId="45" fillId="0" borderId="22" xfId="0" applyFont="1" applyBorder="1" applyAlignment="1" applyProtection="1">
      <alignment vertical="center" wrapText="1"/>
    </xf>
    <xf numFmtId="0" fontId="45" fillId="0" borderId="68" xfId="0" applyFont="1" applyBorder="1" applyAlignment="1" applyProtection="1">
      <alignment wrapText="1"/>
    </xf>
    <xf numFmtId="164" fontId="32" fillId="0" borderId="25" xfId="4" applyNumberFormat="1" applyFont="1" applyFill="1" applyBorder="1" applyAlignment="1" applyProtection="1">
      <alignment horizontal="right" vertical="center" wrapText="1" indent="1"/>
    </xf>
    <xf numFmtId="0" fontId="4" fillId="0" borderId="0" xfId="4" applyFont="1" applyFill="1" applyBorder="1" applyAlignment="1" applyProtection="1">
      <alignment horizontal="center" vertical="center" wrapText="1"/>
    </xf>
    <xf numFmtId="0" fontId="4" fillId="0" borderId="0" xfId="4" applyFont="1" applyFill="1" applyBorder="1" applyAlignment="1" applyProtection="1">
      <alignment vertical="center" wrapText="1"/>
    </xf>
    <xf numFmtId="164" fontId="4" fillId="0" borderId="0" xfId="4" applyNumberFormat="1" applyFont="1" applyFill="1" applyBorder="1" applyAlignment="1" applyProtection="1">
      <alignment horizontal="right" vertical="center" wrapText="1" indent="1"/>
    </xf>
    <xf numFmtId="0" fontId="4" fillId="0" borderId="37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left" vertical="center" wrapText="1" indent="1"/>
    </xf>
    <xf numFmtId="0" fontId="4" fillId="0" borderId="67" xfId="4" applyFont="1" applyFill="1" applyBorder="1" applyAlignment="1" applyProtection="1">
      <alignment vertical="center" wrapText="1"/>
    </xf>
    <xf numFmtId="164" fontId="4" fillId="0" borderId="33" xfId="4" applyNumberFormat="1" applyFont="1" applyFill="1" applyBorder="1" applyAlignment="1" applyProtection="1">
      <alignment horizontal="right" vertical="center" wrapText="1" indent="1"/>
    </xf>
    <xf numFmtId="49" fontId="15" fillId="0" borderId="11" xfId="4" applyNumberFormat="1" applyFont="1" applyFill="1" applyBorder="1" applyAlignment="1" applyProtection="1">
      <alignment horizontal="left" vertical="center" wrapText="1" indent="1"/>
    </xf>
    <xf numFmtId="0" fontId="15" fillId="0" borderId="4" xfId="4" applyFont="1" applyFill="1" applyBorder="1" applyAlignment="1" applyProtection="1">
      <alignment horizontal="left" vertical="center" wrapText="1" indent="1"/>
    </xf>
    <xf numFmtId="164" fontId="15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" xfId="4" applyFont="1" applyFill="1" applyBorder="1" applyAlignment="1" applyProtection="1">
      <alignment horizontal="left" vertical="center" wrapText="1" indent="1"/>
    </xf>
    <xf numFmtId="0" fontId="15" fillId="0" borderId="5" xfId="4" applyFont="1" applyFill="1" applyBorder="1" applyAlignment="1" applyProtection="1">
      <alignment horizontal="left" vertical="center" wrapText="1" indent="1"/>
    </xf>
    <xf numFmtId="0" fontId="15" fillId="0" borderId="0" xfId="4" applyFont="1" applyFill="1" applyBorder="1" applyAlignment="1" applyProtection="1">
      <alignment horizontal="lef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6"/>
    </xf>
    <xf numFmtId="0" fontId="15" fillId="0" borderId="2" xfId="4" applyFont="1" applyFill="1" applyBorder="1" applyAlignment="1" applyProtection="1">
      <alignment horizontal="left" indent="6"/>
    </xf>
    <xf numFmtId="0" fontId="15" fillId="0" borderId="2" xfId="4" applyFont="1" applyFill="1" applyBorder="1" applyAlignment="1" applyProtection="1">
      <alignment horizontal="left" vertical="center" wrapText="1" indent="6"/>
    </xf>
    <xf numFmtId="49" fontId="15" fillId="0" borderId="7" xfId="4" applyNumberFormat="1" applyFont="1" applyFill="1" applyBorder="1" applyAlignment="1" applyProtection="1">
      <alignment horizontal="left" vertical="center" wrapText="1" indent="1"/>
    </xf>
    <xf numFmtId="49" fontId="15" fillId="0" borderId="12" xfId="4" applyNumberFormat="1" applyFont="1" applyFill="1" applyBorder="1" applyAlignment="1" applyProtection="1">
      <alignment horizontal="left" vertical="center" wrapText="1" indent="1"/>
    </xf>
    <xf numFmtId="0" fontId="15" fillId="0" borderId="31" xfId="4" applyFont="1" applyFill="1" applyBorder="1" applyAlignment="1" applyProtection="1">
      <alignment horizontal="left" vertical="center" wrapText="1" indent="7"/>
    </xf>
    <xf numFmtId="164" fontId="15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2" xfId="4" applyFont="1" applyFill="1" applyBorder="1" applyAlignment="1" applyProtection="1">
      <alignment horizontal="left" vertical="center" wrapText="1" indent="1"/>
    </xf>
    <xf numFmtId="0" fontId="4" fillId="0" borderId="68" xfId="4" applyFont="1" applyFill="1" applyBorder="1" applyAlignment="1" applyProtection="1">
      <alignment vertical="center" wrapText="1"/>
    </xf>
    <xf numFmtId="164" fontId="4" fillId="0" borderId="24" xfId="4" applyNumberFormat="1" applyFont="1" applyFill="1" applyBorder="1" applyAlignment="1" applyProtection="1">
      <alignment horizontal="righ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1"/>
    </xf>
    <xf numFmtId="164" fontId="15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" xfId="4" applyFont="1" applyFill="1" applyBorder="1" applyAlignment="1" applyProtection="1">
      <alignment horizontal="left" vertical="center" wrapText="1" indent="6"/>
    </xf>
    <xf numFmtId="164" fontId="15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37" xfId="4" applyFont="1" applyFill="1" applyBorder="1" applyAlignment="1" applyProtection="1">
      <alignment horizontal="left" vertical="center" wrapText="1" indent="1"/>
    </xf>
    <xf numFmtId="0" fontId="32" fillId="0" borderId="14" xfId="4" applyFont="1" applyFill="1" applyBorder="1" applyAlignment="1" applyProtection="1">
      <alignment horizontal="left" vertical="center" wrapText="1" indent="1"/>
    </xf>
    <xf numFmtId="0" fontId="4" fillId="0" borderId="46" xfId="4" applyFont="1" applyFill="1" applyBorder="1" applyAlignment="1" applyProtection="1">
      <alignment horizontal="left" vertical="center" wrapText="1" indent="1"/>
    </xf>
    <xf numFmtId="0" fontId="32" fillId="0" borderId="13" xfId="4" applyFont="1" applyFill="1" applyBorder="1" applyAlignment="1" applyProtection="1">
      <alignment horizontal="left" vertical="center" wrapText="1" indent="1"/>
    </xf>
    <xf numFmtId="0" fontId="15" fillId="0" borderId="3" xfId="4" applyFont="1" applyFill="1" applyBorder="1" applyAlignment="1" applyProtection="1">
      <alignment horizontal="left" vertical="center" wrapText="1" indent="1"/>
    </xf>
    <xf numFmtId="0" fontId="15" fillId="0" borderId="1" xfId="4" applyFont="1" applyFill="1" applyBorder="1" applyAlignment="1" applyProtection="1">
      <alignment horizontal="lef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  <protection locked="0"/>
    </xf>
    <xf numFmtId="164" fontId="45" fillId="0" borderId="21" xfId="0" quotePrefix="1" applyNumberFormat="1" applyFont="1" applyBorder="1" applyAlignment="1" applyProtection="1">
      <alignment horizontal="right" vertical="center" wrapText="1" indent="1"/>
    </xf>
    <xf numFmtId="0" fontId="32" fillId="0" borderId="0" xfId="4" applyFont="1" applyFill="1" applyProtection="1"/>
    <xf numFmtId="0" fontId="45" fillId="0" borderId="22" xfId="0" applyFont="1" applyBorder="1" applyAlignment="1" applyProtection="1">
      <alignment horizontal="left" vertical="center" wrapText="1" indent="1"/>
    </xf>
    <xf numFmtId="0" fontId="45" fillId="0" borderId="68" xfId="0" applyFont="1" applyBorder="1" applyAlignment="1" applyProtection="1">
      <alignment horizontal="left" vertical="center" wrapText="1" indent="1"/>
    </xf>
    <xf numFmtId="0" fontId="1" fillId="0" borderId="0" xfId="4" applyFont="1" applyFill="1" applyAlignment="1" applyProtection="1">
      <alignment horizontal="right" vertical="center" indent="1"/>
    </xf>
    <xf numFmtId="0" fontId="32" fillId="0" borderId="0" xfId="4" applyFont="1" applyFill="1" applyAlignment="1" applyProtection="1"/>
    <xf numFmtId="0" fontId="4" fillId="0" borderId="14" xfId="4" applyFont="1" applyFill="1" applyBorder="1" applyAlignment="1" applyProtection="1">
      <alignment vertical="center" wrapText="1"/>
    </xf>
    <xf numFmtId="0" fontId="45" fillId="0" borderId="14" xfId="0" applyFont="1" applyBorder="1" applyAlignment="1" applyProtection="1">
      <alignment wrapText="1"/>
    </xf>
    <xf numFmtId="0" fontId="45" fillId="0" borderId="23" xfId="0" applyFont="1" applyBorder="1" applyAlignment="1" applyProtection="1">
      <alignment wrapText="1"/>
    </xf>
    <xf numFmtId="0" fontId="4" fillId="0" borderId="19" xfId="4" applyFont="1" applyFill="1" applyBorder="1" applyAlignment="1" applyProtection="1">
      <alignment vertical="center" wrapText="1"/>
    </xf>
    <xf numFmtId="0" fontId="4" fillId="0" borderId="23" xfId="4" applyFont="1" applyFill="1" applyBorder="1" applyAlignment="1" applyProtection="1">
      <alignment vertical="center" wrapText="1"/>
    </xf>
    <xf numFmtId="0" fontId="45" fillId="0" borderId="23" xfId="0" applyFont="1" applyBorder="1" applyAlignment="1" applyProtection="1">
      <alignment horizontal="left" vertical="center" wrapText="1" indent="1"/>
    </xf>
    <xf numFmtId="164" fontId="33" fillId="0" borderId="39" xfId="4" applyNumberFormat="1" applyFont="1" applyFill="1" applyBorder="1" applyAlignment="1" applyProtection="1">
      <alignment horizontal="left" vertical="center"/>
    </xf>
    <xf numFmtId="0" fontId="32" fillId="0" borderId="0" xfId="4" applyFont="1" applyFill="1" applyAlignment="1" applyProtection="1">
      <alignment horizontal="center"/>
    </xf>
    <xf numFmtId="0" fontId="32" fillId="0" borderId="0" xfId="4" applyFont="1" applyFill="1" applyAlignment="1" applyProtection="1">
      <alignment horizontal="left"/>
    </xf>
    <xf numFmtId="0" fontId="32" fillId="0" borderId="0" xfId="4" applyFont="1" applyFill="1" applyAlignment="1" applyProtection="1">
      <alignment horizontal="center" shrinkToFit="1"/>
    </xf>
    <xf numFmtId="0" fontId="1" fillId="0" borderId="0" xfId="0" applyFont="1"/>
    <xf numFmtId="164" fontId="0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 applyProtection="1">
      <alignment horizontal="center" vertical="center" wrapText="1"/>
    </xf>
    <xf numFmtId="164" fontId="0" fillId="0" borderId="0" xfId="0" applyNumberFormat="1" applyFont="1" applyFill="1" applyAlignment="1" applyProtection="1">
      <alignment vertical="center" wrapText="1"/>
    </xf>
    <xf numFmtId="164" fontId="32" fillId="0" borderId="13" xfId="0" applyNumberFormat="1" applyFont="1" applyFill="1" applyBorder="1" applyAlignment="1" applyProtection="1">
      <alignment horizontal="center" vertical="center" wrapText="1"/>
    </xf>
    <xf numFmtId="164" fontId="32" fillId="0" borderId="14" xfId="0" applyNumberFormat="1" applyFont="1" applyFill="1" applyBorder="1" applyAlignment="1" applyProtection="1">
      <alignment horizontal="center" vertical="center" wrapText="1"/>
    </xf>
    <xf numFmtId="164" fontId="32" fillId="0" borderId="21" xfId="0" applyNumberFormat="1" applyFont="1" applyFill="1" applyBorder="1" applyAlignment="1" applyProtection="1">
      <alignment horizontal="center" vertical="center" wrapText="1"/>
    </xf>
    <xf numFmtId="164" fontId="32" fillId="0" borderId="22" xfId="0" applyNumberFormat="1" applyFont="1" applyFill="1" applyBorder="1" applyAlignment="1" applyProtection="1">
      <alignment horizontal="center" vertical="center" wrapText="1"/>
    </xf>
    <xf numFmtId="164" fontId="32" fillId="0" borderId="23" xfId="0" applyNumberFormat="1" applyFont="1" applyFill="1" applyBorder="1" applyAlignment="1" applyProtection="1">
      <alignment horizontal="center" vertical="center" wrapText="1"/>
    </xf>
    <xf numFmtId="164" fontId="0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2" xfId="0" applyNumberFormat="1" applyFont="1" applyFill="1" applyBorder="1" applyAlignment="1" applyProtection="1">
      <alignment vertical="center" wrapText="1"/>
      <protection locked="0"/>
    </xf>
    <xf numFmtId="49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32" fillId="0" borderId="13" xfId="0" applyNumberFormat="1" applyFont="1" applyFill="1" applyBorder="1" applyAlignment="1" applyProtection="1">
      <alignment horizontal="left" vertical="center" wrapText="1"/>
    </xf>
    <xf numFmtId="164" fontId="32" fillId="0" borderId="14" xfId="0" applyNumberFormat="1" applyFont="1" applyFill="1" applyBorder="1" applyAlignment="1" applyProtection="1">
      <alignment vertical="center" wrapText="1"/>
    </xf>
    <xf numFmtId="164" fontId="32" fillId="2" borderId="14" xfId="0" applyNumberFormat="1" applyFont="1" applyFill="1" applyBorder="1" applyAlignment="1" applyProtection="1">
      <alignment vertical="center" wrapText="1"/>
    </xf>
    <xf numFmtId="164" fontId="32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horizontal="center" vertical="center" wrapText="1"/>
    </xf>
    <xf numFmtId="164" fontId="3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ont="1" applyFill="1" applyAlignment="1" applyProtection="1">
      <alignment horizontal="centerContinuous" vertical="center"/>
    </xf>
    <xf numFmtId="164" fontId="33" fillId="0" borderId="0" xfId="0" applyNumberFormat="1" applyFont="1" applyFill="1" applyAlignment="1" applyProtection="1">
      <alignment horizontal="right" vertical="center"/>
    </xf>
    <xf numFmtId="164" fontId="32" fillId="0" borderId="13" xfId="0" applyNumberFormat="1" applyFont="1" applyFill="1" applyBorder="1" applyAlignment="1" applyProtection="1">
      <alignment horizontal="centerContinuous" vertical="center" wrapText="1"/>
    </xf>
    <xf numFmtId="164" fontId="32" fillId="0" borderId="14" xfId="0" applyNumberFormat="1" applyFont="1" applyFill="1" applyBorder="1" applyAlignment="1" applyProtection="1">
      <alignment horizontal="centerContinuous" vertical="center" wrapText="1"/>
    </xf>
    <xf numFmtId="164" fontId="32" fillId="0" borderId="21" xfId="0" applyNumberFormat="1" applyFont="1" applyFill="1" applyBorder="1" applyAlignment="1" applyProtection="1">
      <alignment horizontal="centerContinuous" vertical="center" wrapText="1"/>
    </xf>
    <xf numFmtId="164" fontId="32" fillId="0" borderId="0" xfId="0" applyNumberFormat="1" applyFont="1" applyFill="1" applyAlignment="1" applyProtection="1">
      <alignment horizontal="center" vertical="center" wrapText="1"/>
    </xf>
    <xf numFmtId="164" fontId="32" fillId="0" borderId="25" xfId="0" applyNumberFormat="1" applyFont="1" applyFill="1" applyBorder="1" applyAlignment="1" applyProtection="1">
      <alignment horizontal="center" vertical="center" wrapText="1"/>
    </xf>
    <xf numFmtId="164" fontId="0" fillId="0" borderId="28" xfId="0" applyNumberFormat="1" applyFont="1" applyFill="1" applyBorder="1" applyAlignment="1" applyProtection="1">
      <alignment horizontal="lef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6" xfId="0" applyNumberFormat="1" applyFont="1" applyFill="1" applyBorder="1" applyAlignment="1" applyProtection="1">
      <alignment horizontal="lef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1"/>
    </xf>
    <xf numFmtId="164" fontId="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0" fillId="0" borderId="29" xfId="0" applyNumberFormat="1" applyFont="1" applyFill="1" applyBorder="1" applyAlignment="1" applyProtection="1">
      <alignment horizontal="left" vertical="center" wrapText="1" indent="1"/>
    </xf>
    <xf numFmtId="164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7" xfId="0" applyNumberFormat="1" applyFont="1" applyFill="1" applyBorder="1" applyAlignment="1" applyProtection="1">
      <alignment horizontal="left" vertical="center" wrapText="1" indent="1"/>
    </xf>
    <xf numFmtId="164" fontId="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4" xfId="0" applyNumberFormat="1" applyFont="1" applyFill="1" applyBorder="1" applyAlignment="1" applyProtection="1">
      <alignment horizontal="right" vertical="center" wrapText="1" indent="1"/>
    </xf>
    <xf numFmtId="164" fontId="32" fillId="0" borderId="21" xfId="0" applyNumberFormat="1" applyFont="1" applyFill="1" applyBorder="1" applyAlignment="1" applyProtection="1">
      <alignment horizontal="right" vertical="center" wrapText="1" indent="1"/>
    </xf>
    <xf numFmtId="164" fontId="18" fillId="0" borderId="7" xfId="0" applyNumberFormat="1" applyFon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righ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2"/>
    </xf>
    <xf numFmtId="164" fontId="0" fillId="0" borderId="2" xfId="0" applyNumberFormat="1" applyFont="1" applyFill="1" applyBorder="1" applyAlignment="1" applyProtection="1">
      <alignment horizontal="left" vertical="center" wrapText="1" indent="2"/>
    </xf>
    <xf numFmtId="164" fontId="18" fillId="0" borderId="2" xfId="0" applyNumberFormat="1" applyFont="1" applyFill="1" applyBorder="1" applyAlignment="1" applyProtection="1">
      <alignment horizontal="left" vertical="center" wrapText="1" indent="1"/>
    </xf>
    <xf numFmtId="164" fontId="18" fillId="0" borderId="2" xfId="0" applyNumberFormat="1" applyFont="1" applyFill="1" applyBorder="1" applyAlignment="1" applyProtection="1">
      <alignment horizontal="righ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9" xfId="0" applyNumberFormat="1" applyFont="1" applyFill="1" applyBorder="1" applyAlignment="1" applyProtection="1">
      <alignment horizontal="left" vertical="center" wrapText="1" indent="2"/>
    </xf>
    <xf numFmtId="164" fontId="0" fillId="0" borderId="10" xfId="0" applyNumberFormat="1" applyFont="1" applyFill="1" applyBorder="1" applyAlignment="1" applyProtection="1">
      <alignment horizontal="left" vertical="center" wrapText="1" indent="2"/>
    </xf>
    <xf numFmtId="164" fontId="0" fillId="0" borderId="53" xfId="0" applyNumberFormat="1" applyFont="1" applyFill="1" applyBorder="1" applyAlignment="1" applyProtection="1">
      <alignment horizontal="left" vertical="center" wrapText="1" indent="1"/>
    </xf>
    <xf numFmtId="164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</xf>
    <xf numFmtId="164" fontId="0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49" fillId="0" borderId="25" xfId="0" applyFont="1" applyBorder="1"/>
    <xf numFmtId="0" fontId="49" fillId="0" borderId="40" xfId="0" applyFont="1" applyBorder="1" applyAlignment="1">
      <alignment wrapText="1"/>
    </xf>
    <xf numFmtId="3" fontId="49" fillId="0" borderId="40" xfId="0" applyNumberFormat="1" applyFont="1" applyBorder="1" applyAlignment="1">
      <alignment wrapText="1"/>
    </xf>
    <xf numFmtId="3" fontId="49" fillId="0" borderId="40" xfId="0" applyNumberFormat="1" applyFont="1" applyBorder="1" applyAlignment="1">
      <alignment horizontal="right"/>
    </xf>
    <xf numFmtId="0" fontId="49" fillId="0" borderId="63" xfId="0" applyFont="1" applyBorder="1"/>
    <xf numFmtId="0" fontId="49" fillId="0" borderId="55" xfId="0" applyFont="1" applyBorder="1" applyAlignment="1">
      <alignment wrapText="1"/>
    </xf>
    <xf numFmtId="3" fontId="49" fillId="0" borderId="55" xfId="0" applyNumberFormat="1" applyFont="1" applyBorder="1" applyAlignment="1">
      <alignment horizontal="right"/>
    </xf>
    <xf numFmtId="3" fontId="49" fillId="0" borderId="55" xfId="0" applyNumberFormat="1" applyFont="1" applyBorder="1" applyAlignment="1">
      <alignment wrapText="1"/>
    </xf>
    <xf numFmtId="0" fontId="50" fillId="0" borderId="63" xfId="0" applyFont="1" applyBorder="1"/>
    <xf numFmtId="0" fontId="50" fillId="0" borderId="55" xfId="0" applyFont="1" applyBorder="1" applyAlignment="1">
      <alignment wrapText="1"/>
    </xf>
    <xf numFmtId="3" fontId="50" fillId="0" borderId="55" xfId="0" applyNumberFormat="1" applyFont="1" applyBorder="1" applyAlignment="1">
      <alignment horizontal="right"/>
    </xf>
    <xf numFmtId="3" fontId="50" fillId="0" borderId="55" xfId="0" applyNumberFormat="1" applyFont="1" applyBorder="1" applyAlignment="1">
      <alignment wrapText="1"/>
    </xf>
    <xf numFmtId="0" fontId="49" fillId="0" borderId="55" xfId="0" applyFont="1" applyBorder="1"/>
    <xf numFmtId="3" fontId="49" fillId="0" borderId="55" xfId="0" applyNumberFormat="1" applyFont="1" applyBorder="1"/>
    <xf numFmtId="0" fontId="50" fillId="0" borderId="55" xfId="0" applyFont="1" applyBorder="1"/>
    <xf numFmtId="3" fontId="50" fillId="0" borderId="55" xfId="0" applyNumberFormat="1" applyFont="1" applyBorder="1"/>
    <xf numFmtId="0" fontId="50" fillId="0" borderId="63" xfId="0" applyFont="1" applyBorder="1" applyAlignment="1">
      <alignment wrapText="1"/>
    </xf>
    <xf numFmtId="3" fontId="50" fillId="0" borderId="55" xfId="0" applyNumberFormat="1" applyFont="1" applyBorder="1" applyAlignment="1">
      <alignment horizontal="right" wrapText="1"/>
    </xf>
    <xf numFmtId="0" fontId="49" fillId="0" borderId="63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12" fillId="0" borderId="0" xfId="0" applyFont="1"/>
    <xf numFmtId="3" fontId="51" fillId="0" borderId="55" xfId="0" applyNumberFormat="1" applyFont="1" applyBorder="1"/>
    <xf numFmtId="0" fontId="51" fillId="0" borderId="63" xfId="0" applyFont="1" applyBorder="1"/>
    <xf numFmtId="3" fontId="12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6" xfId="0" applyBorder="1"/>
    <xf numFmtId="0" fontId="0" fillId="0" borderId="25" xfId="0" applyBorder="1"/>
    <xf numFmtId="164" fontId="0" fillId="0" borderId="0" xfId="0" applyNumberFormat="1" applyFill="1" applyAlignment="1">
      <alignment vertical="center" wrapText="1"/>
    </xf>
    <xf numFmtId="164" fontId="6" fillId="0" borderId="0" xfId="0" applyNumberFormat="1" applyFont="1" applyFill="1" applyAlignment="1" applyProtection="1">
      <alignment horizontal="right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20" fillId="0" borderId="22" xfId="0" applyNumberFormat="1" applyFont="1" applyFill="1" applyBorder="1" applyAlignment="1" applyProtection="1">
      <alignment horizontal="center" vertical="center" wrapText="1"/>
    </xf>
    <xf numFmtId="164" fontId="20" fillId="0" borderId="23" xfId="0" applyNumberFormat="1" applyFont="1" applyFill="1" applyBorder="1" applyAlignment="1" applyProtection="1">
      <alignment horizontal="center" vertical="center" wrapText="1"/>
    </xf>
    <xf numFmtId="164" fontId="20" fillId="0" borderId="24" xfId="0" applyNumberFormat="1" applyFont="1" applyFill="1" applyBorder="1" applyAlignment="1" applyProtection="1">
      <alignment horizontal="center" vertical="center" wrapText="1"/>
    </xf>
    <xf numFmtId="164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6" xfId="0" applyNumberFormat="1" applyFont="1" applyFill="1" applyBorder="1" applyAlignment="1" applyProtection="1">
      <alignment vertical="center" wrapText="1"/>
    </xf>
    <xf numFmtId="164" fontId="29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29" fillId="0" borderId="2" xfId="0" applyNumberFormat="1" applyFont="1" applyFill="1" applyBorder="1" applyAlignment="1" applyProtection="1">
      <alignment vertical="center" wrapText="1"/>
      <protection locked="0"/>
    </xf>
    <xf numFmtId="164" fontId="29" fillId="0" borderId="16" xfId="0" applyNumberFormat="1" applyFont="1" applyFill="1" applyBorder="1" applyAlignment="1" applyProtection="1">
      <alignment vertical="center" wrapText="1"/>
    </xf>
    <xf numFmtId="164" fontId="0" fillId="0" borderId="0" xfId="0" applyNumberFormat="1" applyFont="1" applyFill="1" applyBorder="1" applyAlignment="1">
      <alignment vertical="center" wrapText="1"/>
    </xf>
    <xf numFmtId="164" fontId="52" fillId="0" borderId="0" xfId="0" applyNumberFormat="1" applyFont="1" applyFill="1" applyAlignment="1">
      <alignment vertical="center" wrapText="1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2" borderId="14" xfId="0" applyNumberFormat="1" applyFont="1" applyFill="1" applyBorder="1" applyAlignment="1" applyProtection="1">
      <alignment vertical="center" wrapText="1"/>
    </xf>
    <xf numFmtId="164" fontId="20" fillId="0" borderId="21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8" xfId="0" applyNumberFormat="1" applyFill="1" applyBorder="1" applyAlignment="1" applyProtection="1">
      <alignment horizontal="left" vertical="center" wrapText="1"/>
      <protection locked="0"/>
    </xf>
    <xf numFmtId="49" fontId="0" fillId="0" borderId="2" xfId="0" applyNumberFormat="1" applyFill="1" applyBorder="1" applyAlignment="1" applyProtection="1">
      <alignment horizontal="center" vertical="center" wrapText="1"/>
      <protection locked="0"/>
    </xf>
    <xf numFmtId="164" fontId="3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32" fillId="0" borderId="2" xfId="0" applyNumberFormat="1" applyFont="1" applyFill="1" applyBorder="1" applyAlignment="1" applyProtection="1">
      <alignment vertical="center" wrapText="1"/>
      <protection locked="0"/>
    </xf>
    <xf numFmtId="49" fontId="3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2" fillId="0" borderId="0" xfId="0" applyNumberFormat="1" applyFont="1" applyFill="1" applyAlignment="1">
      <alignment horizontal="center" vertical="center" wrapText="1"/>
    </xf>
    <xf numFmtId="164" fontId="32" fillId="0" borderId="0" xfId="4" applyNumberFormat="1" applyFont="1" applyFill="1" applyAlignment="1" applyProtection="1"/>
    <xf numFmtId="0" fontId="53" fillId="0" borderId="63" xfId="0" applyFont="1" applyBorder="1"/>
    <xf numFmtId="0" fontId="53" fillId="0" borderId="55" xfId="0" applyFont="1" applyBorder="1" applyAlignment="1">
      <alignment wrapText="1"/>
    </xf>
    <xf numFmtId="3" fontId="53" fillId="0" borderId="55" xfId="0" applyNumberFormat="1" applyFont="1" applyBorder="1" applyAlignment="1">
      <alignment horizontal="right"/>
    </xf>
    <xf numFmtId="0" fontId="54" fillId="0" borderId="0" xfId="0" applyFont="1"/>
    <xf numFmtId="0" fontId="32" fillId="0" borderId="0" xfId="4" applyFont="1" applyFill="1" applyAlignment="1" applyProtection="1">
      <alignment horizontal="left" shrinkToFit="1"/>
    </xf>
    <xf numFmtId="0" fontId="32" fillId="0" borderId="0" xfId="4" applyFont="1" applyFill="1" applyAlignment="1" applyProtection="1">
      <alignment shrinkToFit="1"/>
    </xf>
    <xf numFmtId="0" fontId="32" fillId="0" borderId="0" xfId="4" applyFont="1" applyFill="1" applyAlignment="1" applyProtection="1">
      <alignment horizontal="right" shrinkToFit="1"/>
    </xf>
    <xf numFmtId="0" fontId="31" fillId="0" borderId="0" xfId="4" applyFont="1" applyFill="1" applyAlignment="1" applyProtection="1">
      <alignment horizontal="left" shrinkToFit="1"/>
    </xf>
    <xf numFmtId="0" fontId="4" fillId="0" borderId="0" xfId="4" applyFont="1" applyFill="1" applyBorder="1" applyAlignment="1" applyProtection="1">
      <alignment horizontal="left" vertical="center" wrapText="1" indent="1"/>
    </xf>
    <xf numFmtId="0" fontId="0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left" vertical="center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1" fillId="0" borderId="0" xfId="4" applyFont="1" applyFill="1" applyAlignment="1" applyProtection="1">
      <alignment horizontal="left" shrinkToFit="1"/>
    </xf>
    <xf numFmtId="164" fontId="1" fillId="0" borderId="0" xfId="4" applyNumberFormat="1" applyFont="1" applyFill="1" applyAlignment="1" applyProtection="1">
      <alignment horizontal="right" vertical="center" indent="1"/>
    </xf>
    <xf numFmtId="164" fontId="4" fillId="0" borderId="33" xfId="4" applyNumberFormat="1" applyFont="1" applyFill="1" applyBorder="1" applyAlignment="1" applyProtection="1">
      <alignment horizontal="center" vertical="center" wrapText="1"/>
    </xf>
    <xf numFmtId="3" fontId="16" fillId="0" borderId="0" xfId="0" applyNumberFormat="1" applyFont="1" applyAlignment="1">
      <alignment horizontal="center" wrapText="1"/>
    </xf>
    <xf numFmtId="164" fontId="54" fillId="0" borderId="0" xfId="4" applyNumberFormat="1" applyFont="1" applyFill="1" applyBorder="1" applyAlignment="1" applyProtection="1">
      <alignment vertical="center"/>
    </xf>
    <xf numFmtId="164" fontId="5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32" fillId="0" borderId="10" xfId="0" applyNumberFormat="1" applyFont="1" applyFill="1" applyBorder="1" applyAlignment="1" applyProtection="1">
      <alignment vertical="center" wrapText="1"/>
      <protection locked="0"/>
    </xf>
    <xf numFmtId="164" fontId="32" fillId="0" borderId="6" xfId="0" applyNumberFormat="1" applyFont="1" applyFill="1" applyBorder="1" applyAlignment="1" applyProtection="1">
      <alignment vertical="center" wrapText="1"/>
      <protection locked="0"/>
    </xf>
    <xf numFmtId="164" fontId="32" fillId="0" borderId="0" xfId="0" applyNumberFormat="1" applyFont="1" applyFill="1" applyAlignment="1">
      <alignment horizontal="center" vertical="center" wrapText="1"/>
    </xf>
    <xf numFmtId="164" fontId="32" fillId="0" borderId="0" xfId="0" applyNumberFormat="1" applyFont="1" applyFill="1" applyBorder="1" applyAlignment="1" applyProtection="1">
      <alignment horizontal="left" vertical="center" wrapText="1"/>
    </xf>
    <xf numFmtId="164" fontId="32" fillId="0" borderId="0" xfId="0" applyNumberFormat="1" applyFont="1" applyFill="1" applyBorder="1" applyAlignment="1" applyProtection="1">
      <alignment vertical="center" wrapText="1"/>
    </xf>
    <xf numFmtId="164" fontId="32" fillId="0" borderId="62" xfId="0" applyNumberFormat="1" applyFont="1" applyFill="1" applyBorder="1" applyAlignment="1" applyProtection="1">
      <alignment horizontal="center" vertical="center" wrapText="1"/>
    </xf>
    <xf numFmtId="164" fontId="32" fillId="0" borderId="63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Alignment="1" applyProtection="1">
      <alignment horizontal="center" textRotation="180" wrapText="1"/>
    </xf>
    <xf numFmtId="164" fontId="48" fillId="0" borderId="56" xfId="0" applyNumberFormat="1" applyFont="1" applyFill="1" applyBorder="1" applyAlignment="1" applyProtection="1">
      <alignment horizontal="center" vertical="center" wrapText="1"/>
    </xf>
    <xf numFmtId="164" fontId="32" fillId="0" borderId="64" xfId="0" applyNumberFormat="1" applyFont="1" applyFill="1" applyBorder="1" applyAlignment="1" applyProtection="1">
      <alignment horizontal="center" vertical="center" wrapText="1"/>
    </xf>
    <xf numFmtId="164" fontId="32" fillId="0" borderId="65" xfId="0" applyNumberFormat="1" applyFont="1" applyFill="1" applyBorder="1" applyAlignment="1" applyProtection="1">
      <alignment horizontal="center" vertical="center" wrapText="1"/>
    </xf>
    <xf numFmtId="164" fontId="5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2" fillId="0" borderId="20" xfId="4" applyFont="1" applyFill="1" applyBorder="1" applyAlignment="1">
      <alignment horizontal="center" vertical="center" wrapText="1"/>
    </xf>
    <xf numFmtId="0" fontId="32" fillId="0" borderId="18" xfId="4" applyFont="1" applyFill="1" applyBorder="1" applyAlignment="1">
      <alignment horizontal="center" vertical="center" wrapText="1"/>
    </xf>
    <xf numFmtId="0" fontId="32" fillId="0" borderId="11" xfId="4" applyFont="1" applyFill="1" applyBorder="1" applyAlignment="1">
      <alignment horizontal="center" vertical="center" wrapText="1"/>
    </xf>
    <xf numFmtId="0" fontId="32" fillId="0" borderId="10" xfId="4" applyFont="1" applyFill="1" applyBorder="1" applyAlignment="1">
      <alignment horizontal="center" vertical="center" wrapText="1"/>
    </xf>
    <xf numFmtId="0" fontId="32" fillId="0" borderId="4" xfId="4" applyFont="1" applyFill="1" applyBorder="1" applyAlignment="1">
      <alignment horizontal="center" vertical="center" wrapText="1"/>
    </xf>
    <xf numFmtId="0" fontId="32" fillId="0" borderId="6" xfId="4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</xf>
    <xf numFmtId="0" fontId="31" fillId="0" borderId="13" xfId="4" applyFont="1" applyFill="1" applyBorder="1" applyAlignment="1" applyProtection="1">
      <alignment horizontal="left"/>
    </xf>
    <xf numFmtId="0" fontId="31" fillId="0" borderId="14" xfId="4" applyFont="1" applyFill="1" applyBorder="1" applyAlignment="1" applyProtection="1">
      <alignment horizontal="left"/>
    </xf>
    <xf numFmtId="0" fontId="22" fillId="0" borderId="56" xfId="4" applyFont="1" applyFill="1" applyBorder="1" applyAlignment="1">
      <alignment horizontal="justify" vertical="center" wrapText="1"/>
    </xf>
    <xf numFmtId="164" fontId="32" fillId="0" borderId="0" xfId="0" applyNumberFormat="1" applyFont="1" applyFill="1" applyAlignment="1">
      <alignment horizontal="center" vertical="center" wrapText="1"/>
    </xf>
    <xf numFmtId="164" fontId="6" fillId="0" borderId="39" xfId="0" applyNumberFormat="1" applyFont="1" applyFill="1" applyBorder="1" applyAlignment="1" applyProtection="1">
      <alignment horizontal="right" wrapText="1"/>
    </xf>
    <xf numFmtId="164" fontId="2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 applyProtection="1">
      <alignment horizontal="left"/>
      <protection locked="0"/>
    </xf>
    <xf numFmtId="0" fontId="24" fillId="0" borderId="0" xfId="0" applyFont="1" applyFill="1" applyAlignment="1">
      <alignment horizontal="center" wrapText="1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/>
    </xf>
    <xf numFmtId="164" fontId="36" fillId="0" borderId="39" xfId="4" applyNumberFormat="1" applyFont="1" applyFill="1" applyBorder="1" applyAlignment="1" applyProtection="1">
      <alignment horizontal="left" vertical="center"/>
    </xf>
    <xf numFmtId="164" fontId="18" fillId="0" borderId="53" xfId="0" applyNumberFormat="1" applyFont="1" applyFill="1" applyBorder="1" applyAlignment="1" applyProtection="1">
      <alignment horizontal="center" textRotation="180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8" fillId="0" borderId="46" xfId="0" applyNumberFormat="1" applyFont="1" applyFill="1" applyBorder="1" applyAlignment="1" applyProtection="1">
      <alignment horizontal="left" vertical="center" wrapText="1" indent="2"/>
    </xf>
    <xf numFmtId="164" fontId="8" fillId="0" borderId="40" xfId="0" applyNumberFormat="1" applyFont="1" applyFill="1" applyBorder="1" applyAlignment="1" applyProtection="1">
      <alignment horizontal="left" vertical="center" wrapText="1" indent="2"/>
    </xf>
    <xf numFmtId="164" fontId="8" fillId="0" borderId="62" xfId="0" applyNumberFormat="1" applyFont="1" applyFill="1" applyBorder="1" applyAlignment="1" applyProtection="1">
      <alignment horizontal="center" vertical="center"/>
    </xf>
    <xf numFmtId="164" fontId="8" fillId="0" borderId="63" xfId="0" applyNumberFormat="1" applyFont="1" applyFill="1" applyBorder="1" applyAlignment="1" applyProtection="1">
      <alignment horizontal="center" vertical="center"/>
    </xf>
    <xf numFmtId="164" fontId="8" fillId="0" borderId="59" xfId="0" applyNumberFormat="1" applyFont="1" applyFill="1" applyBorder="1" applyAlignment="1" applyProtection="1">
      <alignment horizontal="center" vertical="center"/>
    </xf>
    <xf numFmtId="164" fontId="8" fillId="0" borderId="66" xfId="0" applyNumberFormat="1" applyFont="1" applyFill="1" applyBorder="1" applyAlignment="1" applyProtection="1">
      <alignment horizontal="center" vertical="center"/>
    </xf>
    <xf numFmtId="164" fontId="8" fillId="0" borderId="54" xfId="0" applyNumberFormat="1" applyFont="1" applyFill="1" applyBorder="1" applyAlignment="1" applyProtection="1">
      <alignment horizontal="center" vertical="center"/>
    </xf>
    <xf numFmtId="164" fontId="8" fillId="0" borderId="62" xfId="0" applyNumberFormat="1" applyFont="1" applyFill="1" applyBorder="1" applyAlignment="1" applyProtection="1">
      <alignment horizontal="center" vertical="center" wrapText="1"/>
    </xf>
    <xf numFmtId="164" fontId="8" fillId="0" borderId="63" xfId="0" applyNumberFormat="1" applyFont="1" applyFill="1" applyBorder="1" applyAlignment="1" applyProtection="1">
      <alignment horizontal="center" vertical="center" wrapText="1"/>
    </xf>
    <xf numFmtId="0" fontId="30" fillId="0" borderId="56" xfId="0" applyFont="1" applyFill="1" applyBorder="1" applyAlignment="1">
      <alignment horizontal="justify" vertical="center" wrapText="1"/>
    </xf>
    <xf numFmtId="0" fontId="16" fillId="0" borderId="0" xfId="0" applyFont="1" applyAlignment="1">
      <alignment horizontal="center" wrapText="1"/>
    </xf>
    <xf numFmtId="0" fontId="21" fillId="0" borderId="37" xfId="5" applyFont="1" applyFill="1" applyBorder="1" applyAlignment="1" applyProtection="1">
      <alignment horizontal="left" vertical="center" indent="1"/>
    </xf>
    <xf numFmtId="0" fontId="21" fillId="0" borderId="47" xfId="5" applyFont="1" applyFill="1" applyBorder="1" applyAlignment="1" applyProtection="1">
      <alignment horizontal="left" vertical="center" indent="1"/>
    </xf>
    <xf numFmtId="0" fontId="21" fillId="0" borderId="40" xfId="5" applyFont="1" applyFill="1" applyBorder="1" applyAlignment="1" applyProtection="1">
      <alignment horizontal="left" vertical="center" indent="1"/>
    </xf>
    <xf numFmtId="0" fontId="24" fillId="0" borderId="0" xfId="5" applyFont="1" applyFill="1" applyAlignment="1" applyProtection="1">
      <alignment horizontal="center" wrapText="1"/>
    </xf>
    <xf numFmtId="0" fontId="24" fillId="0" borderId="0" xfId="5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</xf>
    <xf numFmtId="0" fontId="18" fillId="0" borderId="53" xfId="0" applyFont="1" applyFill="1" applyBorder="1" applyAlignment="1">
      <alignment horizontal="center" textRotation="180"/>
    </xf>
    <xf numFmtId="0" fontId="36" fillId="0" borderId="0" xfId="0" applyFont="1" applyAlignment="1" applyProtection="1">
      <alignment horizontal="right"/>
    </xf>
    <xf numFmtId="0" fontId="31" fillId="0" borderId="46" xfId="0" applyFont="1" applyBorder="1" applyAlignment="1" applyProtection="1">
      <alignment horizontal="left" vertical="center" indent="2"/>
    </xf>
    <xf numFmtId="0" fontId="31" fillId="0" borderId="45" xfId="0" applyFont="1" applyBorder="1" applyAlignment="1" applyProtection="1">
      <alignment horizontal="left" vertical="center" indent="2"/>
    </xf>
    <xf numFmtId="0" fontId="24" fillId="0" borderId="0" xfId="0" applyFont="1" applyAlignment="1">
      <alignment horizontal="center" wrapText="1"/>
    </xf>
  </cellXfs>
  <cellStyles count="6">
    <cellStyle name="Ezres" xfId="1" builtinId="3"/>
    <cellStyle name="Hiperhivatkozás" xfId="2"/>
    <cellStyle name="Már látott hiperhivatkozás" xfId="3"/>
    <cellStyle name="Normál" xfId="0" builtinId="0"/>
    <cellStyle name="Normál_KVRENMUNKA" xfId="4"/>
    <cellStyle name="Normál_SEGEDLETEK" xfId="5"/>
  </cellStyles>
  <dxfs count="2"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nzugy/Test&#252;leti/2015.%20&#233;vi%20k&#246;lts&#233;gvet&#233;s/&#218;j%20mappa/SZAKFELADATOS%20%202015.%20el&#337;zet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dneGM.PC-PERGERT&#205;MEA/Application%20Data/Microsoft/Excel/SZAKFELADATOS%20%202015.%20el&#337;ze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normatíva"/>
      <sheetName val="Mindösszesen"/>
      <sheetName val="Munk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5">
          <cell r="R35">
            <v>26248</v>
          </cell>
        </row>
        <row r="41">
          <cell r="R41">
            <v>7179</v>
          </cell>
        </row>
        <row r="107">
          <cell r="R107">
            <v>16891</v>
          </cell>
        </row>
        <row r="127">
          <cell r="R127">
            <v>0</v>
          </cell>
        </row>
        <row r="128">
          <cell r="R128">
            <v>0</v>
          </cell>
        </row>
        <row r="129">
          <cell r="R129">
            <v>0</v>
          </cell>
        </row>
        <row r="130">
          <cell r="R130">
            <v>0</v>
          </cell>
        </row>
        <row r="131">
          <cell r="R131">
            <v>0</v>
          </cell>
        </row>
        <row r="132">
          <cell r="R132">
            <v>0</v>
          </cell>
        </row>
        <row r="135">
          <cell r="R135">
            <v>0</v>
          </cell>
        </row>
        <row r="136">
          <cell r="R136">
            <v>0</v>
          </cell>
        </row>
        <row r="138">
          <cell r="R138">
            <v>0</v>
          </cell>
        </row>
        <row r="139">
          <cell r="R139">
            <v>0</v>
          </cell>
        </row>
        <row r="140">
          <cell r="R140">
            <v>0</v>
          </cell>
        </row>
        <row r="148">
          <cell r="R148">
            <v>0</v>
          </cell>
        </row>
        <row r="150">
          <cell r="R150">
            <v>0</v>
          </cell>
        </row>
        <row r="151">
          <cell r="R151">
            <v>0</v>
          </cell>
        </row>
        <row r="152">
          <cell r="R152">
            <v>0</v>
          </cell>
        </row>
        <row r="160">
          <cell r="R160">
            <v>0</v>
          </cell>
        </row>
        <row r="165">
          <cell r="R165">
            <v>0</v>
          </cell>
        </row>
        <row r="171">
          <cell r="R171">
            <v>0</v>
          </cell>
        </row>
        <row r="180">
          <cell r="R180">
            <v>0</v>
          </cell>
        </row>
        <row r="181">
          <cell r="R181">
            <v>0</v>
          </cell>
        </row>
        <row r="182">
          <cell r="R182">
            <v>0</v>
          </cell>
        </row>
        <row r="183">
          <cell r="R183">
            <v>0</v>
          </cell>
        </row>
        <row r="184">
          <cell r="R184">
            <v>0</v>
          </cell>
        </row>
        <row r="185">
          <cell r="R185">
            <v>0</v>
          </cell>
        </row>
        <row r="187">
          <cell r="R187">
            <v>0</v>
          </cell>
        </row>
        <row r="188">
          <cell r="R188">
            <v>0</v>
          </cell>
        </row>
        <row r="189">
          <cell r="R189">
            <v>0</v>
          </cell>
        </row>
        <row r="190">
          <cell r="R190">
            <v>0</v>
          </cell>
        </row>
        <row r="192">
          <cell r="R192">
            <v>0</v>
          </cell>
        </row>
        <row r="193">
          <cell r="R193">
            <v>0</v>
          </cell>
        </row>
        <row r="195">
          <cell r="R195">
            <v>0</v>
          </cell>
        </row>
        <row r="196">
          <cell r="R196">
            <v>0</v>
          </cell>
        </row>
        <row r="197">
          <cell r="R197">
            <v>0</v>
          </cell>
        </row>
        <row r="198">
          <cell r="R198">
            <v>0</v>
          </cell>
        </row>
        <row r="199">
          <cell r="R199">
            <v>0</v>
          </cell>
        </row>
        <row r="208">
          <cell r="R208">
            <v>0</v>
          </cell>
        </row>
        <row r="209">
          <cell r="R209">
            <v>0</v>
          </cell>
        </row>
        <row r="212">
          <cell r="R212">
            <v>0</v>
          </cell>
        </row>
        <row r="214">
          <cell r="R214">
            <v>0</v>
          </cell>
        </row>
        <row r="215">
          <cell r="R215">
            <v>0</v>
          </cell>
        </row>
        <row r="223">
          <cell r="R223">
            <v>0</v>
          </cell>
        </row>
        <row r="225">
          <cell r="R225">
            <v>0</v>
          </cell>
        </row>
        <row r="229">
          <cell r="R229">
            <v>0</v>
          </cell>
        </row>
        <row r="232">
          <cell r="R232">
            <v>0</v>
          </cell>
        </row>
        <row r="237">
          <cell r="R237">
            <v>0</v>
          </cell>
        </row>
        <row r="240">
          <cell r="R240">
            <v>14186</v>
          </cell>
        </row>
        <row r="241">
          <cell r="R241">
            <v>0</v>
          </cell>
        </row>
        <row r="242">
          <cell r="R242">
            <v>0</v>
          </cell>
        </row>
        <row r="243">
          <cell r="R243">
            <v>0</v>
          </cell>
        </row>
        <row r="246">
          <cell r="R246">
            <v>0</v>
          </cell>
        </row>
        <row r="248">
          <cell r="R248">
            <v>0</v>
          </cell>
        </row>
        <row r="250">
          <cell r="R250">
            <v>0</v>
          </cell>
        </row>
        <row r="253">
          <cell r="R253">
            <v>0</v>
          </cell>
        </row>
        <row r="256">
          <cell r="R256">
            <v>0</v>
          </cell>
        </row>
        <row r="261">
          <cell r="R261">
            <v>0</v>
          </cell>
        </row>
        <row r="262">
          <cell r="R262">
            <v>0</v>
          </cell>
        </row>
        <row r="264">
          <cell r="R264">
            <v>0</v>
          </cell>
        </row>
        <row r="266">
          <cell r="R266">
            <v>0</v>
          </cell>
        </row>
        <row r="268">
          <cell r="R268">
            <v>0</v>
          </cell>
        </row>
        <row r="269">
          <cell r="R269">
            <v>0</v>
          </cell>
        </row>
        <row r="272">
          <cell r="R272">
            <v>0</v>
          </cell>
        </row>
        <row r="273">
          <cell r="R273">
            <v>0</v>
          </cell>
        </row>
        <row r="274">
          <cell r="R274">
            <v>67</v>
          </cell>
        </row>
        <row r="275">
          <cell r="R275">
            <v>25862</v>
          </cell>
        </row>
      </sheetData>
      <sheetData sheetId="10" refreshError="1">
        <row r="116">
          <cell r="G116">
            <v>2753</v>
          </cell>
        </row>
        <row r="117">
          <cell r="G117">
            <v>7450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beruházások"/>
      <sheetName val="felújítások"/>
      <sheetName val="normatíva"/>
      <sheetName val="Munk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5">
          <cell r="R35">
            <v>26412</v>
          </cell>
        </row>
        <row r="248">
          <cell r="R24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B16"/>
  <sheetViews>
    <sheetView zoomScaleNormal="100" workbookViewId="0">
      <selection activeCell="B14" sqref="B14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>
      <c r="A2" t="s">
        <v>139</v>
      </c>
    </row>
    <row r="4" spans="1:2">
      <c r="A4" s="132"/>
      <c r="B4" s="132"/>
    </row>
    <row r="5" spans="1:2" s="143" customFormat="1" ht="15.75">
      <c r="A5" s="84" t="s">
        <v>438</v>
      </c>
      <c r="B5" s="142"/>
    </row>
    <row r="6" spans="1:2">
      <c r="A6" s="132"/>
      <c r="B6" s="132"/>
    </row>
    <row r="7" spans="1:2">
      <c r="A7" s="132" t="s">
        <v>557</v>
      </c>
      <c r="B7" s="132" t="s">
        <v>497</v>
      </c>
    </row>
    <row r="8" spans="1:2">
      <c r="A8" s="132" t="s">
        <v>558</v>
      </c>
      <c r="B8" s="132" t="s">
        <v>498</v>
      </c>
    </row>
    <row r="9" spans="1:2">
      <c r="A9" s="132" t="s">
        <v>559</v>
      </c>
      <c r="B9" s="132" t="s">
        <v>499</v>
      </c>
    </row>
    <row r="10" spans="1:2">
      <c r="A10" s="132"/>
      <c r="B10" s="132"/>
    </row>
    <row r="11" spans="1:2">
      <c r="A11" s="132"/>
      <c r="B11" s="132"/>
    </row>
    <row r="12" spans="1:2" s="143" customFormat="1" ht="15.75">
      <c r="A12" s="84" t="str">
        <f>+CONCATENATE(LEFT(A5,4),". évi előirányzat KIADÁSOK")</f>
        <v>2015. évi előirányzat KIADÁSOK</v>
      </c>
      <c r="B12" s="142"/>
    </row>
    <row r="13" spans="1:2">
      <c r="A13" s="132"/>
      <c r="B13" s="132"/>
    </row>
    <row r="14" spans="1:2">
      <c r="A14" s="132" t="s">
        <v>560</v>
      </c>
      <c r="B14" s="132" t="s">
        <v>500</v>
      </c>
    </row>
    <row r="15" spans="1:2">
      <c r="A15" s="132" t="s">
        <v>561</v>
      </c>
      <c r="B15" s="132" t="s">
        <v>501</v>
      </c>
    </row>
    <row r="16" spans="1:2">
      <c r="A16" s="132" t="s">
        <v>562</v>
      </c>
      <c r="B16" s="132" t="s">
        <v>502</v>
      </c>
    </row>
  </sheetData>
  <sheetProtection sheet="1"/>
  <phoneticPr fontId="30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theme="9" tint="0.59999389629810485"/>
  </sheetPr>
  <dimension ref="A1:H159"/>
  <sheetViews>
    <sheetView tabSelected="1" topLeftCell="A77" zoomScaleNormal="100" zoomScaleSheetLayoutView="100" workbookViewId="0">
      <selection activeCell="C87" sqref="C87:D87"/>
    </sheetView>
  </sheetViews>
  <sheetFormatPr defaultRowHeight="12.75"/>
  <cols>
    <col min="1" max="1" width="9.5" style="495" customWidth="1"/>
    <col min="2" max="2" width="74.5" style="495" customWidth="1"/>
    <col min="3" max="3" width="13.5" style="577" customWidth="1"/>
    <col min="4" max="5" width="13.5" style="495" customWidth="1"/>
    <col min="6" max="6" width="13.5" style="577" customWidth="1"/>
    <col min="7" max="7" width="13.5" style="495" hidden="1" customWidth="1"/>
    <col min="8" max="8" width="0" style="495" hidden="1" customWidth="1"/>
    <col min="9" max="16384" width="9.33203125" style="495"/>
  </cols>
  <sheetData>
    <row r="1" spans="1:8" ht="15.95" customHeight="1">
      <c r="B1" s="496" t="s">
        <v>15</v>
      </c>
      <c r="C1" s="497"/>
      <c r="F1" s="497"/>
    </row>
    <row r="2" spans="1:8" ht="15.95" customHeight="1" thickBot="1">
      <c r="A2" s="585"/>
      <c r="B2" s="585"/>
      <c r="C2" s="304"/>
      <c r="D2" s="304"/>
      <c r="E2" s="304"/>
      <c r="F2" s="304" t="s">
        <v>224</v>
      </c>
    </row>
    <row r="3" spans="1:8" ht="38.1" customHeight="1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8" s="380" customFormat="1" ht="12" customHeight="1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8" s="380" customFormat="1" ht="12" customHeight="1" thickBot="1">
      <c r="A5" s="504" t="s">
        <v>18</v>
      </c>
      <c r="B5" s="505" t="s">
        <v>249</v>
      </c>
      <c r="C5" s="506">
        <f>+C6+C7+C8+C9+C10+C11</f>
        <v>284600</v>
      </c>
      <c r="D5" s="506">
        <f t="shared" ref="D5:E5" si="0">+D6+D7+D8+D9+D10+D11</f>
        <v>43715</v>
      </c>
      <c r="E5" s="506">
        <f t="shared" si="0"/>
        <v>3123</v>
      </c>
      <c r="F5" s="506">
        <f>+F6+F7+F8+F9+F10+F11</f>
        <v>331438</v>
      </c>
      <c r="G5" s="380">
        <f>+'1.2.1.sz.mell. Önk. összes'!F5+'1.2.2.sz.mell. Hivatal össz.'!F5+'1.2.3.sz.mell.Műv.össz.'!F5+'1.2.4.sz.mell.Vágo.össz.'!F5</f>
        <v>331438</v>
      </c>
      <c r="H5" s="476">
        <f>+F5-G5</f>
        <v>0</v>
      </c>
    </row>
    <row r="6" spans="1:8" s="380" customFormat="1" ht="12" customHeight="1">
      <c r="A6" s="507" t="s">
        <v>101</v>
      </c>
      <c r="B6" s="508" t="s">
        <v>250</v>
      </c>
      <c r="C6" s="509">
        <f>+'1.2.1.sz.mell. Önk. összes'!C6+'1.2.2.sz.mell. Hivatal össz.'!C6+'1.2.3.sz.mell.Műv.össz.'!C6+'1.2.4.sz.mell.Vágo.össz.'!C6</f>
        <v>134598</v>
      </c>
      <c r="D6" s="509">
        <f>+'1.2.1.sz.mell. Önk. összes'!D6+'1.2.2.sz.mell. Hivatal össz.'!D6+'1.2.3.sz.mell.Műv.össz.'!D6+'1.2.4.sz.mell.Vágo.össz.'!D6</f>
        <v>27672</v>
      </c>
      <c r="E6" s="509">
        <f>+'1.2.1.sz.mell. Önk. összes'!E6+'1.2.2.sz.mell. Hivatal össz.'!E6+'1.2.3.sz.mell.Műv.össz.'!E6+'1.2.4.sz.mell.Vágo.össz.'!E6</f>
        <v>-1314</v>
      </c>
      <c r="F6" s="509">
        <f>+C6+D6+E6</f>
        <v>160956</v>
      </c>
      <c r="G6" s="380">
        <f>+'1.2.1.sz.mell. Önk. összes'!F6+'1.2.2.sz.mell. Hivatal össz.'!F6+'1.2.3.sz.mell.Műv.össz.'!F6+'1.2.4.sz.mell.Vágo.össz.'!F6</f>
        <v>160956</v>
      </c>
      <c r="H6" s="476">
        <f t="shared" ref="H6:H32" si="1">+F6-G6</f>
        <v>0</v>
      </c>
    </row>
    <row r="7" spans="1:8" s="380" customFormat="1" ht="12" customHeight="1">
      <c r="A7" s="510" t="s">
        <v>102</v>
      </c>
      <c r="B7" s="511" t="s">
        <v>251</v>
      </c>
      <c r="C7" s="512">
        <f>+'1.2.1.sz.mell. Önk. összes'!C7+'1.2.2.sz.mell. Hivatal össz.'!C7+'1.2.3.sz.mell.Műv.össz.'!C7+'1.2.4.sz.mell.Vágo.össz.'!C7</f>
        <v>62198</v>
      </c>
      <c r="D7" s="512">
        <f>+'1.2.1.sz.mell. Önk. összes'!D7+'1.2.2.sz.mell. Hivatal össz.'!D7+'1.2.3.sz.mell.Műv.össz.'!D7+'1.2.4.sz.mell.Vágo.össz.'!D7</f>
        <v>-10673</v>
      </c>
      <c r="E7" s="512">
        <f>+'1.2.1.sz.mell. Önk. összes'!E7+'1.2.2.sz.mell. Hivatal össz.'!E7+'1.2.3.sz.mell.Műv.össz.'!E7+'1.2.4.sz.mell.Vágo.össz.'!E7</f>
        <v>-5529</v>
      </c>
      <c r="F7" s="512">
        <f t="shared" ref="F7:F11" si="2">+C7+D7+E7</f>
        <v>45996</v>
      </c>
      <c r="G7" s="380">
        <f>+'1.2.1.sz.mell. Önk. összes'!F7+'1.2.2.sz.mell. Hivatal össz.'!F7+'1.2.3.sz.mell.Műv.össz.'!F7+'1.2.4.sz.mell.Vágo.össz.'!F7</f>
        <v>45996</v>
      </c>
      <c r="H7" s="476">
        <f t="shared" si="1"/>
        <v>0</v>
      </c>
    </row>
    <row r="8" spans="1:8" s="380" customFormat="1" ht="12" customHeight="1">
      <c r="A8" s="510" t="s">
        <v>103</v>
      </c>
      <c r="B8" s="511" t="s">
        <v>252</v>
      </c>
      <c r="C8" s="512">
        <f>+'1.2.1.sz.mell. Önk. összes'!C8+'1.2.2.sz.mell. Hivatal össz.'!C8+'1.2.3.sz.mell.Műv.össz.'!C8+'1.2.4.sz.mell.Vágo.össz.'!C8</f>
        <v>40414</v>
      </c>
      <c r="D8" s="512">
        <f>+'1.2.1.sz.mell. Önk. összes'!D8+'1.2.2.sz.mell. Hivatal össz.'!D8+'1.2.3.sz.mell.Műv.össz.'!D8+'1.2.4.sz.mell.Vágo.össz.'!D8</f>
        <v>71109</v>
      </c>
      <c r="E8" s="512">
        <f>+'1.2.1.sz.mell. Önk. összes'!E8+'1.2.2.sz.mell. Hivatal össz.'!E8+'1.2.3.sz.mell.Műv.össz.'!E8+'1.2.4.sz.mell.Vágo.össz.'!E8</f>
        <v>-39082</v>
      </c>
      <c r="F8" s="512">
        <f t="shared" si="2"/>
        <v>72441</v>
      </c>
      <c r="G8" s="380">
        <f>+'1.2.1.sz.mell. Önk. összes'!F8+'1.2.2.sz.mell. Hivatal össz.'!F8+'1.2.3.sz.mell.Műv.össz.'!F8+'1.2.4.sz.mell.Vágo.össz.'!F8</f>
        <v>72441</v>
      </c>
      <c r="H8" s="476">
        <f t="shared" si="1"/>
        <v>0</v>
      </c>
    </row>
    <row r="9" spans="1:8" s="380" customFormat="1" ht="12" customHeight="1">
      <c r="A9" s="510" t="s">
        <v>104</v>
      </c>
      <c r="B9" s="511" t="s">
        <v>253</v>
      </c>
      <c r="C9" s="512">
        <f>+'1.2.1.sz.mell. Önk. összes'!C9+'1.2.2.sz.mell. Hivatal össz.'!C9+'1.2.3.sz.mell.Műv.össz.'!C9+'1.2.4.sz.mell.Vágo.össz.'!C9</f>
        <v>2997</v>
      </c>
      <c r="D9" s="512">
        <f>+'1.2.1.sz.mell. Önk. összes'!D9+'1.2.2.sz.mell. Hivatal össz.'!D9+'1.2.3.sz.mell.Műv.össz.'!D9+'1.2.4.sz.mell.Vágo.össz.'!D9</f>
        <v>0</v>
      </c>
      <c r="E9" s="512">
        <f>+'1.2.1.sz.mell. Önk. összes'!E9+'1.2.2.sz.mell. Hivatal össz.'!E9+'1.2.3.sz.mell.Műv.össz.'!E9+'1.2.4.sz.mell.Vágo.össz.'!E9</f>
        <v>138</v>
      </c>
      <c r="F9" s="512">
        <f t="shared" si="2"/>
        <v>3135</v>
      </c>
      <c r="G9" s="380">
        <f>+'1.2.1.sz.mell. Önk. összes'!F9+'1.2.2.sz.mell. Hivatal össz.'!F9+'1.2.3.sz.mell.Műv.össz.'!F9+'1.2.4.sz.mell.Vágo.össz.'!F9</f>
        <v>3135</v>
      </c>
      <c r="H9" s="476">
        <f t="shared" si="1"/>
        <v>0</v>
      </c>
    </row>
    <row r="10" spans="1:8" s="380" customFormat="1" ht="12" customHeight="1">
      <c r="A10" s="510" t="s">
        <v>136</v>
      </c>
      <c r="B10" s="513" t="s">
        <v>439</v>
      </c>
      <c r="C10" s="512">
        <f>+'1.2.1.sz.mell. Önk. összes'!C10+'1.2.2.sz.mell. Hivatal össz.'!C10+'1.2.3.sz.mell.Műv.össz.'!C10+'1.2.4.sz.mell.Vágo.össz.'!C10</f>
        <v>34919</v>
      </c>
      <c r="D10" s="512">
        <f>+'1.2.1.sz.mell. Önk. összes'!D10+'1.2.2.sz.mell. Hivatal össz.'!D10+'1.2.3.sz.mell.Műv.össz.'!D10+'1.2.4.sz.mell.Vágo.össz.'!D10</f>
        <v>-34919</v>
      </c>
      <c r="E10" s="512">
        <f>+'1.2.1.sz.mell. Önk. összes'!E10+'1.2.2.sz.mell. Hivatal össz.'!E10+'1.2.3.sz.mell.Műv.össz.'!E10+'1.2.4.sz.mell.Vágo.össz.'!E10</f>
        <v>48910</v>
      </c>
      <c r="F10" s="512">
        <f t="shared" si="2"/>
        <v>48910</v>
      </c>
      <c r="G10" s="380">
        <f>+'1.2.1.sz.mell. Önk. összes'!F10+'1.2.2.sz.mell. Hivatal össz.'!F10+'1.2.3.sz.mell.Műv.össz.'!F10+'1.2.4.sz.mell.Vágo.össz.'!F10</f>
        <v>48910</v>
      </c>
      <c r="H10" s="476">
        <f t="shared" si="1"/>
        <v>0</v>
      </c>
    </row>
    <row r="11" spans="1:8" s="380" customFormat="1" ht="12" customHeight="1" thickBot="1">
      <c r="A11" s="514" t="s">
        <v>105</v>
      </c>
      <c r="B11" s="515" t="s">
        <v>440</v>
      </c>
      <c r="C11" s="512">
        <f>+'1.2.1.sz.mell. Önk. összes'!C11+'1.2.2.sz.mell. Hivatal össz.'!C11+'1.2.3.sz.mell.Műv.össz.'!C11+'1.2.4.sz.mell.Vágo.össz.'!C11</f>
        <v>9474</v>
      </c>
      <c r="D11" s="512">
        <f>+'1.2.1.sz.mell. Önk. összes'!D11+'1.2.2.sz.mell. Hivatal össz.'!D11+'1.2.3.sz.mell.Műv.össz.'!D11+'1.2.4.sz.mell.Vágo.össz.'!D11</f>
        <v>-9474</v>
      </c>
      <c r="E11" s="512">
        <f>+'1.2.1.sz.mell. Önk. összes'!E11+'1.2.2.sz.mell. Hivatal össz.'!E11+'1.2.3.sz.mell.Műv.össz.'!E11+'1.2.4.sz.mell.Vágo.össz.'!E11</f>
        <v>0</v>
      </c>
      <c r="F11" s="512">
        <f t="shared" si="2"/>
        <v>0</v>
      </c>
      <c r="G11" s="380">
        <f>+'1.2.1.sz.mell. Önk. összes'!F11+'1.2.2.sz.mell. Hivatal össz.'!F11+'1.2.3.sz.mell.Műv.össz.'!F11+'1.2.4.sz.mell.Vágo.össz.'!F11</f>
        <v>0</v>
      </c>
      <c r="H11" s="476">
        <f t="shared" si="1"/>
        <v>0</v>
      </c>
    </row>
    <row r="12" spans="1:8" s="380" customFormat="1" ht="12" customHeight="1" thickBot="1">
      <c r="A12" s="504" t="s">
        <v>19</v>
      </c>
      <c r="B12" s="516" t="s">
        <v>254</v>
      </c>
      <c r="C12" s="506">
        <f>+C13+C14+C15+C16+C17</f>
        <v>19440</v>
      </c>
      <c r="D12" s="506">
        <f t="shared" ref="D12:E12" si="3">+D13+D14+D15+D16+D17</f>
        <v>143203</v>
      </c>
      <c r="E12" s="506">
        <f t="shared" si="3"/>
        <v>10629</v>
      </c>
      <c r="F12" s="506">
        <f>+F13+F14+F15+F16+F17</f>
        <v>173272</v>
      </c>
      <c r="G12" s="380">
        <f>+'1.2.1.sz.mell. Önk. összes'!F12+'1.2.2.sz.mell. Hivatal össz.'!F12+'1.2.3.sz.mell.Műv.össz.'!F12+'1.2.4.sz.mell.Vágo.össz.'!F12</f>
        <v>173272</v>
      </c>
      <c r="H12" s="476">
        <f t="shared" si="1"/>
        <v>0</v>
      </c>
    </row>
    <row r="13" spans="1:8" s="380" customFormat="1" ht="12" customHeight="1">
      <c r="A13" s="507" t="s">
        <v>107</v>
      </c>
      <c r="B13" s="508" t="s">
        <v>255</v>
      </c>
      <c r="C13" s="509">
        <f>+'1.2.1.sz.mell. Önk. összes'!C13+'1.2.2.sz.mell. Hivatal össz.'!C13+'1.2.3.sz.mell.Műv.össz.'!C13+'1.2.4.sz.mell.Vágo.össz.'!C13</f>
        <v>0</v>
      </c>
      <c r="D13" s="509">
        <f>+'1.2.1.sz.mell. Önk. összes'!D13+'1.2.2.sz.mell. Hivatal össz.'!D13+'1.2.3.sz.mell.Műv.össz.'!D13+'1.2.4.sz.mell.Vágo.össz.'!D13</f>
        <v>0</v>
      </c>
      <c r="E13" s="509">
        <f>+'1.2.1.sz.mell. Önk. összes'!E13+'1.2.2.sz.mell. Hivatal össz.'!E13+'1.2.3.sz.mell.Műv.össz.'!E13+'1.2.4.sz.mell.Vágo.össz.'!E13</f>
        <v>0</v>
      </c>
      <c r="F13" s="509">
        <f t="shared" ref="F13:F18" si="4">+C13+D13+E13</f>
        <v>0</v>
      </c>
      <c r="G13" s="380">
        <f>+'1.2.1.sz.mell. Önk. összes'!F13+'1.2.2.sz.mell. Hivatal össz.'!F13+'1.2.3.sz.mell.Műv.össz.'!F13+'1.2.4.sz.mell.Vágo.össz.'!F13</f>
        <v>0</v>
      </c>
      <c r="H13" s="476">
        <f t="shared" si="1"/>
        <v>0</v>
      </c>
    </row>
    <row r="14" spans="1:8" s="380" customFormat="1" ht="12" customHeight="1">
      <c r="A14" s="510" t="s">
        <v>108</v>
      </c>
      <c r="B14" s="511" t="s">
        <v>256</v>
      </c>
      <c r="C14" s="512">
        <f>+'1.2.1.sz.mell. Önk. összes'!C14+'1.2.2.sz.mell. Hivatal össz.'!C14+'1.2.3.sz.mell.Műv.össz.'!C14+'1.2.4.sz.mell.Vágo.össz.'!C14</f>
        <v>0</v>
      </c>
      <c r="D14" s="512">
        <f>+'1.2.1.sz.mell. Önk. összes'!D14+'1.2.2.sz.mell. Hivatal össz.'!D14+'1.2.3.sz.mell.Műv.össz.'!D14+'1.2.4.sz.mell.Vágo.össz.'!D14</f>
        <v>0</v>
      </c>
      <c r="E14" s="512">
        <f>+'1.2.1.sz.mell. Önk. összes'!E14+'1.2.2.sz.mell. Hivatal össz.'!E14+'1.2.3.sz.mell.Műv.össz.'!E14+'1.2.4.sz.mell.Vágo.össz.'!E14</f>
        <v>0</v>
      </c>
      <c r="F14" s="512">
        <f t="shared" si="4"/>
        <v>0</v>
      </c>
      <c r="G14" s="380">
        <f>+'1.2.1.sz.mell. Önk. összes'!F14+'1.2.2.sz.mell. Hivatal össz.'!F14+'1.2.3.sz.mell.Műv.össz.'!F14+'1.2.4.sz.mell.Vágo.össz.'!F14</f>
        <v>0</v>
      </c>
      <c r="H14" s="476">
        <f t="shared" si="1"/>
        <v>0</v>
      </c>
    </row>
    <row r="15" spans="1:8" s="380" customFormat="1" ht="12" customHeight="1">
      <c r="A15" s="510" t="s">
        <v>109</v>
      </c>
      <c r="B15" s="511" t="s">
        <v>428</v>
      </c>
      <c r="C15" s="512">
        <f>+'1.2.1.sz.mell. Önk. összes'!C15+'1.2.2.sz.mell. Hivatal össz.'!C15+'1.2.3.sz.mell.Műv.össz.'!C15+'1.2.4.sz.mell.Vágo.össz.'!C15</f>
        <v>0</v>
      </c>
      <c r="D15" s="512">
        <f>+'1.2.1.sz.mell. Önk. összes'!D15+'1.2.2.sz.mell. Hivatal össz.'!D15+'1.2.3.sz.mell.Műv.össz.'!D15+'1.2.4.sz.mell.Vágo.össz.'!D15</f>
        <v>0</v>
      </c>
      <c r="E15" s="512">
        <f>+'1.2.1.sz.mell. Önk. összes'!E15+'1.2.2.sz.mell. Hivatal össz.'!E15+'1.2.3.sz.mell.Műv.össz.'!E15+'1.2.4.sz.mell.Vágo.össz.'!E15</f>
        <v>0</v>
      </c>
      <c r="F15" s="512">
        <f t="shared" si="4"/>
        <v>0</v>
      </c>
      <c r="G15" s="380">
        <f>+'1.2.1.sz.mell. Önk. összes'!F15+'1.2.2.sz.mell. Hivatal össz.'!F15+'1.2.3.sz.mell.Műv.össz.'!F15+'1.2.4.sz.mell.Vágo.össz.'!F15</f>
        <v>0</v>
      </c>
      <c r="H15" s="476">
        <f t="shared" si="1"/>
        <v>0</v>
      </c>
    </row>
    <row r="16" spans="1:8" s="380" customFormat="1" ht="12" customHeight="1">
      <c r="A16" s="510" t="s">
        <v>110</v>
      </c>
      <c r="B16" s="511" t="s">
        <v>429</v>
      </c>
      <c r="C16" s="512">
        <f>+'1.2.1.sz.mell. Önk. összes'!C16+'1.2.2.sz.mell. Hivatal össz.'!C16+'1.2.3.sz.mell.Műv.össz.'!C16+'1.2.4.sz.mell.Vágo.össz.'!C16</f>
        <v>0</v>
      </c>
      <c r="D16" s="512">
        <f>+'1.2.1.sz.mell. Önk. összes'!D16+'1.2.2.sz.mell. Hivatal össz.'!D16+'1.2.3.sz.mell.Műv.össz.'!D16+'1.2.4.sz.mell.Vágo.össz.'!D16</f>
        <v>0</v>
      </c>
      <c r="E16" s="512">
        <f>+'1.2.1.sz.mell. Önk. összes'!E16+'1.2.2.sz.mell. Hivatal össz.'!E16+'1.2.3.sz.mell.Műv.össz.'!E16+'1.2.4.sz.mell.Vágo.össz.'!E16</f>
        <v>0</v>
      </c>
      <c r="F16" s="512">
        <f t="shared" si="4"/>
        <v>0</v>
      </c>
      <c r="G16" s="380">
        <f>+'1.2.1.sz.mell. Önk. összes'!F16+'1.2.2.sz.mell. Hivatal össz.'!F16+'1.2.3.sz.mell.Műv.össz.'!F16+'1.2.4.sz.mell.Vágo.össz.'!F16</f>
        <v>0</v>
      </c>
      <c r="H16" s="476">
        <f t="shared" si="1"/>
        <v>0</v>
      </c>
    </row>
    <row r="17" spans="1:8" s="380" customFormat="1" ht="12" customHeight="1">
      <c r="A17" s="510" t="s">
        <v>111</v>
      </c>
      <c r="B17" s="511" t="s">
        <v>257</v>
      </c>
      <c r="C17" s="512">
        <f>+'1.2.1.sz.mell. Önk. összes'!C17+'1.2.2.sz.mell. Hivatal össz.'!C17+'1.2.3.sz.mell.Műv.össz.'!C17+'1.2.4.sz.mell.Vágo.össz.'!C17</f>
        <v>19440</v>
      </c>
      <c r="D17" s="512">
        <f>+'1.2.1.sz.mell. Önk. összes'!D17+'1.2.2.sz.mell. Hivatal össz.'!D17+'1.2.3.sz.mell.Műv.össz.'!D17+'1.2.4.sz.mell.Vágo.össz.'!D17</f>
        <v>143203</v>
      </c>
      <c r="E17" s="512">
        <v>10629</v>
      </c>
      <c r="F17" s="512">
        <f t="shared" si="4"/>
        <v>173272</v>
      </c>
      <c r="G17" s="380">
        <f>+'1.2.1.sz.mell. Önk. összes'!F17+'1.2.2.sz.mell. Hivatal össz.'!F17+'1.2.3.sz.mell.Műv.össz.'!F17+'1.2.4.sz.mell.Vágo.össz.'!F17</f>
        <v>173272</v>
      </c>
      <c r="H17" s="476">
        <f t="shared" si="1"/>
        <v>0</v>
      </c>
    </row>
    <row r="18" spans="1:8" s="380" customFormat="1" ht="12" customHeight="1" thickBot="1">
      <c r="A18" s="514" t="s">
        <v>120</v>
      </c>
      <c r="B18" s="515" t="s">
        <v>258</v>
      </c>
      <c r="C18" s="517">
        <f>+'1.2.1.sz.mell. Önk. összes'!C18+'1.2.2.sz.mell. Hivatal össz.'!C18+'1.2.3.sz.mell.Műv.össz.'!C18+'1.2.4.sz.mell.Vágo.össz.'!C18</f>
        <v>0</v>
      </c>
      <c r="D18" s="517">
        <f>+'1.2.1.sz.mell. Önk. összes'!D18+'1.2.2.sz.mell. Hivatal össz.'!D18+'1.2.3.sz.mell.Műv.össz.'!D18+'1.2.4.sz.mell.Vágo.össz.'!D18</f>
        <v>0</v>
      </c>
      <c r="E18" s="517">
        <f>+'1.2.1.sz.mell. Önk. összes'!E18+'1.2.2.sz.mell. Hivatal össz.'!E18+'1.2.3.sz.mell.Műv.össz.'!E18+'1.2.4.sz.mell.Vágo.össz.'!E18</f>
        <v>0</v>
      </c>
      <c r="F18" s="517">
        <f t="shared" si="4"/>
        <v>0</v>
      </c>
      <c r="G18" s="380">
        <f>+'1.2.1.sz.mell. Önk. összes'!F18+'1.2.2.sz.mell. Hivatal össz.'!F18+'1.2.3.sz.mell.Műv.össz.'!F18+'1.2.4.sz.mell.Vágo.össz.'!F18</f>
        <v>0</v>
      </c>
      <c r="H18" s="476">
        <f t="shared" si="1"/>
        <v>0</v>
      </c>
    </row>
    <row r="19" spans="1:8" s="380" customFormat="1" ht="12" customHeight="1" thickBot="1">
      <c r="A19" s="504" t="s">
        <v>20</v>
      </c>
      <c r="B19" s="518" t="s">
        <v>259</v>
      </c>
      <c r="C19" s="506">
        <f>+C20+C21+C22+C23+C24</f>
        <v>0</v>
      </c>
      <c r="D19" s="506">
        <f t="shared" ref="D19:E19" si="5">+D20+D21+D22+D23+D24</f>
        <v>0</v>
      </c>
      <c r="E19" s="506">
        <f t="shared" si="5"/>
        <v>80060</v>
      </c>
      <c r="F19" s="506">
        <f t="shared" ref="F19" si="6">+F20+F21+F22+F23+F24</f>
        <v>80060</v>
      </c>
      <c r="G19" s="380">
        <f>+'1.2.1.sz.mell. Önk. összes'!F19+'1.2.2.sz.mell. Hivatal össz.'!F19+'1.2.3.sz.mell.Műv.össz.'!F19+'1.2.4.sz.mell.Vágo.össz.'!F19</f>
        <v>80060</v>
      </c>
      <c r="H19" s="476">
        <f t="shared" si="1"/>
        <v>0</v>
      </c>
    </row>
    <row r="20" spans="1:8" s="380" customFormat="1" ht="12" customHeight="1">
      <c r="A20" s="507" t="s">
        <v>90</v>
      </c>
      <c r="B20" s="508" t="s">
        <v>260</v>
      </c>
      <c r="C20" s="509">
        <f>+'1.2.1.sz.mell. Önk. összes'!C20+'1.2.2.sz.mell. Hivatal össz.'!C20+'1.2.3.sz.mell.Műv.össz.'!C20+'1.2.4.sz.mell.Vágo.össz.'!C20</f>
        <v>0</v>
      </c>
      <c r="D20" s="509">
        <f>+'1.2.1.sz.mell. Önk. összes'!D20+'1.2.2.sz.mell. Hivatal össz.'!D20+'1.2.3.sz.mell.Műv.össz.'!D20+'1.2.4.sz.mell.Vágo.össz.'!D20</f>
        <v>0</v>
      </c>
      <c r="E20" s="509">
        <f>+'1.2.1.sz.mell. Önk. összes'!E20+'1.2.2.sz.mell. Hivatal össz.'!E20+'1.2.3.sz.mell.Műv.össz.'!E20+'1.2.4.sz.mell.Vágo.össz.'!E20</f>
        <v>28500</v>
      </c>
      <c r="F20" s="509">
        <f t="shared" ref="F20:F25" si="7">+C20+D20+E20</f>
        <v>28500</v>
      </c>
      <c r="G20" s="380">
        <f>+'1.2.1.sz.mell. Önk. összes'!F20+'1.2.2.sz.mell. Hivatal össz.'!F20+'1.2.3.sz.mell.Műv.össz.'!F20+'1.2.4.sz.mell.Vágo.össz.'!F20</f>
        <v>28500</v>
      </c>
      <c r="H20" s="476">
        <f t="shared" si="1"/>
        <v>0</v>
      </c>
    </row>
    <row r="21" spans="1:8" s="380" customFormat="1" ht="12" customHeight="1">
      <c r="A21" s="510" t="s">
        <v>91</v>
      </c>
      <c r="B21" s="511" t="s">
        <v>261</v>
      </c>
      <c r="C21" s="512">
        <f>+'1.2.1.sz.mell. Önk. összes'!C21+'1.2.2.sz.mell. Hivatal össz.'!C21+'1.2.3.sz.mell.Műv.össz.'!C21+'1.2.4.sz.mell.Vágo.össz.'!C21</f>
        <v>0</v>
      </c>
      <c r="D21" s="512">
        <f>+'1.2.1.sz.mell. Önk. összes'!D21+'1.2.2.sz.mell. Hivatal össz.'!D21+'1.2.3.sz.mell.Műv.össz.'!D21+'1.2.4.sz.mell.Vágo.össz.'!D21</f>
        <v>0</v>
      </c>
      <c r="E21" s="512">
        <f>+'1.2.1.sz.mell. Önk. összes'!E21+'1.2.2.sz.mell. Hivatal össz.'!E21+'1.2.3.sz.mell.Műv.össz.'!E21+'1.2.4.sz.mell.Vágo.össz.'!E21</f>
        <v>0</v>
      </c>
      <c r="F21" s="512">
        <f t="shared" si="7"/>
        <v>0</v>
      </c>
      <c r="G21" s="380">
        <f>+'1.2.1.sz.mell. Önk. összes'!F21+'1.2.2.sz.mell. Hivatal össz.'!F21+'1.2.3.sz.mell.Műv.össz.'!F21+'1.2.4.sz.mell.Vágo.össz.'!F21</f>
        <v>0</v>
      </c>
      <c r="H21" s="476">
        <f t="shared" si="1"/>
        <v>0</v>
      </c>
    </row>
    <row r="22" spans="1:8" s="380" customFormat="1" ht="12" customHeight="1">
      <c r="A22" s="510" t="s">
        <v>92</v>
      </c>
      <c r="B22" s="511" t="s">
        <v>430</v>
      </c>
      <c r="C22" s="512">
        <f>+'1.2.1.sz.mell. Önk. összes'!C22+'1.2.2.sz.mell. Hivatal össz.'!C22+'1.2.3.sz.mell.Műv.össz.'!C22+'1.2.4.sz.mell.Vágo.össz.'!C22</f>
        <v>0</v>
      </c>
      <c r="D22" s="512">
        <f>+'1.2.1.sz.mell. Önk. összes'!D22+'1.2.2.sz.mell. Hivatal össz.'!D22+'1.2.3.sz.mell.Műv.össz.'!D22+'1.2.4.sz.mell.Vágo.össz.'!D22</f>
        <v>0</v>
      </c>
      <c r="E22" s="512">
        <f>+'1.2.1.sz.mell. Önk. összes'!E22+'1.2.2.sz.mell. Hivatal össz.'!E22+'1.2.3.sz.mell.Műv.össz.'!E22+'1.2.4.sz.mell.Vágo.össz.'!E22</f>
        <v>0</v>
      </c>
      <c r="F22" s="512">
        <f t="shared" si="7"/>
        <v>0</v>
      </c>
      <c r="G22" s="380">
        <f>+'1.2.1.sz.mell. Önk. összes'!F22+'1.2.2.sz.mell. Hivatal össz.'!F22+'1.2.3.sz.mell.Műv.össz.'!F22+'1.2.4.sz.mell.Vágo.össz.'!F22</f>
        <v>0</v>
      </c>
      <c r="H22" s="476">
        <f t="shared" si="1"/>
        <v>0</v>
      </c>
    </row>
    <row r="23" spans="1:8" s="380" customFormat="1" ht="12" customHeight="1">
      <c r="A23" s="510" t="s">
        <v>93</v>
      </c>
      <c r="B23" s="511" t="s">
        <v>431</v>
      </c>
      <c r="C23" s="512">
        <f>+'1.2.1.sz.mell. Önk. összes'!C23+'1.2.2.sz.mell. Hivatal össz.'!C23+'1.2.3.sz.mell.Műv.össz.'!C23+'1.2.4.sz.mell.Vágo.össz.'!C23</f>
        <v>0</v>
      </c>
      <c r="D23" s="512">
        <f>+'1.2.1.sz.mell. Önk. összes'!D23+'1.2.2.sz.mell. Hivatal össz.'!D23+'1.2.3.sz.mell.Műv.össz.'!D23+'1.2.4.sz.mell.Vágo.össz.'!D23</f>
        <v>0</v>
      </c>
      <c r="E23" s="512">
        <f>+'1.2.1.sz.mell. Önk. összes'!E23+'1.2.2.sz.mell. Hivatal össz.'!E23+'1.2.3.sz.mell.Műv.össz.'!E23+'1.2.4.sz.mell.Vágo.össz.'!E23</f>
        <v>0</v>
      </c>
      <c r="F23" s="512">
        <f t="shared" si="7"/>
        <v>0</v>
      </c>
      <c r="G23" s="380">
        <f>+'1.2.1.sz.mell. Önk. összes'!F23+'1.2.2.sz.mell. Hivatal össz.'!F23+'1.2.3.sz.mell.Műv.össz.'!F23+'1.2.4.sz.mell.Vágo.össz.'!F23</f>
        <v>0</v>
      </c>
      <c r="H23" s="476">
        <f t="shared" si="1"/>
        <v>0</v>
      </c>
    </row>
    <row r="24" spans="1:8" s="380" customFormat="1" ht="12" customHeight="1">
      <c r="A24" s="510" t="s">
        <v>159</v>
      </c>
      <c r="B24" s="511" t="s">
        <v>262</v>
      </c>
      <c r="C24" s="512">
        <f>+'1.2.1.sz.mell. Önk. összes'!C24+'1.2.2.sz.mell. Hivatal össz.'!C24+'1.2.3.sz.mell.Műv.össz.'!C24+'1.2.4.sz.mell.Vágo.össz.'!C24</f>
        <v>0</v>
      </c>
      <c r="D24" s="512">
        <f>+'1.2.1.sz.mell. Önk. összes'!D24+'1.2.2.sz.mell. Hivatal össz.'!D24+'1.2.3.sz.mell.Műv.össz.'!D24+'1.2.4.sz.mell.Vágo.össz.'!D24</f>
        <v>0</v>
      </c>
      <c r="E24" s="512">
        <f>'1.2.1.sz.mell. Önk. összes'!E24</f>
        <v>51560</v>
      </c>
      <c r="F24" s="512">
        <f t="shared" si="7"/>
        <v>51560</v>
      </c>
      <c r="G24" s="380">
        <f>+'1.2.1.sz.mell. Önk. összes'!F24+'1.2.2.sz.mell. Hivatal össz.'!F24+'1.2.3.sz.mell.Műv.össz.'!F24+'1.2.4.sz.mell.Vágo.össz.'!F24</f>
        <v>51560</v>
      </c>
      <c r="H24" s="476">
        <f t="shared" si="1"/>
        <v>0</v>
      </c>
    </row>
    <row r="25" spans="1:8" s="380" customFormat="1" ht="12" customHeight="1" thickBot="1">
      <c r="A25" s="514" t="s">
        <v>160</v>
      </c>
      <c r="B25" s="519" t="s">
        <v>263</v>
      </c>
      <c r="C25" s="517">
        <f>+'1.2.1.sz.mell. Önk. összes'!C25+'1.2.2.sz.mell. Hivatal össz.'!C25+'1.2.3.sz.mell.Műv.össz.'!C25+'1.2.4.sz.mell.Vágo.össz.'!C25</f>
        <v>0</v>
      </c>
      <c r="D25" s="517">
        <f>+'1.2.1.sz.mell. Önk. összes'!D25+'1.2.2.sz.mell. Hivatal össz.'!D25+'1.2.3.sz.mell.Műv.össz.'!D25+'1.2.4.sz.mell.Vágo.össz.'!D25</f>
        <v>0</v>
      </c>
      <c r="E25" s="517">
        <f>+'1.2.1.sz.mell. Önk. összes'!E25+'1.2.2.sz.mell. Hivatal össz.'!E25+'1.2.3.sz.mell.Műv.össz.'!E25+'1.2.4.sz.mell.Vágo.össz.'!E25</f>
        <v>0</v>
      </c>
      <c r="F25" s="517">
        <f t="shared" si="7"/>
        <v>0</v>
      </c>
      <c r="G25" s="380">
        <f>+'1.2.1.sz.mell. Önk. összes'!F25+'1.2.2.sz.mell. Hivatal össz.'!F25+'1.2.3.sz.mell.Műv.össz.'!F25+'1.2.4.sz.mell.Vágo.össz.'!F25</f>
        <v>0</v>
      </c>
      <c r="H25" s="476">
        <f t="shared" si="1"/>
        <v>0</v>
      </c>
    </row>
    <row r="26" spans="1:8" s="380" customFormat="1" ht="12" customHeight="1" thickBot="1">
      <c r="A26" s="504" t="s">
        <v>161</v>
      </c>
      <c r="B26" s="518" t="s">
        <v>264</v>
      </c>
      <c r="C26" s="520">
        <f>+C27+C31+C32+C33</f>
        <v>209000</v>
      </c>
      <c r="D26" s="520">
        <f t="shared" ref="D26:E26" si="8">+D27+D31+D32+D33</f>
        <v>0</v>
      </c>
      <c r="E26" s="520">
        <f t="shared" si="8"/>
        <v>0</v>
      </c>
      <c r="F26" s="520">
        <f t="shared" ref="F26" si="9">+F27+F31+F32+F33</f>
        <v>209000</v>
      </c>
      <c r="G26" s="380">
        <f>+'1.2.1.sz.mell. Önk. összes'!F26+'1.2.2.sz.mell. Hivatal össz.'!F26+'1.2.3.sz.mell.Műv.össz.'!F26+'1.2.4.sz.mell.Vágo.össz.'!F26</f>
        <v>209000</v>
      </c>
      <c r="H26" s="476">
        <f t="shared" si="1"/>
        <v>0</v>
      </c>
    </row>
    <row r="27" spans="1:8" s="380" customFormat="1" ht="12" customHeight="1">
      <c r="A27" s="507" t="s">
        <v>265</v>
      </c>
      <c r="B27" s="508" t="s">
        <v>446</v>
      </c>
      <c r="C27" s="521">
        <f>+C28+C29+C30</f>
        <v>201000</v>
      </c>
      <c r="D27" s="521">
        <f t="shared" ref="D27:E27" si="10">+D28+D29+D30</f>
        <v>0</v>
      </c>
      <c r="E27" s="521">
        <f t="shared" si="10"/>
        <v>0</v>
      </c>
      <c r="F27" s="521">
        <f t="shared" ref="F27:F33" si="11">+C27+D27+E27</f>
        <v>201000</v>
      </c>
      <c r="G27" s="380">
        <f>+'1.2.1.sz.mell. Önk. összes'!F27+'1.2.2.sz.mell. Hivatal össz.'!F27+'1.2.3.sz.mell.Műv.össz.'!F27+'1.2.4.sz.mell.Vágo.össz.'!F27</f>
        <v>201000</v>
      </c>
      <c r="H27" s="476">
        <f t="shared" si="1"/>
        <v>0</v>
      </c>
    </row>
    <row r="28" spans="1:8" s="380" customFormat="1" ht="12" customHeight="1">
      <c r="A28" s="510" t="s">
        <v>266</v>
      </c>
      <c r="B28" s="511" t="s">
        <v>271</v>
      </c>
      <c r="C28" s="512">
        <f>+'1.2.1.sz.mell. Önk. összes'!C28+'1.2.2.sz.mell. Hivatal össz.'!C28+'1.2.3.sz.mell.Műv.össz.'!C28+'1.2.4.sz.mell.Vágo.össz.'!C28</f>
        <v>125000</v>
      </c>
      <c r="D28" s="512">
        <f>+'1.2.1.sz.mell. Önk. összes'!D28+'1.2.2.sz.mell. Hivatal össz.'!D28+'1.2.3.sz.mell.Műv.össz.'!D28+'1.2.4.sz.mell.Vágo.össz.'!D28</f>
        <v>0</v>
      </c>
      <c r="E28" s="512">
        <f>+'1.2.1.sz.mell. Önk. összes'!E28+'1.2.2.sz.mell. Hivatal össz.'!E28+'1.2.3.sz.mell.Műv.össz.'!E28+'1.2.4.sz.mell.Vágo.össz.'!E28</f>
        <v>0</v>
      </c>
      <c r="F28" s="512">
        <f t="shared" si="11"/>
        <v>125000</v>
      </c>
      <c r="G28" s="380">
        <f>+'1.2.1.sz.mell. Önk. összes'!F28+'1.2.2.sz.mell. Hivatal össz.'!F28+'1.2.3.sz.mell.Műv.össz.'!F28+'1.2.4.sz.mell.Vágo.össz.'!F28</f>
        <v>125000</v>
      </c>
      <c r="H28" s="476">
        <f t="shared" si="1"/>
        <v>0</v>
      </c>
    </row>
    <row r="29" spans="1:8" s="380" customFormat="1" ht="12" customHeight="1">
      <c r="A29" s="510" t="s">
        <v>267</v>
      </c>
      <c r="B29" s="511" t="s">
        <v>272</v>
      </c>
      <c r="C29" s="512">
        <f>+'1.2.1.sz.mell. Önk. összes'!C29+'1.2.2.sz.mell. Hivatal össz.'!C29+'1.2.3.sz.mell.Műv.össz.'!C29+'1.2.4.sz.mell.Vágo.össz.'!C29</f>
        <v>18000</v>
      </c>
      <c r="D29" s="512">
        <f>+'1.2.1.sz.mell. Önk. összes'!D29+'1.2.2.sz.mell. Hivatal össz.'!D29+'1.2.3.sz.mell.Műv.össz.'!D29+'1.2.4.sz.mell.Vágo.össz.'!D29</f>
        <v>0</v>
      </c>
      <c r="E29" s="512">
        <f>+'1.2.1.sz.mell. Önk. összes'!E29+'1.2.2.sz.mell. Hivatal össz.'!E29+'1.2.3.sz.mell.Műv.össz.'!E29+'1.2.4.sz.mell.Vágo.össz.'!E29</f>
        <v>0</v>
      </c>
      <c r="F29" s="512">
        <f t="shared" si="11"/>
        <v>18000</v>
      </c>
      <c r="G29" s="380">
        <f>+'1.2.1.sz.mell. Önk. összes'!F29+'1.2.2.sz.mell. Hivatal össz.'!F29+'1.2.3.sz.mell.Műv.össz.'!F29+'1.2.4.sz.mell.Vágo.össz.'!F29</f>
        <v>18000</v>
      </c>
      <c r="H29" s="476">
        <f t="shared" si="1"/>
        <v>0</v>
      </c>
    </row>
    <row r="30" spans="1:8" s="380" customFormat="1" ht="12" customHeight="1">
      <c r="A30" s="510" t="s">
        <v>444</v>
      </c>
      <c r="B30" s="522" t="s">
        <v>445</v>
      </c>
      <c r="C30" s="512">
        <f>+'1.2.1.sz.mell. Önk. összes'!C30+'1.2.2.sz.mell. Hivatal össz.'!C30+'1.2.3.sz.mell.Műv.össz.'!C30+'1.2.4.sz.mell.Vágo.össz.'!C30</f>
        <v>58000</v>
      </c>
      <c r="D30" s="512">
        <f>+'1.2.1.sz.mell. Önk. összes'!D30+'1.2.2.sz.mell. Hivatal össz.'!D30+'1.2.3.sz.mell.Műv.össz.'!D30+'1.2.4.sz.mell.Vágo.össz.'!D30</f>
        <v>0</v>
      </c>
      <c r="E30" s="512">
        <f>+'1.2.1.sz.mell. Önk. összes'!E30+'1.2.2.sz.mell. Hivatal össz.'!E30+'1.2.3.sz.mell.Műv.össz.'!E30+'1.2.4.sz.mell.Vágo.össz.'!E30</f>
        <v>0</v>
      </c>
      <c r="F30" s="512">
        <f t="shared" si="11"/>
        <v>58000</v>
      </c>
      <c r="G30" s="380">
        <f>+'1.2.1.sz.mell. Önk. összes'!F30+'1.2.2.sz.mell. Hivatal össz.'!F30+'1.2.3.sz.mell.Műv.össz.'!F30+'1.2.4.sz.mell.Vágo.össz.'!F30</f>
        <v>58000</v>
      </c>
      <c r="H30" s="476">
        <f t="shared" si="1"/>
        <v>0</v>
      </c>
    </row>
    <row r="31" spans="1:8" s="380" customFormat="1" ht="12" customHeight="1">
      <c r="A31" s="510" t="s">
        <v>268</v>
      </c>
      <c r="B31" s="511" t="s">
        <v>273</v>
      </c>
      <c r="C31" s="512">
        <f>+'1.2.1.sz.mell. Önk. összes'!C31+'1.2.2.sz.mell. Hivatal össz.'!C31+'1.2.3.sz.mell.Műv.össz.'!C31+'1.2.4.sz.mell.Vágo.össz.'!C31</f>
        <v>7000</v>
      </c>
      <c r="D31" s="512">
        <f>+'1.2.1.sz.mell. Önk. összes'!D31+'1.2.2.sz.mell. Hivatal össz.'!D31+'1.2.3.sz.mell.Műv.össz.'!D31+'1.2.4.sz.mell.Vágo.össz.'!D31</f>
        <v>0</v>
      </c>
      <c r="E31" s="512">
        <f>+'1.2.1.sz.mell. Önk. összes'!E31+'1.2.2.sz.mell. Hivatal össz.'!E31+'1.2.3.sz.mell.Műv.össz.'!E31+'1.2.4.sz.mell.Vágo.össz.'!E31</f>
        <v>0</v>
      </c>
      <c r="F31" s="512">
        <f t="shared" si="11"/>
        <v>7000</v>
      </c>
      <c r="G31" s="380">
        <f>+'1.2.1.sz.mell. Önk. összes'!F31+'1.2.2.sz.mell. Hivatal össz.'!F31+'1.2.3.sz.mell.Műv.össz.'!F31+'1.2.4.sz.mell.Vágo.össz.'!F31</f>
        <v>7000</v>
      </c>
      <c r="H31" s="476">
        <f t="shared" si="1"/>
        <v>0</v>
      </c>
    </row>
    <row r="32" spans="1:8" s="380" customFormat="1" ht="12" customHeight="1">
      <c r="A32" s="510" t="s">
        <v>269</v>
      </c>
      <c r="B32" s="511" t="s">
        <v>274</v>
      </c>
      <c r="C32" s="512">
        <f>+'1.2.1.sz.mell. Önk. összes'!C32+'1.2.2.sz.mell. Hivatal össz.'!C32+'1.2.3.sz.mell.Műv.össz.'!C32+'1.2.4.sz.mell.Vágo.össz.'!C32</f>
        <v>0</v>
      </c>
      <c r="D32" s="512">
        <f>+'1.2.1.sz.mell. Önk. összes'!D32+'1.2.2.sz.mell. Hivatal össz.'!D32+'1.2.3.sz.mell.Műv.össz.'!D32+'1.2.4.sz.mell.Vágo.össz.'!D32</f>
        <v>0</v>
      </c>
      <c r="E32" s="512">
        <f>+'1.2.1.sz.mell. Önk. összes'!E32+'1.2.2.sz.mell. Hivatal össz.'!E32+'1.2.3.sz.mell.Műv.össz.'!E32+'1.2.4.sz.mell.Vágo.össz.'!E32</f>
        <v>0</v>
      </c>
      <c r="F32" s="512">
        <f t="shared" si="11"/>
        <v>0</v>
      </c>
      <c r="G32" s="380">
        <f>+'1.2.1.sz.mell. Önk. összes'!F32+'1.2.2.sz.mell. Hivatal össz.'!F32+'1.2.3.sz.mell.Műv.össz.'!F32+'1.2.4.sz.mell.Vágo.össz.'!F32</f>
        <v>0</v>
      </c>
      <c r="H32" s="476">
        <f t="shared" si="1"/>
        <v>0</v>
      </c>
    </row>
    <row r="33" spans="1:8" s="380" customFormat="1" ht="12" customHeight="1" thickBot="1">
      <c r="A33" s="514" t="s">
        <v>270</v>
      </c>
      <c r="B33" s="519" t="s">
        <v>275</v>
      </c>
      <c r="C33" s="517">
        <f>+'1.2.1.sz.mell. Önk. összes'!C33+'1.2.2.sz.mell. Hivatal össz.'!C33+'1.2.3.sz.mell.Műv.össz.'!C33+'1.2.4.sz.mell.Vágo.össz.'!C33</f>
        <v>1000</v>
      </c>
      <c r="D33" s="517">
        <f>+'1.2.1.sz.mell. Önk. összes'!D33+'1.2.2.sz.mell. Hivatal össz.'!D33+'1.2.3.sz.mell.Műv.össz.'!D33+'1.2.4.sz.mell.Vágo.össz.'!D33</f>
        <v>0</v>
      </c>
      <c r="E33" s="517">
        <f>+'1.2.1.sz.mell. Önk. összes'!E33+'1.2.2.sz.mell. Hivatal össz.'!E33+'1.2.3.sz.mell.Műv.össz.'!E33+'1.2.4.sz.mell.Vágo.össz.'!E33</f>
        <v>0</v>
      </c>
      <c r="F33" s="517">
        <f t="shared" si="11"/>
        <v>1000</v>
      </c>
      <c r="G33" s="380">
        <f>+'1.2.1.sz.mell. Önk. összes'!F33+'1.2.2.sz.mell. Hivatal össz.'!F33+'1.2.3.sz.mell.Műv.össz.'!F33+'1.2.4.sz.mell.Vágo.össz.'!F33</f>
        <v>1000</v>
      </c>
      <c r="H33" s="476">
        <f>+F33-G33</f>
        <v>0</v>
      </c>
    </row>
    <row r="34" spans="1:8" s="380" customFormat="1" ht="12" customHeight="1" thickBot="1">
      <c r="A34" s="504" t="s">
        <v>22</v>
      </c>
      <c r="B34" s="518" t="s">
        <v>441</v>
      </c>
      <c r="C34" s="506">
        <f>SUM(C35:C45)</f>
        <v>102389</v>
      </c>
      <c r="D34" s="506">
        <f t="shared" ref="D34:E34" si="12">SUM(D35:D45)</f>
        <v>5650</v>
      </c>
      <c r="E34" s="506">
        <f t="shared" si="12"/>
        <v>14319</v>
      </c>
      <c r="F34" s="506">
        <f t="shared" ref="F34" si="13">SUM(F35:F45)</f>
        <v>122358</v>
      </c>
      <c r="G34" s="380">
        <f>+'1.2.1.sz.mell. Önk. összes'!F34+'1.2.2.sz.mell. Hivatal össz.'!F34+'1.2.3.sz.mell.Műv.össz.'!F34+'1.2.4.sz.mell.Vágo.össz.'!F34</f>
        <v>122358</v>
      </c>
      <c r="H34" s="476">
        <f t="shared" ref="H34:H87" si="14">+F34-G34</f>
        <v>0</v>
      </c>
    </row>
    <row r="35" spans="1:8" s="380" customFormat="1" ht="12" customHeight="1">
      <c r="A35" s="507" t="s">
        <v>94</v>
      </c>
      <c r="B35" s="508" t="s">
        <v>278</v>
      </c>
      <c r="C35" s="509">
        <f>+'1.2.1.sz.mell. Önk. összes'!C35+'1.2.2.sz.mell. Hivatal össz.'!C35+'1.2.3.sz.mell.Műv.össz.'!C35+'1.2.4.sz.mell.Vágo.össz.'!C35</f>
        <v>0</v>
      </c>
      <c r="D35" s="509">
        <f>+'1.2.1.sz.mell. Önk. összes'!D35+'1.2.2.sz.mell. Hivatal össz.'!D35+'1.2.3.sz.mell.Műv.össz.'!D35+'1.2.4.sz.mell.Vágo.össz.'!D35</f>
        <v>0</v>
      </c>
      <c r="E35" s="509">
        <f>+'1.2.1.sz.mell. Önk. összes'!E35+'1.2.2.sz.mell. Hivatal össz.'!E35+'1.2.3.sz.mell.Műv.össz.'!E35+'1.2.4.sz.mell.Vágo.össz.'!E35</f>
        <v>0</v>
      </c>
      <c r="F35" s="509">
        <f t="shared" ref="F35:F45" si="15">+C35+D35+E35</f>
        <v>0</v>
      </c>
      <c r="G35" s="380">
        <f>+'1.2.1.sz.mell. Önk. összes'!F35+'1.2.2.sz.mell. Hivatal össz.'!F35+'1.2.3.sz.mell.Műv.össz.'!F35+'1.2.4.sz.mell.Vágo.össz.'!F35</f>
        <v>0</v>
      </c>
      <c r="H35" s="476">
        <f t="shared" si="14"/>
        <v>0</v>
      </c>
    </row>
    <row r="36" spans="1:8" s="380" customFormat="1" ht="12" customHeight="1">
      <c r="A36" s="510" t="s">
        <v>95</v>
      </c>
      <c r="B36" s="511" t="s">
        <v>279</v>
      </c>
      <c r="C36" s="512">
        <f>+'1.2.1.sz.mell. Önk. összes'!C36+'1.2.2.sz.mell. Hivatal össz.'!C36+'1.2.3.sz.mell.Műv.össz.'!C36+'1.2.4.sz.mell.Vágo.össz.'!C36</f>
        <v>62900</v>
      </c>
      <c r="D36" s="512">
        <f>+'1.2.1.sz.mell. Önk. összes'!D36+'1.2.2.sz.mell. Hivatal össz.'!D36+'1.2.3.sz.mell.Műv.össz.'!D36+'1.2.4.sz.mell.Vágo.össz.'!D36</f>
        <v>12170</v>
      </c>
      <c r="E36" s="512">
        <f>+'1.2.1.sz.mell. Önk. összes'!E36+'1.2.2.sz.mell. Hivatal össz.'!E36+'1.2.3.sz.mell.Műv.össz.'!E36+'1.2.4.sz.mell.Vágo.össz.'!E36</f>
        <v>558</v>
      </c>
      <c r="F36" s="512">
        <f t="shared" si="15"/>
        <v>75628</v>
      </c>
      <c r="G36" s="380">
        <f>+'1.2.1.sz.mell. Önk. összes'!F36+'1.2.2.sz.mell. Hivatal össz.'!F36+'1.2.3.sz.mell.Műv.össz.'!F36+'1.2.4.sz.mell.Vágo.össz.'!F36</f>
        <v>75628</v>
      </c>
      <c r="H36" s="476">
        <f t="shared" si="14"/>
        <v>0</v>
      </c>
    </row>
    <row r="37" spans="1:8" s="380" customFormat="1" ht="12" customHeight="1">
      <c r="A37" s="510" t="s">
        <v>96</v>
      </c>
      <c r="B37" s="511" t="s">
        <v>280</v>
      </c>
      <c r="C37" s="512">
        <f>+'1.2.1.sz.mell. Önk. összes'!C37+'1.2.2.sz.mell. Hivatal össz.'!C37+'1.2.3.sz.mell.Műv.össz.'!C37+'1.2.4.sz.mell.Vágo.össz.'!C37</f>
        <v>2000</v>
      </c>
      <c r="D37" s="512">
        <f>+'1.2.1.sz.mell. Önk. összes'!D37+'1.2.2.sz.mell. Hivatal össz.'!D37+'1.2.3.sz.mell.Műv.össz.'!D37+'1.2.4.sz.mell.Vágo.össz.'!D37</f>
        <v>1200</v>
      </c>
      <c r="E37" s="512">
        <f>+'1.2.1.sz.mell. Önk. összes'!E37+'1.2.2.sz.mell. Hivatal össz.'!E37+'1.2.3.sz.mell.Műv.össz.'!E37+'1.2.4.sz.mell.Vágo.össz.'!E37</f>
        <v>2875</v>
      </c>
      <c r="F37" s="512">
        <f t="shared" si="15"/>
        <v>6075</v>
      </c>
      <c r="G37" s="380">
        <f>+'1.2.1.sz.mell. Önk. összes'!F37+'1.2.2.sz.mell. Hivatal össz.'!F37+'1.2.3.sz.mell.Műv.össz.'!F37+'1.2.4.sz.mell.Vágo.össz.'!F37</f>
        <v>6075</v>
      </c>
      <c r="H37" s="476">
        <f t="shared" si="14"/>
        <v>0</v>
      </c>
    </row>
    <row r="38" spans="1:8" s="380" customFormat="1" ht="12" customHeight="1">
      <c r="A38" s="510" t="s">
        <v>163</v>
      </c>
      <c r="B38" s="511" t="s">
        <v>281</v>
      </c>
      <c r="C38" s="512">
        <f>+'1.2.1.sz.mell. Önk. összes'!C38+'1.2.2.sz.mell. Hivatal össz.'!C38+'1.2.3.sz.mell.Műv.össz.'!C38+'1.2.4.sz.mell.Vágo.össz.'!C38</f>
        <v>5010</v>
      </c>
      <c r="D38" s="512">
        <f>+'1.2.1.sz.mell. Önk. összes'!D38+'1.2.2.sz.mell. Hivatal össz.'!D38+'1.2.3.sz.mell.Műv.össz.'!D38+'1.2.4.sz.mell.Vágo.össz.'!D38</f>
        <v>-1010</v>
      </c>
      <c r="E38" s="512">
        <f>+'1.2.1.sz.mell. Önk. összes'!E38+'1.2.2.sz.mell. Hivatal össz.'!E38+'1.2.3.sz.mell.Műv.össz.'!E38+'1.2.4.sz.mell.Vágo.össz.'!E38</f>
        <v>1430</v>
      </c>
      <c r="F38" s="512">
        <f t="shared" si="15"/>
        <v>5430</v>
      </c>
      <c r="G38" s="380">
        <f>+'1.2.1.sz.mell. Önk. összes'!F38+'1.2.2.sz.mell. Hivatal össz.'!F38+'1.2.3.sz.mell.Műv.össz.'!F38+'1.2.4.sz.mell.Vágo.össz.'!F38</f>
        <v>5430</v>
      </c>
      <c r="H38" s="476">
        <f t="shared" si="14"/>
        <v>0</v>
      </c>
    </row>
    <row r="39" spans="1:8" s="380" customFormat="1" ht="12" customHeight="1">
      <c r="A39" s="510" t="s">
        <v>164</v>
      </c>
      <c r="B39" s="511" t="s">
        <v>282</v>
      </c>
      <c r="C39" s="512">
        <f>+'1.2.1.sz.mell. Önk. összes'!C39+'1.2.2.sz.mell. Hivatal össz.'!C39+'1.2.3.sz.mell.Műv.össz.'!C39+'1.2.4.sz.mell.Vágo.össz.'!C39</f>
        <v>8800</v>
      </c>
      <c r="D39" s="512">
        <f>+'1.2.1.sz.mell. Önk. összes'!D39+'1.2.2.sz.mell. Hivatal össz.'!D39+'1.2.3.sz.mell.Műv.össz.'!D39+'1.2.4.sz.mell.Vágo.össz.'!D39</f>
        <v>100</v>
      </c>
      <c r="E39" s="512">
        <f>+'1.2.1.sz.mell. Önk. összes'!E39+'1.2.2.sz.mell. Hivatal össz.'!E39+'1.2.3.sz.mell.Műv.össz.'!E39+'1.2.4.sz.mell.Vágo.össz.'!E39</f>
        <v>100</v>
      </c>
      <c r="F39" s="512">
        <f t="shared" si="15"/>
        <v>9000</v>
      </c>
      <c r="G39" s="380">
        <f>+'1.2.1.sz.mell. Önk. összes'!F39+'1.2.2.sz.mell. Hivatal össz.'!F39+'1.2.3.sz.mell.Műv.össz.'!F39+'1.2.4.sz.mell.Vágo.össz.'!F39</f>
        <v>9000</v>
      </c>
      <c r="H39" s="476">
        <f t="shared" si="14"/>
        <v>0</v>
      </c>
    </row>
    <row r="40" spans="1:8" s="380" customFormat="1" ht="12" customHeight="1">
      <c r="A40" s="510" t="s">
        <v>165</v>
      </c>
      <c r="B40" s="511" t="s">
        <v>283</v>
      </c>
      <c r="C40" s="512">
        <f>+'1.2.1.sz.mell. Önk. összes'!C40+'1.2.2.sz.mell. Hivatal össz.'!C40+'1.2.3.sz.mell.Műv.össz.'!C40+'1.2.4.sz.mell.Vágo.össz.'!C40</f>
        <v>11879</v>
      </c>
      <c r="D40" s="512">
        <f>+'1.2.1.sz.mell. Önk. összes'!D40+'1.2.2.sz.mell. Hivatal össz.'!D40+'1.2.3.sz.mell.Műv.össz.'!D40+'1.2.4.sz.mell.Vágo.össz.'!D40</f>
        <v>2160</v>
      </c>
      <c r="E40" s="512">
        <f>+'1.2.1.sz.mell. Önk. összes'!E40+'1.2.2.sz.mell. Hivatal össz.'!E40+'1.2.3.sz.mell.Műv.össz.'!E40+'1.2.4.sz.mell.Vágo.össz.'!E40</f>
        <v>356</v>
      </c>
      <c r="F40" s="512">
        <f t="shared" si="15"/>
        <v>14395</v>
      </c>
      <c r="G40" s="380">
        <f>+'1.2.1.sz.mell. Önk. összes'!F40+'1.2.2.sz.mell. Hivatal össz.'!F40+'1.2.3.sz.mell.Műv.össz.'!F40+'1.2.4.sz.mell.Vágo.össz.'!F40</f>
        <v>14395</v>
      </c>
      <c r="H40" s="476">
        <f t="shared" si="14"/>
        <v>0</v>
      </c>
    </row>
    <row r="41" spans="1:8" s="380" customFormat="1" ht="12" customHeight="1">
      <c r="A41" s="510" t="s">
        <v>166</v>
      </c>
      <c r="B41" s="511" t="s">
        <v>284</v>
      </c>
      <c r="C41" s="512">
        <f>+'1.2.1.sz.mell. Önk. összes'!C41+'1.2.2.sz.mell. Hivatal össz.'!C41+'1.2.3.sz.mell.Műv.össz.'!C41+'1.2.4.sz.mell.Vágo.össz.'!C41</f>
        <v>1700</v>
      </c>
      <c r="D41" s="512">
        <f>+'1.2.1.sz.mell. Önk. összes'!D41+'1.2.2.sz.mell. Hivatal össz.'!D41+'1.2.3.sz.mell.Műv.össz.'!D41+'1.2.4.sz.mell.Vágo.össz.'!D41</f>
        <v>0</v>
      </c>
      <c r="E41" s="512">
        <f>+'1.2.1.sz.mell. Önk. összes'!E41+'1.2.2.sz.mell. Hivatal össz.'!E41+'1.2.3.sz.mell.Műv.össz.'!E41+'1.2.4.sz.mell.Vágo.össz.'!E41</f>
        <v>0</v>
      </c>
      <c r="F41" s="512">
        <f t="shared" si="15"/>
        <v>1700</v>
      </c>
      <c r="G41" s="380">
        <f>+'1.2.1.sz.mell. Önk. összes'!F41+'1.2.2.sz.mell. Hivatal össz.'!F41+'1.2.3.sz.mell.Műv.össz.'!F41+'1.2.4.sz.mell.Vágo.össz.'!F41</f>
        <v>1700</v>
      </c>
      <c r="H41" s="476">
        <f t="shared" si="14"/>
        <v>0</v>
      </c>
    </row>
    <row r="42" spans="1:8" s="380" customFormat="1" ht="12" customHeight="1">
      <c r="A42" s="510" t="s">
        <v>167</v>
      </c>
      <c r="B42" s="511" t="s">
        <v>285</v>
      </c>
      <c r="C42" s="512">
        <f>+'1.2.1.sz.mell. Önk. összes'!C42+'1.2.2.sz.mell. Hivatal össz.'!C42+'1.2.3.sz.mell.Műv.össz.'!C42+'1.2.4.sz.mell.Vágo.össz.'!C42</f>
        <v>1100</v>
      </c>
      <c r="D42" s="512">
        <f>+'1.2.1.sz.mell. Önk. összes'!D42+'1.2.2.sz.mell. Hivatal össz.'!D42+'1.2.3.sz.mell.Műv.össz.'!D42+'1.2.4.sz.mell.Vágo.össz.'!D42</f>
        <v>30</v>
      </c>
      <c r="E42" s="512">
        <f>+'1.2.1.sz.mell. Önk. összes'!E42+'1.2.2.sz.mell. Hivatal össz.'!E42+'1.2.3.sz.mell.Műv.össz.'!E42+'1.2.4.sz.mell.Vágo.össz.'!E42</f>
        <v>0</v>
      </c>
      <c r="F42" s="512">
        <f t="shared" si="15"/>
        <v>1130</v>
      </c>
      <c r="G42" s="380">
        <f>+'1.2.1.sz.mell. Önk. összes'!F42+'1.2.2.sz.mell. Hivatal össz.'!F42+'1.2.3.sz.mell.Műv.össz.'!F42+'1.2.4.sz.mell.Vágo.össz.'!F42</f>
        <v>1130</v>
      </c>
      <c r="H42" s="476">
        <f t="shared" si="14"/>
        <v>0</v>
      </c>
    </row>
    <row r="43" spans="1:8" s="380" customFormat="1" ht="12" customHeight="1">
      <c r="A43" s="510" t="s">
        <v>276</v>
      </c>
      <c r="B43" s="511" t="s">
        <v>286</v>
      </c>
      <c r="C43" s="523">
        <f>+'1.2.1.sz.mell. Önk. összes'!C43+'1.2.2.sz.mell. Hivatal össz.'!C43+'1.2.3.sz.mell.Műv.össz.'!C43+'1.2.4.sz.mell.Vágo.össz.'!C43</f>
        <v>0</v>
      </c>
      <c r="D43" s="523">
        <f>+'1.2.1.sz.mell. Önk. összes'!D43+'1.2.2.sz.mell. Hivatal össz.'!D43+'1.2.3.sz.mell.Műv.össz.'!D43+'1.2.4.sz.mell.Vágo.össz.'!D43</f>
        <v>0</v>
      </c>
      <c r="E43" s="523">
        <f>+'1.2.1.sz.mell. Önk. összes'!E43+'1.2.2.sz.mell. Hivatal össz.'!E43+'1.2.3.sz.mell.Műv.össz.'!E43+'1.2.4.sz.mell.Vágo.össz.'!E43</f>
        <v>0</v>
      </c>
      <c r="F43" s="523">
        <f t="shared" si="15"/>
        <v>0</v>
      </c>
      <c r="G43" s="380">
        <f>+'1.2.1.sz.mell. Önk. összes'!F43+'1.2.2.sz.mell. Hivatal össz.'!F43+'1.2.3.sz.mell.Műv.össz.'!F43+'1.2.4.sz.mell.Vágo.össz.'!F43</f>
        <v>0</v>
      </c>
      <c r="H43" s="476">
        <f t="shared" si="14"/>
        <v>0</v>
      </c>
    </row>
    <row r="44" spans="1:8" s="380" customFormat="1" ht="12" customHeight="1">
      <c r="A44" s="514" t="s">
        <v>277</v>
      </c>
      <c r="B44" s="519" t="s">
        <v>443</v>
      </c>
      <c r="C44" s="524">
        <f>+'1.2.1.sz.mell. Önk. összes'!C44+'1.2.2.sz.mell. Hivatal össz.'!C44+'1.2.3.sz.mell.Műv.össz.'!C44+'1.2.4.sz.mell.Vágo.össz.'!C44</f>
        <v>0</v>
      </c>
      <c r="D44" s="524">
        <f>+'1.2.1.sz.mell. Önk. összes'!D44+'1.2.2.sz.mell. Hivatal össz.'!D44+'1.2.3.sz.mell.Műv.össz.'!D44+'1.2.4.sz.mell.Vágo.össz.'!D44</f>
        <v>0</v>
      </c>
      <c r="E44" s="524">
        <f>+'1.2.1.sz.mell. Önk. összes'!E44+'1.2.2.sz.mell. Hivatal össz.'!E44+'1.2.3.sz.mell.Műv.össz.'!E44+'1.2.4.sz.mell.Vágo.össz.'!E44</f>
        <v>0</v>
      </c>
      <c r="F44" s="524">
        <f t="shared" si="15"/>
        <v>0</v>
      </c>
      <c r="G44" s="380">
        <f>+'1.2.1.sz.mell. Önk. összes'!F44+'1.2.2.sz.mell. Hivatal össz.'!F44+'1.2.3.sz.mell.Műv.össz.'!F44+'1.2.4.sz.mell.Vágo.össz.'!F44</f>
        <v>0</v>
      </c>
      <c r="H44" s="476">
        <f t="shared" si="14"/>
        <v>0</v>
      </c>
    </row>
    <row r="45" spans="1:8" s="380" customFormat="1" ht="12" customHeight="1" thickBot="1">
      <c r="A45" s="514" t="s">
        <v>442</v>
      </c>
      <c r="B45" s="515" t="s">
        <v>287</v>
      </c>
      <c r="C45" s="524">
        <f>+'1.2.1.sz.mell. Önk. összes'!C45+'1.2.2.sz.mell. Hivatal össz.'!C45+'1.2.3.sz.mell.Műv.össz.'!C45+'1.2.4.sz.mell.Vágo.össz.'!C45</f>
        <v>9000</v>
      </c>
      <c r="D45" s="524">
        <f>+'1.2.1.sz.mell. Önk. összes'!D45+'1.2.2.sz.mell. Hivatal össz.'!D45+'1.2.3.sz.mell.Műv.össz.'!D45+'1.2.4.sz.mell.Vágo.össz.'!D45</f>
        <v>-9000</v>
      </c>
      <c r="E45" s="524">
        <f>+'1.2.1.sz.mell. Önk. összes'!E45+'1.2.2.sz.mell. Hivatal össz.'!E45+'1.2.3.sz.mell.Műv.össz.'!E45+'1.2.4.sz.mell.Vágo.össz.'!E45</f>
        <v>9000</v>
      </c>
      <c r="F45" s="524">
        <f t="shared" si="15"/>
        <v>9000</v>
      </c>
      <c r="G45" s="380">
        <f>+'1.2.1.sz.mell. Önk. összes'!F45+'1.2.2.sz.mell. Hivatal össz.'!F45+'1.2.3.sz.mell.Műv.össz.'!F45+'1.2.4.sz.mell.Vágo.össz.'!F45</f>
        <v>9000</v>
      </c>
      <c r="H45" s="476">
        <f t="shared" si="14"/>
        <v>0</v>
      </c>
    </row>
    <row r="46" spans="1:8" s="380" customFormat="1" ht="12" customHeight="1" thickBot="1">
      <c r="A46" s="504" t="s">
        <v>23</v>
      </c>
      <c r="B46" s="518" t="s">
        <v>288</v>
      </c>
      <c r="C46" s="506">
        <f>SUM(C47:C51)</f>
        <v>0</v>
      </c>
      <c r="D46" s="506">
        <f t="shared" ref="D46:E46" si="16">SUM(D47:D51)</f>
        <v>0</v>
      </c>
      <c r="E46" s="506">
        <f t="shared" si="16"/>
        <v>0</v>
      </c>
      <c r="F46" s="506">
        <f t="shared" ref="F46" si="17">SUM(F47:F51)</f>
        <v>0</v>
      </c>
      <c r="G46" s="380">
        <f>+'1.2.1.sz.mell. Önk. összes'!F46+'1.2.2.sz.mell. Hivatal össz.'!F46+'1.2.3.sz.mell.Műv.össz.'!F46+'1.2.4.sz.mell.Vágo.össz.'!F46</f>
        <v>0</v>
      </c>
      <c r="H46" s="476">
        <f t="shared" si="14"/>
        <v>0</v>
      </c>
    </row>
    <row r="47" spans="1:8" s="380" customFormat="1" ht="12" customHeight="1">
      <c r="A47" s="507" t="s">
        <v>97</v>
      </c>
      <c r="B47" s="508" t="s">
        <v>292</v>
      </c>
      <c r="C47" s="525">
        <f>+'1.2.1.sz.mell. Önk. összes'!C47+'1.2.2.sz.mell. Hivatal össz.'!C47+'1.2.3.sz.mell.Műv.össz.'!C47+'1.2.4.sz.mell.Vágo.össz.'!C47</f>
        <v>0</v>
      </c>
      <c r="D47" s="525">
        <f>+'1.2.1.sz.mell. Önk. összes'!D47+'1.2.2.sz.mell. Hivatal össz.'!D47+'1.2.3.sz.mell.Műv.össz.'!D47+'1.2.4.sz.mell.Vágo.össz.'!D47</f>
        <v>0</v>
      </c>
      <c r="E47" s="525">
        <f>+'1.2.1.sz.mell. Önk. összes'!E47+'1.2.2.sz.mell. Hivatal össz.'!E47+'1.2.3.sz.mell.Műv.össz.'!E47+'1.2.4.sz.mell.Vágo.össz.'!E47</f>
        <v>0</v>
      </c>
      <c r="F47" s="525">
        <f t="shared" ref="F47:F51" si="18">+C47+D47+E47</f>
        <v>0</v>
      </c>
      <c r="G47" s="380">
        <f>+'1.2.1.sz.mell. Önk. összes'!F47+'1.2.2.sz.mell. Hivatal össz.'!F47+'1.2.3.sz.mell.Műv.össz.'!F47+'1.2.4.sz.mell.Vágo.össz.'!F47</f>
        <v>0</v>
      </c>
      <c r="H47" s="476">
        <f t="shared" si="14"/>
        <v>0</v>
      </c>
    </row>
    <row r="48" spans="1:8" s="380" customFormat="1" ht="12" customHeight="1">
      <c r="A48" s="510" t="s">
        <v>98</v>
      </c>
      <c r="B48" s="511" t="s">
        <v>293</v>
      </c>
      <c r="C48" s="523">
        <f>+'1.2.1.sz.mell. Önk. összes'!C48+'1.2.2.sz.mell. Hivatal össz.'!C48+'1.2.3.sz.mell.Műv.össz.'!C48+'1.2.4.sz.mell.Vágo.össz.'!C48</f>
        <v>0</v>
      </c>
      <c r="D48" s="523">
        <f>+'1.2.1.sz.mell. Önk. összes'!D48+'1.2.2.sz.mell. Hivatal össz.'!D48+'1.2.3.sz.mell.Műv.össz.'!D48+'1.2.4.sz.mell.Vágo.össz.'!D48</f>
        <v>0</v>
      </c>
      <c r="E48" s="523">
        <f>+'1.2.1.sz.mell. Önk. összes'!E48+'1.2.2.sz.mell. Hivatal össz.'!E48+'1.2.3.sz.mell.Műv.össz.'!E48+'1.2.4.sz.mell.Vágo.össz.'!E48</f>
        <v>0</v>
      </c>
      <c r="F48" s="523">
        <f t="shared" si="18"/>
        <v>0</v>
      </c>
      <c r="G48" s="380">
        <f>+'1.2.1.sz.mell. Önk. összes'!F48+'1.2.2.sz.mell. Hivatal össz.'!F48+'1.2.3.sz.mell.Műv.össz.'!F48+'1.2.4.sz.mell.Vágo.össz.'!F48</f>
        <v>0</v>
      </c>
      <c r="H48" s="476">
        <f t="shared" si="14"/>
        <v>0</v>
      </c>
    </row>
    <row r="49" spans="1:8" s="380" customFormat="1" ht="12" customHeight="1">
      <c r="A49" s="510" t="s">
        <v>289</v>
      </c>
      <c r="B49" s="511" t="s">
        <v>294</v>
      </c>
      <c r="C49" s="523">
        <f>+'1.2.1.sz.mell. Önk. összes'!C49+'1.2.2.sz.mell. Hivatal össz.'!C49+'1.2.3.sz.mell.Műv.össz.'!C49+'1.2.4.sz.mell.Vágo.össz.'!C49</f>
        <v>0</v>
      </c>
      <c r="D49" s="523">
        <f>+'1.2.1.sz.mell. Önk. összes'!D49+'1.2.2.sz.mell. Hivatal össz.'!D49+'1.2.3.sz.mell.Műv.össz.'!D49+'1.2.4.sz.mell.Vágo.össz.'!D49</f>
        <v>0</v>
      </c>
      <c r="E49" s="523">
        <f>+'1.2.1.sz.mell. Önk. összes'!E49+'1.2.2.sz.mell. Hivatal össz.'!E49+'1.2.3.sz.mell.Műv.össz.'!E49+'1.2.4.sz.mell.Vágo.össz.'!E49</f>
        <v>0</v>
      </c>
      <c r="F49" s="523">
        <f t="shared" si="18"/>
        <v>0</v>
      </c>
      <c r="G49" s="380">
        <f>+'1.2.1.sz.mell. Önk. összes'!F49+'1.2.2.sz.mell. Hivatal össz.'!F49+'1.2.3.sz.mell.Műv.össz.'!F49+'1.2.4.sz.mell.Vágo.össz.'!F49</f>
        <v>0</v>
      </c>
      <c r="H49" s="476">
        <f t="shared" si="14"/>
        <v>0</v>
      </c>
    </row>
    <row r="50" spans="1:8" s="380" customFormat="1" ht="12" customHeight="1">
      <c r="A50" s="510" t="s">
        <v>290</v>
      </c>
      <c r="B50" s="511" t="s">
        <v>295</v>
      </c>
      <c r="C50" s="523">
        <f>+'1.2.1.sz.mell. Önk. összes'!C50+'1.2.2.sz.mell. Hivatal össz.'!C50+'1.2.3.sz.mell.Műv.össz.'!C50+'1.2.4.sz.mell.Vágo.össz.'!C50</f>
        <v>0</v>
      </c>
      <c r="D50" s="523">
        <f>+'1.2.1.sz.mell. Önk. összes'!D50+'1.2.2.sz.mell. Hivatal össz.'!D50+'1.2.3.sz.mell.Műv.össz.'!D50+'1.2.4.sz.mell.Vágo.össz.'!D50</f>
        <v>0</v>
      </c>
      <c r="E50" s="523">
        <f>+'1.2.1.sz.mell. Önk. összes'!E50+'1.2.2.sz.mell. Hivatal össz.'!E50+'1.2.3.sz.mell.Műv.össz.'!E50+'1.2.4.sz.mell.Vágo.össz.'!E50</f>
        <v>0</v>
      </c>
      <c r="F50" s="523">
        <f t="shared" si="18"/>
        <v>0</v>
      </c>
      <c r="G50" s="380">
        <f>+'1.2.1.sz.mell. Önk. összes'!F50+'1.2.2.sz.mell. Hivatal össz.'!F50+'1.2.3.sz.mell.Műv.össz.'!F50+'1.2.4.sz.mell.Vágo.össz.'!F50</f>
        <v>0</v>
      </c>
      <c r="H50" s="476">
        <f t="shared" si="14"/>
        <v>0</v>
      </c>
    </row>
    <row r="51" spans="1:8" s="380" customFormat="1" ht="12" customHeight="1" thickBot="1">
      <c r="A51" s="514" t="s">
        <v>291</v>
      </c>
      <c r="B51" s="515" t="s">
        <v>296</v>
      </c>
      <c r="C51" s="524">
        <f>+'1.2.1.sz.mell. Önk. összes'!C51+'1.2.2.sz.mell. Hivatal össz.'!C51+'1.2.3.sz.mell.Műv.össz.'!C51+'1.2.4.sz.mell.Vágo.össz.'!C51</f>
        <v>0</v>
      </c>
      <c r="D51" s="524">
        <f>+'1.2.1.sz.mell. Önk. összes'!D51+'1.2.2.sz.mell. Hivatal össz.'!D51+'1.2.3.sz.mell.Műv.össz.'!D51+'1.2.4.sz.mell.Vágo.össz.'!D51</f>
        <v>0</v>
      </c>
      <c r="E51" s="524">
        <f>+'1.2.1.sz.mell. Önk. összes'!E51+'1.2.2.sz.mell. Hivatal össz.'!E51+'1.2.3.sz.mell.Műv.össz.'!E51+'1.2.4.sz.mell.Vágo.össz.'!E51</f>
        <v>0</v>
      </c>
      <c r="F51" s="524">
        <f t="shared" si="18"/>
        <v>0</v>
      </c>
      <c r="G51" s="380">
        <f>+'1.2.1.sz.mell. Önk. összes'!F51+'1.2.2.sz.mell. Hivatal össz.'!F51+'1.2.3.sz.mell.Műv.össz.'!F51+'1.2.4.sz.mell.Vágo.össz.'!F51</f>
        <v>0</v>
      </c>
      <c r="H51" s="476">
        <f t="shared" si="14"/>
        <v>0</v>
      </c>
    </row>
    <row r="52" spans="1:8" s="380" customFormat="1" ht="12" customHeight="1" thickBot="1">
      <c r="A52" s="504" t="s">
        <v>168</v>
      </c>
      <c r="B52" s="518" t="s">
        <v>297</v>
      </c>
      <c r="C52" s="506">
        <f>SUM(C53:C55)</f>
        <v>18520</v>
      </c>
      <c r="D52" s="506">
        <f t="shared" ref="D52:E52" si="19">SUM(D53:D55)</f>
        <v>1242</v>
      </c>
      <c r="E52" s="506">
        <f t="shared" si="19"/>
        <v>0</v>
      </c>
      <c r="F52" s="506">
        <f t="shared" ref="F52" si="20">SUM(F53:F55)</f>
        <v>19762</v>
      </c>
      <c r="G52" s="380">
        <f>+'1.2.1.sz.mell. Önk. összes'!F52+'1.2.2.sz.mell. Hivatal össz.'!F52+'1.2.3.sz.mell.Műv.össz.'!F52+'1.2.4.sz.mell.Vágo.össz.'!F52</f>
        <v>19762</v>
      </c>
      <c r="H52" s="476">
        <f t="shared" si="14"/>
        <v>0</v>
      </c>
    </row>
    <row r="53" spans="1:8" s="380" customFormat="1" ht="12" customHeight="1">
      <c r="A53" s="507" t="s">
        <v>99</v>
      </c>
      <c r="B53" s="508" t="s">
        <v>298</v>
      </c>
      <c r="C53" s="509">
        <f>+'1.2.1.sz.mell. Önk. összes'!C53+'1.2.2.sz.mell. Hivatal össz.'!C53+'1.2.3.sz.mell.Műv.össz.'!C53+'1.2.4.sz.mell.Vágo.össz.'!C53</f>
        <v>0</v>
      </c>
      <c r="D53" s="509">
        <f>+'1.2.1.sz.mell. Önk. összes'!D53+'1.2.2.sz.mell. Hivatal össz.'!D53+'1.2.3.sz.mell.Műv.össz.'!D53+'1.2.4.sz.mell.Vágo.össz.'!D53</f>
        <v>0</v>
      </c>
      <c r="E53" s="509">
        <f>+'1.2.1.sz.mell. Önk. összes'!E53+'1.2.2.sz.mell. Hivatal össz.'!E53+'1.2.3.sz.mell.Műv.össz.'!E53+'1.2.4.sz.mell.Vágo.össz.'!E53</f>
        <v>0</v>
      </c>
      <c r="F53" s="509">
        <f t="shared" ref="F53:F56" si="21">+C53+D53+E53</f>
        <v>0</v>
      </c>
      <c r="G53" s="380">
        <f>+'1.2.1.sz.mell. Önk. összes'!F53+'1.2.2.sz.mell. Hivatal össz.'!F53+'1.2.3.sz.mell.Műv.össz.'!F53+'1.2.4.sz.mell.Vágo.össz.'!F53</f>
        <v>0</v>
      </c>
      <c r="H53" s="476">
        <f t="shared" si="14"/>
        <v>0</v>
      </c>
    </row>
    <row r="54" spans="1:8" s="380" customFormat="1" ht="12" customHeight="1">
      <c r="A54" s="510" t="s">
        <v>100</v>
      </c>
      <c r="B54" s="511" t="s">
        <v>432</v>
      </c>
      <c r="C54" s="512">
        <f>+'1.2.1.sz.mell. Önk. összes'!C54+'1.2.2.sz.mell. Hivatal össz.'!C54+'1.2.3.sz.mell.Műv.össz.'!C54+'1.2.4.sz.mell.Vágo.össz.'!C54</f>
        <v>0</v>
      </c>
      <c r="D54" s="512">
        <f>+'1.2.1.sz.mell. Önk. összes'!D54+'1.2.2.sz.mell. Hivatal össz.'!D54+'1.2.3.sz.mell.Műv.össz.'!D54+'1.2.4.sz.mell.Vágo.össz.'!D54</f>
        <v>1242</v>
      </c>
      <c r="E54" s="512">
        <f>+'1.2.1.sz.mell. Önk. összes'!E54+'1.2.2.sz.mell. Hivatal össz.'!E54+'1.2.3.sz.mell.Műv.össz.'!E54+'1.2.4.sz.mell.Vágo.össz.'!E54</f>
        <v>0</v>
      </c>
      <c r="F54" s="512">
        <f t="shared" si="21"/>
        <v>1242</v>
      </c>
      <c r="G54" s="380">
        <f>+'1.2.1.sz.mell. Önk. összes'!F54+'1.2.2.sz.mell. Hivatal össz.'!F54+'1.2.3.sz.mell.Műv.össz.'!F54+'1.2.4.sz.mell.Vágo.össz.'!F54</f>
        <v>1242</v>
      </c>
      <c r="H54" s="476">
        <f t="shared" si="14"/>
        <v>0</v>
      </c>
    </row>
    <row r="55" spans="1:8" s="380" customFormat="1" ht="12" customHeight="1">
      <c r="A55" s="510" t="s">
        <v>301</v>
      </c>
      <c r="B55" s="511" t="s">
        <v>299</v>
      </c>
      <c r="C55" s="512">
        <f>+'1.2.1.sz.mell. Önk. összes'!C55+'1.2.2.sz.mell. Hivatal össz.'!C55+'1.2.3.sz.mell.Műv.össz.'!C55+'1.2.4.sz.mell.Vágo.össz.'!C55</f>
        <v>18520</v>
      </c>
      <c r="D55" s="512">
        <f>+'1.2.1.sz.mell. Önk. összes'!D55+'1.2.2.sz.mell. Hivatal össz.'!D55+'1.2.3.sz.mell.Műv.össz.'!D55+'1.2.4.sz.mell.Vágo.össz.'!D55</f>
        <v>0</v>
      </c>
      <c r="E55" s="512">
        <f>+'1.2.1.sz.mell. Önk. összes'!E55+'1.2.2.sz.mell. Hivatal össz.'!E55+'1.2.3.sz.mell.Műv.össz.'!E55+'1.2.4.sz.mell.Vágo.össz.'!E55</f>
        <v>0</v>
      </c>
      <c r="F55" s="512">
        <f t="shared" si="21"/>
        <v>18520</v>
      </c>
      <c r="G55" s="380">
        <f>+'1.2.1.sz.mell. Önk. összes'!F55+'1.2.2.sz.mell. Hivatal össz.'!F55+'1.2.3.sz.mell.Műv.össz.'!F55+'1.2.4.sz.mell.Vágo.össz.'!F55</f>
        <v>18520</v>
      </c>
      <c r="H55" s="476">
        <f t="shared" si="14"/>
        <v>0</v>
      </c>
    </row>
    <row r="56" spans="1:8" s="380" customFormat="1" ht="12" customHeight="1" thickBot="1">
      <c r="A56" s="514" t="s">
        <v>302</v>
      </c>
      <c r="B56" s="515" t="s">
        <v>300</v>
      </c>
      <c r="C56" s="517">
        <f>+'1.2.1.sz.mell. Önk. összes'!C56+'1.2.2.sz.mell. Hivatal össz.'!C56+'1.2.3.sz.mell.Műv.össz.'!C56+'1.2.4.sz.mell.Vágo.össz.'!C56</f>
        <v>9000</v>
      </c>
      <c r="D56" s="517">
        <f>+'1.2.1.sz.mell. Önk. összes'!D56+'1.2.2.sz.mell. Hivatal össz.'!D56+'1.2.3.sz.mell.Műv.össz.'!D56+'1.2.4.sz.mell.Vágo.össz.'!D56</f>
        <v>0</v>
      </c>
      <c r="E56" s="517">
        <f>+'1.2.1.sz.mell. Önk. összes'!E56+'1.2.2.sz.mell. Hivatal össz.'!E56+'1.2.3.sz.mell.Műv.össz.'!E56+'1.2.4.sz.mell.Vágo.össz.'!E56</f>
        <v>0</v>
      </c>
      <c r="F56" s="517">
        <f t="shared" si="21"/>
        <v>9000</v>
      </c>
      <c r="G56" s="380">
        <f>+'1.2.1.sz.mell. Önk. összes'!F56+'1.2.2.sz.mell. Hivatal össz.'!F56+'1.2.3.sz.mell.Műv.össz.'!F56+'1.2.4.sz.mell.Vágo.össz.'!F56</f>
        <v>9000</v>
      </c>
      <c r="H56" s="476">
        <f t="shared" si="14"/>
        <v>0</v>
      </c>
    </row>
    <row r="57" spans="1:8" s="380" customFormat="1" ht="12" customHeight="1" thickBot="1">
      <c r="A57" s="504" t="s">
        <v>25</v>
      </c>
      <c r="B57" s="516" t="s">
        <v>303</v>
      </c>
      <c r="C57" s="506">
        <f>SUM(C58:C60)</f>
        <v>261680</v>
      </c>
      <c r="D57" s="506">
        <f t="shared" ref="D57:E57" si="22">SUM(D58:D60)</f>
        <v>-99083</v>
      </c>
      <c r="E57" s="506">
        <f t="shared" si="22"/>
        <v>-80060</v>
      </c>
      <c r="F57" s="506">
        <f t="shared" ref="F57" si="23">SUM(F58:F60)</f>
        <v>82537</v>
      </c>
      <c r="G57" s="380">
        <f>+'1.2.1.sz.mell. Önk. összes'!F57+'1.2.2.sz.mell. Hivatal össz.'!F57+'1.2.3.sz.mell.Műv.össz.'!F57+'1.2.4.sz.mell.Vágo.össz.'!F57</f>
        <v>82537</v>
      </c>
      <c r="H57" s="476">
        <f t="shared" si="14"/>
        <v>0</v>
      </c>
    </row>
    <row r="58" spans="1:8" s="380" customFormat="1" ht="12" customHeight="1">
      <c r="A58" s="507" t="s">
        <v>169</v>
      </c>
      <c r="B58" s="508" t="s">
        <v>305</v>
      </c>
      <c r="C58" s="523">
        <f>+'1.2.1.sz.mell. Önk. összes'!C58+'1.2.2.sz.mell. Hivatal össz.'!C58+'1.2.3.sz.mell.Műv.össz.'!C58+'1.2.4.sz.mell.Vágo.össz.'!C58</f>
        <v>0</v>
      </c>
      <c r="D58" s="523">
        <f>+'1.2.1.sz.mell. Önk. összes'!D58+'1.2.2.sz.mell. Hivatal össz.'!D58+'1.2.3.sz.mell.Műv.össz.'!D58+'1.2.4.sz.mell.Vágo.össz.'!D58</f>
        <v>0</v>
      </c>
      <c r="E58" s="523">
        <f>+'1.2.1.sz.mell. Önk. összes'!E58+'1.2.2.sz.mell. Hivatal össz.'!E58+'1.2.3.sz.mell.Műv.össz.'!E58+'1.2.4.sz.mell.Vágo.össz.'!E58</f>
        <v>0</v>
      </c>
      <c r="F58" s="523">
        <f t="shared" ref="F58:F61" si="24">+C58+D58+E58</f>
        <v>0</v>
      </c>
      <c r="G58" s="380">
        <f>+'1.2.1.sz.mell. Önk. összes'!F58+'1.2.2.sz.mell. Hivatal össz.'!F58+'1.2.3.sz.mell.Műv.össz.'!F58+'1.2.4.sz.mell.Vágo.össz.'!F58</f>
        <v>0</v>
      </c>
      <c r="H58" s="476">
        <f t="shared" si="14"/>
        <v>0</v>
      </c>
    </row>
    <row r="59" spans="1:8" s="380" customFormat="1" ht="12" customHeight="1">
      <c r="A59" s="510" t="s">
        <v>170</v>
      </c>
      <c r="B59" s="511" t="s">
        <v>433</v>
      </c>
      <c r="C59" s="523">
        <f>+'1.2.1.sz.mell. Önk. összes'!C59+'1.2.2.sz.mell. Hivatal össz.'!C59+'1.2.3.sz.mell.Műv.össz.'!C59+'1.2.4.sz.mell.Vágo.össz.'!C59</f>
        <v>0</v>
      </c>
      <c r="D59" s="523">
        <f>+'1.2.1.sz.mell. Önk. összes'!D59+'1.2.2.sz.mell. Hivatal össz.'!D59+'1.2.3.sz.mell.Műv.össz.'!D59+'1.2.4.sz.mell.Vágo.össz.'!D59</f>
        <v>0</v>
      </c>
      <c r="E59" s="523">
        <f>+'1.2.1.sz.mell. Önk. összes'!E59+'1.2.2.sz.mell. Hivatal össz.'!E59+'1.2.3.sz.mell.Műv.össz.'!E59+'1.2.4.sz.mell.Vágo.össz.'!E59</f>
        <v>0</v>
      </c>
      <c r="F59" s="523">
        <f t="shared" si="24"/>
        <v>0</v>
      </c>
      <c r="G59" s="380">
        <f>+'1.2.1.sz.mell. Önk. összes'!F59+'1.2.2.sz.mell. Hivatal össz.'!F59+'1.2.3.sz.mell.Műv.össz.'!F59+'1.2.4.sz.mell.Vágo.össz.'!F59</f>
        <v>0</v>
      </c>
      <c r="H59" s="476">
        <f t="shared" si="14"/>
        <v>0</v>
      </c>
    </row>
    <row r="60" spans="1:8" s="380" customFormat="1" ht="12" customHeight="1">
      <c r="A60" s="510" t="s">
        <v>225</v>
      </c>
      <c r="B60" s="511" t="s">
        <v>306</v>
      </c>
      <c r="C60" s="523">
        <f>+'1.2.1.sz.mell. Önk. összes'!C60+'1.2.2.sz.mell. Hivatal össz.'!C60+'1.2.3.sz.mell.Műv.össz.'!C60+'1.2.4.sz.mell.Vágo.össz.'!C60</f>
        <v>261680</v>
      </c>
      <c r="D60" s="523">
        <f>+'1.2.1.sz.mell. Önk. összes'!D60+'1.2.2.sz.mell. Hivatal össz.'!D60+'1.2.3.sz.mell.Műv.össz.'!D60+'1.2.4.sz.mell.Vágo.össz.'!D60</f>
        <v>-99083</v>
      </c>
      <c r="E60" s="523">
        <f>+'1.2.1.sz.mell. Önk. összes'!E60+'1.2.2.sz.mell. Hivatal össz.'!E60+'1.2.3.sz.mell.Műv.össz.'!E60+'1.2.4.sz.mell.Vágo.össz.'!E60</f>
        <v>-80060</v>
      </c>
      <c r="F60" s="523">
        <f t="shared" si="24"/>
        <v>82537</v>
      </c>
      <c r="G60" s="380">
        <f>+'1.2.1.sz.mell. Önk. összes'!F60+'1.2.2.sz.mell. Hivatal össz.'!F60+'1.2.3.sz.mell.Műv.össz.'!F60+'1.2.4.sz.mell.Vágo.össz.'!F60</f>
        <v>82537</v>
      </c>
      <c r="H60" s="476">
        <f t="shared" si="14"/>
        <v>0</v>
      </c>
    </row>
    <row r="61" spans="1:8" s="380" customFormat="1" ht="12" customHeight="1" thickBot="1">
      <c r="A61" s="514" t="s">
        <v>304</v>
      </c>
      <c r="B61" s="515" t="s">
        <v>307</v>
      </c>
      <c r="C61" s="523">
        <f>+'1.2.1.sz.mell. Önk. összes'!C61+'1.2.2.sz.mell. Hivatal össz.'!C61+'1.2.3.sz.mell.Műv.össz.'!C61+'1.2.4.sz.mell.Vágo.össz.'!C61</f>
        <v>247218</v>
      </c>
      <c r="D61" s="523">
        <f>+'1.2.1.sz.mell. Önk. összes'!D61+'1.2.2.sz.mell. Hivatal össz.'!D61+'1.2.3.sz.mell.Műv.össz.'!D61+'1.2.4.sz.mell.Vágo.össz.'!D61</f>
        <v>-130695</v>
      </c>
      <c r="E61" s="523">
        <f>+'1.2.1.sz.mell. Önk. összes'!E61+'1.2.2.sz.mell. Hivatal össz.'!E61+'1.2.3.sz.mell.Műv.össz.'!E61+'1.2.4.sz.mell.Vágo.össz.'!E61</f>
        <v>-116523</v>
      </c>
      <c r="F61" s="523">
        <f t="shared" si="24"/>
        <v>0</v>
      </c>
      <c r="G61" s="380">
        <f>+'1.2.1.sz.mell. Önk. összes'!F61+'1.2.2.sz.mell. Hivatal össz.'!F61+'1.2.3.sz.mell.Műv.össz.'!F61+'1.2.4.sz.mell.Vágo.össz.'!F61</f>
        <v>0</v>
      </c>
      <c r="H61" s="476">
        <f t="shared" si="14"/>
        <v>0</v>
      </c>
    </row>
    <row r="62" spans="1:8" s="380" customFormat="1" ht="12" customHeight="1" thickBot="1">
      <c r="A62" s="526" t="s">
        <v>486</v>
      </c>
      <c r="B62" s="518" t="s">
        <v>308</v>
      </c>
      <c r="C62" s="520">
        <f>+C5+C12+C19+C26+C34+C46+C52+C57</f>
        <v>895629</v>
      </c>
      <c r="D62" s="520">
        <f t="shared" ref="D62" si="25">+D5+D12+D19+D26+D34+D46+D52+D57</f>
        <v>94727</v>
      </c>
      <c r="E62" s="520">
        <f t="shared" ref="E62" si="26">+E5+E12+E19+E26+E34+E46+E52+E57</f>
        <v>28071</v>
      </c>
      <c r="F62" s="520">
        <f t="shared" ref="F62" si="27">+F5+F12+F19+F26+F34+F46+F52+F57</f>
        <v>1018427</v>
      </c>
      <c r="G62" s="380">
        <f>+'1.2.1.sz.mell. Önk. összes'!F62+'1.2.2.sz.mell. Hivatal össz.'!F62+'1.2.3.sz.mell.Műv.össz.'!F62+'1.2.4.sz.mell.Vágo.össz.'!F62</f>
        <v>1018427</v>
      </c>
      <c r="H62" s="476">
        <f t="shared" si="14"/>
        <v>0</v>
      </c>
    </row>
    <row r="63" spans="1:8" s="380" customFormat="1" ht="12" customHeight="1" thickBot="1">
      <c r="A63" s="527" t="s">
        <v>309</v>
      </c>
      <c r="B63" s="528" t="s">
        <v>310</v>
      </c>
      <c r="C63" s="506">
        <f>SUM(C64:C66)</f>
        <v>0</v>
      </c>
      <c r="D63" s="506">
        <f t="shared" ref="D63:E63" si="28">SUM(D64:D66)</f>
        <v>0</v>
      </c>
      <c r="E63" s="506">
        <f t="shared" si="28"/>
        <v>0</v>
      </c>
      <c r="F63" s="506">
        <f t="shared" ref="F63" si="29">SUM(F64:F66)</f>
        <v>0</v>
      </c>
      <c r="G63" s="380">
        <f>+'1.2.1.sz.mell. Önk. összes'!F63+'1.2.2.sz.mell. Hivatal össz.'!F63+'1.2.3.sz.mell.Műv.össz.'!F63+'1.2.4.sz.mell.Vágo.össz.'!F63</f>
        <v>0</v>
      </c>
      <c r="H63" s="476">
        <f t="shared" si="14"/>
        <v>0</v>
      </c>
    </row>
    <row r="64" spans="1:8" s="380" customFormat="1" ht="12" customHeight="1">
      <c r="A64" s="507" t="s">
        <v>341</v>
      </c>
      <c r="B64" s="508" t="s">
        <v>311</v>
      </c>
      <c r="C64" s="523">
        <f>+'1.2.1.sz.mell. Önk. összes'!C64+'1.2.2.sz.mell. Hivatal össz.'!C64+'1.2.3.sz.mell.Műv.össz.'!C64+'1.2.4.sz.mell.Vágo.össz.'!C64</f>
        <v>0</v>
      </c>
      <c r="D64" s="523">
        <f>+'1.2.1.sz.mell. Önk. összes'!D64+'1.2.2.sz.mell. Hivatal össz.'!D64+'1.2.3.sz.mell.Műv.össz.'!D64+'1.2.4.sz.mell.Vágo.össz.'!D64</f>
        <v>0</v>
      </c>
      <c r="E64" s="523">
        <f>+'1.2.1.sz.mell. Önk. összes'!E64+'1.2.2.sz.mell. Hivatal össz.'!E64+'1.2.3.sz.mell.Műv.össz.'!E64+'1.2.4.sz.mell.Vágo.össz.'!E64</f>
        <v>0</v>
      </c>
      <c r="F64" s="523">
        <f t="shared" ref="F64:F66" si="30">+C64+D64+E64</f>
        <v>0</v>
      </c>
      <c r="G64" s="380">
        <f>+'1.2.1.sz.mell. Önk. összes'!F64+'1.2.2.sz.mell. Hivatal össz.'!F64+'1.2.3.sz.mell.Műv.össz.'!F64+'1.2.4.sz.mell.Vágo.össz.'!F64</f>
        <v>0</v>
      </c>
      <c r="H64" s="476">
        <f t="shared" si="14"/>
        <v>0</v>
      </c>
    </row>
    <row r="65" spans="1:8" s="380" customFormat="1" ht="12" customHeight="1">
      <c r="A65" s="510" t="s">
        <v>350</v>
      </c>
      <c r="B65" s="511" t="s">
        <v>312</v>
      </c>
      <c r="C65" s="523">
        <f>+'1.2.1.sz.mell. Önk. összes'!C65+'1.2.2.sz.mell. Hivatal össz.'!C65+'1.2.3.sz.mell.Műv.össz.'!C65+'1.2.4.sz.mell.Vágo.össz.'!C65</f>
        <v>0</v>
      </c>
      <c r="D65" s="523">
        <f>+'1.2.1.sz.mell. Önk. összes'!D65+'1.2.2.sz.mell. Hivatal össz.'!D65+'1.2.3.sz.mell.Műv.össz.'!D65+'1.2.4.sz.mell.Vágo.össz.'!D65</f>
        <v>0</v>
      </c>
      <c r="E65" s="523">
        <f>+'1.2.1.sz.mell. Önk. összes'!E65+'1.2.2.sz.mell. Hivatal össz.'!E65+'1.2.3.sz.mell.Műv.össz.'!E65+'1.2.4.sz.mell.Vágo.össz.'!E65</f>
        <v>0</v>
      </c>
      <c r="F65" s="523">
        <f t="shared" si="30"/>
        <v>0</v>
      </c>
      <c r="G65" s="380">
        <f>+'1.2.1.sz.mell. Önk. összes'!F65+'1.2.2.sz.mell. Hivatal össz.'!F65+'1.2.3.sz.mell.Műv.össz.'!F65+'1.2.4.sz.mell.Vágo.össz.'!F65</f>
        <v>0</v>
      </c>
      <c r="H65" s="476">
        <f t="shared" si="14"/>
        <v>0</v>
      </c>
    </row>
    <row r="66" spans="1:8" s="380" customFormat="1" ht="12" customHeight="1" thickBot="1">
      <c r="A66" s="514" t="s">
        <v>351</v>
      </c>
      <c r="B66" s="529" t="s">
        <v>471</v>
      </c>
      <c r="C66" s="523">
        <f>+'1.2.1.sz.mell. Önk. összes'!C66+'1.2.2.sz.mell. Hivatal össz.'!C66+'1.2.3.sz.mell.Műv.össz.'!C66+'1.2.4.sz.mell.Vágo.össz.'!C66</f>
        <v>0</v>
      </c>
      <c r="D66" s="523">
        <f>+'1.2.1.sz.mell. Önk. összes'!D66+'1.2.2.sz.mell. Hivatal össz.'!D66+'1.2.3.sz.mell.Műv.össz.'!D66+'1.2.4.sz.mell.Vágo.össz.'!D66</f>
        <v>0</v>
      </c>
      <c r="E66" s="523">
        <f>+'1.2.1.sz.mell. Önk. összes'!E66+'1.2.2.sz.mell. Hivatal össz.'!E66+'1.2.3.sz.mell.Műv.össz.'!E66+'1.2.4.sz.mell.Vágo.össz.'!E66</f>
        <v>0</v>
      </c>
      <c r="F66" s="523">
        <f t="shared" si="30"/>
        <v>0</v>
      </c>
      <c r="G66" s="380">
        <f>+'1.2.1.sz.mell. Önk. összes'!F66+'1.2.2.sz.mell. Hivatal össz.'!F66+'1.2.3.sz.mell.Műv.össz.'!F66+'1.2.4.sz.mell.Vágo.össz.'!F66</f>
        <v>0</v>
      </c>
      <c r="H66" s="476">
        <f t="shared" si="14"/>
        <v>0</v>
      </c>
    </row>
    <row r="67" spans="1:8" s="380" customFormat="1" ht="12" customHeight="1" thickBot="1">
      <c r="A67" s="527" t="s">
        <v>314</v>
      </c>
      <c r="B67" s="516" t="s">
        <v>315</v>
      </c>
      <c r="C67" s="506">
        <f>SUM(C68:C71)</f>
        <v>0</v>
      </c>
      <c r="D67" s="506">
        <f t="shared" ref="D67:E67" si="31">SUM(D68:D71)</f>
        <v>0</v>
      </c>
      <c r="E67" s="506">
        <f t="shared" si="31"/>
        <v>0</v>
      </c>
      <c r="F67" s="506">
        <f t="shared" ref="F67" si="32">SUM(F68:F71)</f>
        <v>0</v>
      </c>
      <c r="G67" s="380">
        <f>+'1.2.1.sz.mell. Önk. összes'!F67+'1.2.2.sz.mell. Hivatal össz.'!F67+'1.2.3.sz.mell.Műv.össz.'!F67+'1.2.4.sz.mell.Vágo.össz.'!F67</f>
        <v>0</v>
      </c>
      <c r="H67" s="476">
        <f t="shared" si="14"/>
        <v>0</v>
      </c>
    </row>
    <row r="68" spans="1:8" s="380" customFormat="1" ht="12" customHeight="1">
      <c r="A68" s="507" t="s">
        <v>137</v>
      </c>
      <c r="B68" s="508" t="s">
        <v>316</v>
      </c>
      <c r="C68" s="523">
        <f>+'1.2.1.sz.mell. Önk. összes'!C68+'1.2.2.sz.mell. Hivatal össz.'!C68+'1.2.3.sz.mell.Műv.össz.'!C68+'1.2.4.sz.mell.Vágo.össz.'!C68</f>
        <v>0</v>
      </c>
      <c r="D68" s="523">
        <f>+'1.2.1.sz.mell. Önk. összes'!D68+'1.2.2.sz.mell. Hivatal össz.'!D68+'1.2.3.sz.mell.Műv.össz.'!D68+'1.2.4.sz.mell.Vágo.össz.'!D68</f>
        <v>0</v>
      </c>
      <c r="E68" s="523">
        <f>+'1.2.1.sz.mell. Önk. összes'!E68+'1.2.2.sz.mell. Hivatal össz.'!E68+'1.2.3.sz.mell.Műv.össz.'!E68+'1.2.4.sz.mell.Vágo.össz.'!E68</f>
        <v>0</v>
      </c>
      <c r="F68" s="523">
        <f t="shared" ref="F68:F71" si="33">+C68+D68+E68</f>
        <v>0</v>
      </c>
      <c r="G68" s="380">
        <f>+'1.2.1.sz.mell. Önk. összes'!F68+'1.2.2.sz.mell. Hivatal össz.'!F68+'1.2.3.sz.mell.Műv.össz.'!F68+'1.2.4.sz.mell.Vágo.össz.'!F68</f>
        <v>0</v>
      </c>
      <c r="H68" s="476">
        <f t="shared" si="14"/>
        <v>0</v>
      </c>
    </row>
    <row r="69" spans="1:8" s="380" customFormat="1" ht="12" customHeight="1">
      <c r="A69" s="510" t="s">
        <v>138</v>
      </c>
      <c r="B69" s="511" t="s">
        <v>317</v>
      </c>
      <c r="C69" s="523">
        <f>+'1.2.1.sz.mell. Önk. összes'!C69+'1.2.2.sz.mell. Hivatal össz.'!C69+'1.2.3.sz.mell.Műv.össz.'!C69+'1.2.4.sz.mell.Vágo.össz.'!C69</f>
        <v>0</v>
      </c>
      <c r="D69" s="523">
        <f>+'1.2.1.sz.mell. Önk. összes'!D69+'1.2.2.sz.mell. Hivatal össz.'!D69+'1.2.3.sz.mell.Műv.össz.'!D69+'1.2.4.sz.mell.Vágo.össz.'!D69</f>
        <v>0</v>
      </c>
      <c r="E69" s="523">
        <f>+'1.2.1.sz.mell. Önk. összes'!E69+'1.2.2.sz.mell. Hivatal össz.'!E69+'1.2.3.sz.mell.Műv.össz.'!E69+'1.2.4.sz.mell.Vágo.össz.'!E69</f>
        <v>0</v>
      </c>
      <c r="F69" s="523">
        <f t="shared" si="33"/>
        <v>0</v>
      </c>
      <c r="G69" s="380">
        <f>+'1.2.1.sz.mell. Önk. összes'!F69+'1.2.2.sz.mell. Hivatal össz.'!F69+'1.2.3.sz.mell.Műv.össz.'!F69+'1.2.4.sz.mell.Vágo.össz.'!F69</f>
        <v>0</v>
      </c>
      <c r="H69" s="476">
        <f t="shared" si="14"/>
        <v>0</v>
      </c>
    </row>
    <row r="70" spans="1:8" s="380" customFormat="1" ht="12" customHeight="1">
      <c r="A70" s="510" t="s">
        <v>342</v>
      </c>
      <c r="B70" s="511" t="s">
        <v>318</v>
      </c>
      <c r="C70" s="523">
        <f>+'1.2.1.sz.mell. Önk. összes'!C70+'1.2.2.sz.mell. Hivatal össz.'!C70+'1.2.3.sz.mell.Műv.össz.'!C70+'1.2.4.sz.mell.Vágo.össz.'!C70</f>
        <v>0</v>
      </c>
      <c r="D70" s="523">
        <f>+'1.2.1.sz.mell. Önk. összes'!D70+'1.2.2.sz.mell. Hivatal össz.'!D70+'1.2.3.sz.mell.Műv.össz.'!D70+'1.2.4.sz.mell.Vágo.össz.'!D70</f>
        <v>0</v>
      </c>
      <c r="E70" s="523">
        <f>+'1.2.1.sz.mell. Önk. összes'!E70+'1.2.2.sz.mell. Hivatal össz.'!E70+'1.2.3.sz.mell.Műv.össz.'!E70+'1.2.4.sz.mell.Vágo.össz.'!E70</f>
        <v>0</v>
      </c>
      <c r="F70" s="523">
        <f t="shared" si="33"/>
        <v>0</v>
      </c>
      <c r="G70" s="380">
        <f>+'1.2.1.sz.mell. Önk. összes'!F70+'1.2.2.sz.mell. Hivatal össz.'!F70+'1.2.3.sz.mell.Műv.össz.'!F70+'1.2.4.sz.mell.Vágo.össz.'!F70</f>
        <v>0</v>
      </c>
      <c r="H70" s="476">
        <f t="shared" si="14"/>
        <v>0</v>
      </c>
    </row>
    <row r="71" spans="1:8" s="380" customFormat="1" ht="12" customHeight="1" thickBot="1">
      <c r="A71" s="514" t="s">
        <v>343</v>
      </c>
      <c r="B71" s="515" t="s">
        <v>319</v>
      </c>
      <c r="C71" s="523">
        <f>+'1.2.1.sz.mell. Önk. összes'!C71+'1.2.2.sz.mell. Hivatal össz.'!C71+'1.2.3.sz.mell.Műv.össz.'!C71+'1.2.4.sz.mell.Vágo.össz.'!C71</f>
        <v>0</v>
      </c>
      <c r="D71" s="523">
        <f>+'1.2.1.sz.mell. Önk. összes'!D71+'1.2.2.sz.mell. Hivatal össz.'!D71+'1.2.3.sz.mell.Műv.össz.'!D71+'1.2.4.sz.mell.Vágo.össz.'!D71</f>
        <v>0</v>
      </c>
      <c r="E71" s="523">
        <f>+'1.2.1.sz.mell. Önk. összes'!E71+'1.2.2.sz.mell. Hivatal össz.'!E71+'1.2.3.sz.mell.Műv.össz.'!E71+'1.2.4.sz.mell.Vágo.össz.'!E71</f>
        <v>0</v>
      </c>
      <c r="F71" s="523">
        <f t="shared" si="33"/>
        <v>0</v>
      </c>
      <c r="G71" s="380">
        <f>+'1.2.1.sz.mell. Önk. összes'!F71+'1.2.2.sz.mell. Hivatal össz.'!F71+'1.2.3.sz.mell.Műv.össz.'!F71+'1.2.4.sz.mell.Vágo.össz.'!F71</f>
        <v>0</v>
      </c>
      <c r="H71" s="476">
        <f t="shared" si="14"/>
        <v>0</v>
      </c>
    </row>
    <row r="72" spans="1:8" s="380" customFormat="1" ht="12" customHeight="1" thickBot="1">
      <c r="A72" s="527" t="s">
        <v>320</v>
      </c>
      <c r="B72" s="516" t="s">
        <v>321</v>
      </c>
      <c r="C72" s="506">
        <f>SUM(C73:C74)</f>
        <v>205502</v>
      </c>
      <c r="D72" s="506">
        <f t="shared" ref="D72:E72" si="34">SUM(D73:D74)</f>
        <v>0</v>
      </c>
      <c r="E72" s="506">
        <f t="shared" si="34"/>
        <v>16829</v>
      </c>
      <c r="F72" s="506">
        <f t="shared" ref="F72" si="35">SUM(F73:F74)</f>
        <v>222331</v>
      </c>
      <c r="G72" s="380">
        <f>+'1.2.1.sz.mell. Önk. összes'!F72+'1.2.2.sz.mell. Hivatal össz.'!F72+'1.2.3.sz.mell.Műv.össz.'!F72+'1.2.4.sz.mell.Vágo.össz.'!F72</f>
        <v>222331</v>
      </c>
      <c r="H72" s="476">
        <f t="shared" si="14"/>
        <v>0</v>
      </c>
    </row>
    <row r="73" spans="1:8" s="380" customFormat="1" ht="12" customHeight="1">
      <c r="A73" s="507" t="s">
        <v>344</v>
      </c>
      <c r="B73" s="508" t="s">
        <v>322</v>
      </c>
      <c r="C73" s="523">
        <f>+'1.2.1.sz.mell. Önk. összes'!C73+'1.2.2.sz.mell. Hivatal össz.'!C73+'1.2.3.sz.mell.Műv.össz.'!C73+'1.2.4.sz.mell.Vágo.össz.'!C73</f>
        <v>205502</v>
      </c>
      <c r="D73" s="523">
        <f>+'1.2.1.sz.mell. Önk. összes'!D73+'1.2.2.sz.mell. Hivatal össz.'!D73+'1.2.3.sz.mell.Műv.össz.'!D73+'1.2.4.sz.mell.Vágo.össz.'!D73</f>
        <v>0</v>
      </c>
      <c r="E73" s="523">
        <f>+'1.2.1.sz.mell. Önk. összes'!E73+'1.2.2.sz.mell. Hivatal össz.'!E73+'1.2.3.sz.mell.Műv.össz.'!E73+'1.2.4.sz.mell.Vágo.össz.'!E73</f>
        <v>16829</v>
      </c>
      <c r="F73" s="523">
        <f t="shared" ref="F73:F74" si="36">+C73+D73+E73</f>
        <v>222331</v>
      </c>
      <c r="G73" s="380">
        <f>+'1.2.1.sz.mell. Önk. összes'!F73+'1.2.2.sz.mell. Hivatal össz.'!F73+'1.2.3.sz.mell.Műv.össz.'!F73+'1.2.4.sz.mell.Vágo.össz.'!F73</f>
        <v>222331</v>
      </c>
      <c r="H73" s="476">
        <f t="shared" si="14"/>
        <v>0</v>
      </c>
    </row>
    <row r="74" spans="1:8" s="380" customFormat="1" ht="12" customHeight="1" thickBot="1">
      <c r="A74" s="514" t="s">
        <v>345</v>
      </c>
      <c r="B74" s="515" t="s">
        <v>323</v>
      </c>
      <c r="C74" s="523">
        <f>+'1.2.1.sz.mell. Önk. összes'!C74+'1.2.2.sz.mell. Hivatal össz.'!C74+'1.2.3.sz.mell.Műv.össz.'!C74+'1.2.4.sz.mell.Vágo.össz.'!C74</f>
        <v>0</v>
      </c>
      <c r="D74" s="523">
        <f>+'1.2.1.sz.mell. Önk. összes'!D74+'1.2.2.sz.mell. Hivatal össz.'!D74+'1.2.3.sz.mell.Műv.össz.'!D74+'1.2.4.sz.mell.Vágo.össz.'!D74</f>
        <v>0</v>
      </c>
      <c r="E74" s="523">
        <f>+'1.2.1.sz.mell. Önk. összes'!E74+'1.2.2.sz.mell. Hivatal össz.'!E74+'1.2.3.sz.mell.Műv.össz.'!E74+'1.2.4.sz.mell.Vágo.össz.'!E74</f>
        <v>0</v>
      </c>
      <c r="F74" s="523">
        <f t="shared" si="36"/>
        <v>0</v>
      </c>
      <c r="G74" s="380">
        <f>+'1.2.1.sz.mell. Önk. összes'!F74+'1.2.2.sz.mell. Hivatal össz.'!F74+'1.2.3.sz.mell.Műv.össz.'!F74+'1.2.4.sz.mell.Vágo.össz.'!F74</f>
        <v>0</v>
      </c>
      <c r="H74" s="476">
        <f t="shared" si="14"/>
        <v>0</v>
      </c>
    </row>
    <row r="75" spans="1:8" s="380" customFormat="1" ht="12" customHeight="1" thickBot="1">
      <c r="A75" s="527" t="s">
        <v>324</v>
      </c>
      <c r="B75" s="516" t="s">
        <v>325</v>
      </c>
      <c r="C75" s="506">
        <f>SUM(C76:C78)</f>
        <v>0</v>
      </c>
      <c r="D75" s="506">
        <f t="shared" ref="D75:E75" si="37">SUM(D76:D78)</f>
        <v>2547</v>
      </c>
      <c r="E75" s="506">
        <f t="shared" si="37"/>
        <v>12784</v>
      </c>
      <c r="F75" s="506">
        <f t="shared" ref="F75" si="38">SUM(F76:F78)</f>
        <v>15331</v>
      </c>
      <c r="G75" s="380">
        <f>+'1.2.1.sz.mell. Önk. összes'!F75+'1.2.2.sz.mell. Hivatal össz.'!F75+'1.2.3.sz.mell.Műv.össz.'!F75+'1.2.4.sz.mell.Vágo.össz.'!F75</f>
        <v>179468</v>
      </c>
      <c r="H75" s="476">
        <f t="shared" si="14"/>
        <v>-164137</v>
      </c>
    </row>
    <row r="76" spans="1:8" s="380" customFormat="1" ht="12" customHeight="1">
      <c r="A76" s="507" t="s">
        <v>346</v>
      </c>
      <c r="B76" s="508" t="s">
        <v>699</v>
      </c>
      <c r="C76" s="523"/>
      <c r="D76" s="523">
        <v>2547</v>
      </c>
      <c r="E76" s="523">
        <v>12784</v>
      </c>
      <c r="F76" s="523">
        <f t="shared" ref="F76:F83" si="39">+C76+D76+E76</f>
        <v>15331</v>
      </c>
      <c r="G76" s="380">
        <f>+'1.2.1.sz.mell. Önk. összes'!F76+'1.2.2.sz.mell. Hivatal össz.'!F76+'1.2.3.sz.mell.Műv.össz.'!F76+'1.2.4.sz.mell.Vágo.össz.'!F76</f>
        <v>117227</v>
      </c>
      <c r="H76" s="476">
        <f t="shared" si="14"/>
        <v>-101896</v>
      </c>
    </row>
    <row r="77" spans="1:8" s="380" customFormat="1" ht="12" customHeight="1">
      <c r="A77" s="510" t="s">
        <v>347</v>
      </c>
      <c r="B77" s="511" t="s">
        <v>565</v>
      </c>
      <c r="C77" s="523"/>
      <c r="D77" s="523"/>
      <c r="E77" s="523"/>
      <c r="F77" s="523">
        <f t="shared" si="39"/>
        <v>0</v>
      </c>
      <c r="G77" s="380">
        <f>+'1.2.1.sz.mell. Önk. összes'!F77+'1.2.2.sz.mell. Hivatal össz.'!F77+'1.2.3.sz.mell.Műv.össz.'!F77+'1.2.4.sz.mell.Vágo.össz.'!F77</f>
        <v>62241</v>
      </c>
      <c r="H77" s="476">
        <f t="shared" si="14"/>
        <v>-62241</v>
      </c>
    </row>
    <row r="78" spans="1:8" s="380" customFormat="1" ht="12" customHeight="1" thickBot="1">
      <c r="A78" s="514" t="s">
        <v>348</v>
      </c>
      <c r="B78" s="511" t="s">
        <v>566</v>
      </c>
      <c r="C78" s="523">
        <f>+'1.2.1.sz.mell. Önk. összes'!C78+'1.2.2.sz.mell. Hivatal össz.'!C78+'1.2.3.sz.mell.Műv.össz.'!C78+'1.2.4.sz.mell.Vágo.össz.'!C78</f>
        <v>0</v>
      </c>
      <c r="D78" s="523">
        <f>+'1.2.1.sz.mell. Önk. összes'!D78+'1.2.2.sz.mell. Hivatal össz.'!D78+'1.2.3.sz.mell.Műv.össz.'!D78+'1.2.4.sz.mell.Vágo.össz.'!D78</f>
        <v>0</v>
      </c>
      <c r="E78" s="523">
        <f>+'1.2.1.sz.mell. Önk. összes'!E78+'1.2.2.sz.mell. Hivatal össz.'!E78+'1.2.3.sz.mell.Műv.össz.'!E78+'1.2.4.sz.mell.Vágo.össz.'!E78</f>
        <v>0</v>
      </c>
      <c r="F78" s="523">
        <f t="shared" si="39"/>
        <v>0</v>
      </c>
      <c r="G78" s="380">
        <f>+'1.2.1.sz.mell. Önk. összes'!F78+'1.2.2.sz.mell. Hivatal össz.'!F78+'1.2.3.sz.mell.Műv.össz.'!F78+'1.2.4.sz.mell.Vágo.össz.'!F78</f>
        <v>0</v>
      </c>
      <c r="H78" s="476">
        <f t="shared" si="14"/>
        <v>0</v>
      </c>
    </row>
    <row r="79" spans="1:8" s="380" customFormat="1" ht="12" customHeight="1" thickBot="1">
      <c r="A79" s="527" t="s">
        <v>329</v>
      </c>
      <c r="B79" s="516" t="s">
        <v>349</v>
      </c>
      <c r="C79" s="506">
        <f>SUM(C80:C83)</f>
        <v>0</v>
      </c>
      <c r="D79" s="506">
        <f t="shared" ref="D79:E79" si="40">SUM(D80:D83)</f>
        <v>0</v>
      </c>
      <c r="E79" s="506">
        <f t="shared" si="40"/>
        <v>0</v>
      </c>
      <c r="F79" s="506">
        <f t="shared" ref="F79" si="41">SUM(F80:F83)</f>
        <v>0</v>
      </c>
      <c r="G79" s="380">
        <f>+'1.2.1.sz.mell. Önk. összes'!F79+'1.2.2.sz.mell. Hivatal össz.'!F79+'1.2.3.sz.mell.Műv.össz.'!F79+'1.2.4.sz.mell.Vágo.össz.'!F79</f>
        <v>0</v>
      </c>
      <c r="H79" s="476">
        <f t="shared" si="14"/>
        <v>0</v>
      </c>
    </row>
    <row r="80" spans="1:8" s="380" customFormat="1" ht="12" customHeight="1">
      <c r="A80" s="530" t="s">
        <v>330</v>
      </c>
      <c r="B80" s="508" t="s">
        <v>331</v>
      </c>
      <c r="C80" s="523">
        <f>+'1.2.1.sz.mell. Önk. összes'!C80+'1.2.2.sz.mell. Hivatal össz.'!C80+'1.2.3.sz.mell.Műv.össz.'!C80+'1.2.4.sz.mell.Vágo.össz.'!C80</f>
        <v>0</v>
      </c>
      <c r="D80" s="523">
        <f>+'1.2.1.sz.mell. Önk. összes'!D80+'1.2.2.sz.mell. Hivatal össz.'!D80+'1.2.3.sz.mell.Műv.össz.'!D80+'1.2.4.sz.mell.Vágo.össz.'!D80</f>
        <v>0</v>
      </c>
      <c r="E80" s="523">
        <f>+'1.2.1.sz.mell. Önk. összes'!E80+'1.2.2.sz.mell. Hivatal össz.'!E80+'1.2.3.sz.mell.Műv.össz.'!E80+'1.2.4.sz.mell.Vágo.össz.'!E80</f>
        <v>0</v>
      </c>
      <c r="F80" s="523">
        <f t="shared" si="39"/>
        <v>0</v>
      </c>
      <c r="G80" s="380">
        <f>+'1.2.1.sz.mell. Önk. összes'!F80+'1.2.2.sz.mell. Hivatal össz.'!F80+'1.2.3.sz.mell.Műv.össz.'!F80+'1.2.4.sz.mell.Vágo.össz.'!F80</f>
        <v>0</v>
      </c>
      <c r="H80" s="476">
        <f t="shared" si="14"/>
        <v>0</v>
      </c>
    </row>
    <row r="81" spans="1:8" s="380" customFormat="1" ht="12" customHeight="1">
      <c r="A81" s="531" t="s">
        <v>332</v>
      </c>
      <c r="B81" s="511" t="s">
        <v>333</v>
      </c>
      <c r="C81" s="523">
        <f>+'1.2.1.sz.mell. Önk. összes'!C81+'1.2.2.sz.mell. Hivatal össz.'!C81+'1.2.3.sz.mell.Műv.össz.'!C81+'1.2.4.sz.mell.Vágo.össz.'!C81</f>
        <v>0</v>
      </c>
      <c r="D81" s="523">
        <f>+'1.2.1.sz.mell. Önk. összes'!D81+'1.2.2.sz.mell. Hivatal össz.'!D81+'1.2.3.sz.mell.Műv.össz.'!D81+'1.2.4.sz.mell.Vágo.össz.'!D81</f>
        <v>0</v>
      </c>
      <c r="E81" s="523">
        <f>+'1.2.1.sz.mell. Önk. összes'!E81+'1.2.2.sz.mell. Hivatal össz.'!E81+'1.2.3.sz.mell.Műv.össz.'!E81+'1.2.4.sz.mell.Vágo.össz.'!E81</f>
        <v>0</v>
      </c>
      <c r="F81" s="523">
        <f t="shared" si="39"/>
        <v>0</v>
      </c>
      <c r="G81" s="380">
        <f>+'1.2.1.sz.mell. Önk. összes'!F81+'1.2.2.sz.mell. Hivatal össz.'!F81+'1.2.3.sz.mell.Műv.össz.'!F81+'1.2.4.sz.mell.Vágo.össz.'!F81</f>
        <v>0</v>
      </c>
      <c r="H81" s="476">
        <f t="shared" si="14"/>
        <v>0</v>
      </c>
    </row>
    <row r="82" spans="1:8" s="380" customFormat="1" ht="12" customHeight="1">
      <c r="A82" s="531" t="s">
        <v>334</v>
      </c>
      <c r="B82" s="511" t="s">
        <v>335</v>
      </c>
      <c r="C82" s="523">
        <f>+'1.2.1.sz.mell. Önk. összes'!C82+'1.2.2.sz.mell. Hivatal össz.'!C82+'1.2.3.sz.mell.Műv.össz.'!C82+'1.2.4.sz.mell.Vágo.össz.'!C82</f>
        <v>0</v>
      </c>
      <c r="D82" s="523">
        <f>+'1.2.1.sz.mell. Önk. összes'!D82+'1.2.2.sz.mell. Hivatal össz.'!D82+'1.2.3.sz.mell.Műv.össz.'!D82+'1.2.4.sz.mell.Vágo.össz.'!D82</f>
        <v>0</v>
      </c>
      <c r="E82" s="523">
        <f>+'1.2.1.sz.mell. Önk. összes'!E82+'1.2.2.sz.mell. Hivatal össz.'!E82+'1.2.3.sz.mell.Műv.össz.'!E82+'1.2.4.sz.mell.Vágo.össz.'!E82</f>
        <v>0</v>
      </c>
      <c r="F82" s="523">
        <f t="shared" si="39"/>
        <v>0</v>
      </c>
      <c r="G82" s="380">
        <f>+'1.2.1.sz.mell. Önk. összes'!F82+'1.2.2.sz.mell. Hivatal össz.'!F82+'1.2.3.sz.mell.Műv.össz.'!F82+'1.2.4.sz.mell.Vágo.össz.'!F82</f>
        <v>0</v>
      </c>
      <c r="H82" s="476">
        <f t="shared" si="14"/>
        <v>0</v>
      </c>
    </row>
    <row r="83" spans="1:8" s="380" customFormat="1" ht="12" customHeight="1" thickBot="1">
      <c r="A83" s="532" t="s">
        <v>336</v>
      </c>
      <c r="B83" s="515" t="s">
        <v>337</v>
      </c>
      <c r="C83" s="523">
        <f>+'1.2.1.sz.mell. Önk. összes'!C83+'1.2.2.sz.mell. Hivatal össz.'!C83+'1.2.3.sz.mell.Műv.össz.'!C83+'1.2.4.sz.mell.Vágo.össz.'!C83</f>
        <v>0</v>
      </c>
      <c r="D83" s="523">
        <f>+'1.2.1.sz.mell. Önk. összes'!D83+'1.2.2.sz.mell. Hivatal össz.'!D83+'1.2.3.sz.mell.Műv.össz.'!D83+'1.2.4.sz.mell.Vágo.össz.'!D83</f>
        <v>0</v>
      </c>
      <c r="E83" s="523">
        <f>+'1.2.1.sz.mell. Önk. összes'!E83+'1.2.2.sz.mell. Hivatal össz.'!E83+'1.2.3.sz.mell.Műv.össz.'!E83+'1.2.4.sz.mell.Vágo.össz.'!E83</f>
        <v>0</v>
      </c>
      <c r="F83" s="523">
        <f t="shared" si="39"/>
        <v>0</v>
      </c>
      <c r="G83" s="380">
        <f>+'1.2.1.sz.mell. Önk. összes'!F83+'1.2.2.sz.mell. Hivatal össz.'!F83+'1.2.3.sz.mell.Műv.össz.'!F83+'1.2.4.sz.mell.Vágo.össz.'!F83</f>
        <v>0</v>
      </c>
      <c r="H83" s="476">
        <f t="shared" si="14"/>
        <v>0</v>
      </c>
    </row>
    <row r="84" spans="1:8" s="380" customFormat="1" ht="12" customHeight="1" thickBot="1">
      <c r="A84" s="527" t="s">
        <v>338</v>
      </c>
      <c r="B84" s="516" t="s">
        <v>485</v>
      </c>
      <c r="C84" s="533">
        <f>+'1.2.1.sz.mell. Önk. összes'!C84+'1.2.2.sz.mell. Hivatal össz.'!C84+'1.2.3.sz.mell.Műv.össz.'!C84+'1.2.4.sz.mell.Vágo.össz.'!C84</f>
        <v>0</v>
      </c>
      <c r="D84" s="533">
        <f>+'1.2.1.sz.mell. Önk. összes'!D84+'1.2.2.sz.mell. Hivatal össz.'!D84+'1.2.3.sz.mell.Műv.össz.'!D84+'1.2.4.sz.mell.Vágo.össz.'!D84</f>
        <v>0</v>
      </c>
      <c r="E84" s="533">
        <f>+'1.2.1.sz.mell. Önk. összes'!E84+'1.2.2.sz.mell. Hivatal össz.'!E84+'1.2.3.sz.mell.Műv.össz.'!E84+'1.2.4.sz.mell.Vágo.össz.'!E84</f>
        <v>0</v>
      </c>
      <c r="F84" s="533">
        <f>+C84+D84+E84</f>
        <v>0</v>
      </c>
      <c r="G84" s="380">
        <f>+'1.2.1.sz.mell. Önk. összes'!F84+'1.2.2.sz.mell. Hivatal össz.'!F84+'1.2.3.sz.mell.Műv.össz.'!F84+'1.2.4.sz.mell.Vágo.össz.'!F84</f>
        <v>0</v>
      </c>
      <c r="H84" s="476">
        <f t="shared" si="14"/>
        <v>0</v>
      </c>
    </row>
    <row r="85" spans="1:8" s="380" customFormat="1" ht="13.5" customHeight="1" thickBot="1">
      <c r="A85" s="527" t="s">
        <v>340</v>
      </c>
      <c r="B85" s="528" t="s">
        <v>339</v>
      </c>
      <c r="C85" s="533">
        <f>+'1.2.1.sz.mell. Önk. összes'!C85+'1.2.2.sz.mell. Hivatal össz.'!C85+'1.2.3.sz.mell.Műv.össz.'!C85+'1.2.4.sz.mell.Vágo.össz.'!C85</f>
        <v>0</v>
      </c>
      <c r="D85" s="533">
        <f>+'1.2.1.sz.mell. Önk. összes'!D85+'1.2.2.sz.mell. Hivatal össz.'!D85+'1.2.3.sz.mell.Műv.össz.'!D85+'1.2.4.sz.mell.Vágo.össz.'!D85</f>
        <v>0</v>
      </c>
      <c r="E85" s="533">
        <f>+'1.2.1.sz.mell. Önk. összes'!E85+'1.2.2.sz.mell. Hivatal össz.'!E85+'1.2.3.sz.mell.Műv.össz.'!E85+'1.2.4.sz.mell.Vágo.össz.'!E85</f>
        <v>0</v>
      </c>
      <c r="F85" s="533">
        <f>+C85+D85+E85</f>
        <v>0</v>
      </c>
      <c r="G85" s="380">
        <f>+'1.2.1.sz.mell. Önk. összes'!F85+'1.2.2.sz.mell. Hivatal össz.'!F85+'1.2.3.sz.mell.Műv.össz.'!F85+'1.2.4.sz.mell.Vágo.össz.'!F85</f>
        <v>0</v>
      </c>
      <c r="H85" s="476">
        <f t="shared" si="14"/>
        <v>0</v>
      </c>
    </row>
    <row r="86" spans="1:8" s="380" customFormat="1" ht="15.75" customHeight="1" thickBot="1">
      <c r="A86" s="527" t="s">
        <v>352</v>
      </c>
      <c r="B86" s="534" t="s">
        <v>488</v>
      </c>
      <c r="C86" s="520">
        <f>+C63+C67+C72+C75+C79+C85+C84</f>
        <v>205502</v>
      </c>
      <c r="D86" s="520">
        <f t="shared" ref="D86:E86" si="42">+D63+D67+D72+D75+D79+D85+D84</f>
        <v>2547</v>
      </c>
      <c r="E86" s="520">
        <f t="shared" si="42"/>
        <v>29613</v>
      </c>
      <c r="F86" s="520">
        <f t="shared" ref="F86" si="43">+F63+F67+F72+F75+F79+F85+F84</f>
        <v>237662</v>
      </c>
      <c r="G86" s="380">
        <f>+'1.2.1.sz.mell. Önk. összes'!F86+'1.2.2.sz.mell. Hivatal össz.'!F86+'1.2.3.sz.mell.Műv.össz.'!F86+'1.2.4.sz.mell.Vágo.össz.'!F86</f>
        <v>401799</v>
      </c>
      <c r="H86" s="476">
        <f t="shared" si="14"/>
        <v>-164137</v>
      </c>
    </row>
    <row r="87" spans="1:8" s="380" customFormat="1" ht="16.5" customHeight="1" thickBot="1">
      <c r="A87" s="535" t="s">
        <v>487</v>
      </c>
      <c r="B87" s="536" t="s">
        <v>489</v>
      </c>
      <c r="C87" s="537">
        <f>+C62+C86</f>
        <v>1101131</v>
      </c>
      <c r="D87" s="537">
        <f t="shared" ref="D87:E87" si="44">+D62+D86</f>
        <v>97274</v>
      </c>
      <c r="E87" s="537">
        <f t="shared" si="44"/>
        <v>57684</v>
      </c>
      <c r="F87" s="537">
        <f t="shared" ref="F87" si="45">+F62+F86</f>
        <v>1256089</v>
      </c>
      <c r="G87" s="380">
        <f>+'1.2.1.sz.mell. Önk. összes'!F87+'1.2.2.sz.mell. Hivatal össz.'!F87+'1.2.3.sz.mell.Műv.össz.'!F87+'1.2.4.sz.mell.Vágo.össz.'!F87</f>
        <v>1420226</v>
      </c>
      <c r="H87" s="476">
        <f t="shared" si="14"/>
        <v>-164137</v>
      </c>
    </row>
    <row r="88" spans="1:8" s="380" customFormat="1" ht="83.25" customHeight="1">
      <c r="A88" s="538"/>
      <c r="B88" s="539"/>
      <c r="C88" s="540"/>
      <c r="D88" s="495"/>
      <c r="E88" s="495"/>
      <c r="F88" s="540"/>
      <c r="G88" s="380">
        <f>+'1.2.1.sz.mell. Önk. összes'!F88+'1.2.2.sz.mell. Hivatal össz.'!F88+'1.2.3.sz.mell.Műv.össz.'!F88+'1.2.4.sz.mell.Vágo.össz.'!F88</f>
        <v>0</v>
      </c>
      <c r="H88" s="476">
        <f t="shared" ref="H88:H151" si="46">+F88-G88</f>
        <v>0</v>
      </c>
    </row>
    <row r="89" spans="1:8" ht="16.5" customHeight="1">
      <c r="A89" s="496"/>
      <c r="B89" s="496" t="s">
        <v>47</v>
      </c>
      <c r="C89" s="497"/>
      <c r="F89" s="497"/>
      <c r="G89" s="380">
        <f>+'1.2.1.sz.mell. Önk. összes'!F89+'1.2.2.sz.mell. Hivatal össz.'!F89+'1.2.3.sz.mell.Műv.össz.'!F89+'1.2.4.sz.mell.Vágo.össz.'!F89</f>
        <v>0</v>
      </c>
      <c r="H89" s="476">
        <f t="shared" si="46"/>
        <v>0</v>
      </c>
    </row>
    <row r="90" spans="1:8" ht="15.95" customHeight="1" thickBot="1">
      <c r="A90" s="585"/>
      <c r="B90" s="585"/>
      <c r="C90" s="304"/>
      <c r="D90" s="304"/>
      <c r="E90" s="304"/>
      <c r="F90" s="304" t="s">
        <v>224</v>
      </c>
      <c r="G90" s="380"/>
      <c r="H90" s="476"/>
    </row>
    <row r="91" spans="1:8" ht="38.1" customHeight="1" thickBot="1">
      <c r="A91" s="498" t="s">
        <v>72</v>
      </c>
      <c r="B91" s="541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  <c r="G91" s="380"/>
      <c r="H91" s="476"/>
    </row>
    <row r="92" spans="1:8" s="380" customFormat="1" ht="12" customHeight="1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  <c r="H92" s="476"/>
    </row>
    <row r="93" spans="1:8" ht="12" customHeight="1" thickBot="1">
      <c r="A93" s="542" t="s">
        <v>18</v>
      </c>
      <c r="B93" s="543" t="s">
        <v>579</v>
      </c>
      <c r="C93" s="544">
        <f>C94+C95+C96+C97+C98+C111</f>
        <v>820133</v>
      </c>
      <c r="D93" s="544">
        <f t="shared" ref="D93:F93" si="47">D94+D95+D96+D97+D98+D111</f>
        <v>117371</v>
      </c>
      <c r="E93" s="544">
        <f t="shared" ref="E93" si="48">E94+E95+E96+E97+E98+E111</f>
        <v>107630</v>
      </c>
      <c r="F93" s="544">
        <f t="shared" si="47"/>
        <v>1045134</v>
      </c>
      <c r="G93" s="380">
        <f>+'1.2.1.sz.mell. Önk. összes'!F93+'1.2.2.sz.mell. Hivatal össz.'!F93+'1.2.3.sz.mell.Műv.össz.'!F93+'1.2.4.sz.mell.Vágo.össz.'!F93</f>
        <v>1045134</v>
      </c>
      <c r="H93" s="476">
        <f t="shared" si="46"/>
        <v>0</v>
      </c>
    </row>
    <row r="94" spans="1:8" ht="12" customHeight="1">
      <c r="A94" s="545" t="s">
        <v>101</v>
      </c>
      <c r="B94" s="546" t="s">
        <v>49</v>
      </c>
      <c r="C94" s="547">
        <f>+'1.2.1.sz.mell. Önk. összes'!C94+'1.2.2.sz.mell. Hivatal össz.'!C94+'1.2.3.sz.mell.Műv.össz.'!C94+'1.2.4.sz.mell.Vágo.össz.'!C94</f>
        <v>174235</v>
      </c>
      <c r="D94" s="547">
        <f>+'1.2.1.sz.mell. Önk. összes'!D94+'1.2.2.sz.mell. Hivatal össz.'!D94+'1.2.3.sz.mell.Műv.össz.'!D94+'1.2.4.sz.mell.Vágo.össz.'!D94</f>
        <v>14374</v>
      </c>
      <c r="E94" s="547">
        <f>+'1.2.1.sz.mell. Önk. összes'!E94+'1.2.2.sz.mell. Hivatal össz.'!E94+'1.2.3.sz.mell.Műv.össz.'!E94+'1.2.4.sz.mell.Vágo.össz.'!E94</f>
        <v>6503</v>
      </c>
      <c r="F94" s="547">
        <f>+C94+D94+E94</f>
        <v>195112</v>
      </c>
      <c r="G94" s="380">
        <f>+'1.2.1.sz.mell. Önk. összes'!F94+'1.2.2.sz.mell. Hivatal össz.'!F94+'1.2.3.sz.mell.Műv.össz.'!F94+'1.2.4.sz.mell.Vágo.össz.'!F94</f>
        <v>195112</v>
      </c>
      <c r="H94" s="476">
        <f t="shared" si="46"/>
        <v>0</v>
      </c>
    </row>
    <row r="95" spans="1:8" ht="12" customHeight="1">
      <c r="A95" s="510" t="s">
        <v>102</v>
      </c>
      <c r="B95" s="548" t="s">
        <v>171</v>
      </c>
      <c r="C95" s="512">
        <f>+'1.2.1.sz.mell. Önk. összes'!C95+'1.2.2.sz.mell. Hivatal össz.'!C95+'1.2.3.sz.mell.Műv.össz.'!C95+'1.2.4.sz.mell.Vágo.össz.'!C95</f>
        <v>47779</v>
      </c>
      <c r="D95" s="512">
        <f>+'1.2.1.sz.mell. Önk. összes'!D95+'1.2.2.sz.mell. Hivatal össz.'!D95+'1.2.3.sz.mell.Műv.össz.'!D95+'1.2.4.sz.mell.Vágo.össz.'!D95</f>
        <v>2807</v>
      </c>
      <c r="E95" s="512">
        <f>+'1.2.1.sz.mell. Önk. összes'!E95+'1.2.2.sz.mell. Hivatal össz.'!E95+'1.2.3.sz.mell.Műv.össz.'!E95+'1.2.4.sz.mell.Vágo.össz.'!E95</f>
        <v>404</v>
      </c>
      <c r="F95" s="512">
        <f t="shared" ref="F95:F113" si="49">+C95+D95+E95</f>
        <v>50990</v>
      </c>
      <c r="G95" s="380">
        <f>+'1.2.1.sz.mell. Önk. összes'!F95+'1.2.2.sz.mell. Hivatal össz.'!F95+'1.2.3.sz.mell.Műv.össz.'!F95+'1.2.4.sz.mell.Vágo.össz.'!F95</f>
        <v>50990</v>
      </c>
      <c r="H95" s="476">
        <f t="shared" si="46"/>
        <v>0</v>
      </c>
    </row>
    <row r="96" spans="1:8" ht="12" customHeight="1">
      <c r="A96" s="510" t="s">
        <v>103</v>
      </c>
      <c r="B96" s="548" t="s">
        <v>134</v>
      </c>
      <c r="C96" s="517">
        <f>+'1.2.1.sz.mell. Önk. összes'!C96+'1.2.2.sz.mell. Hivatal össz.'!C96+'1.2.3.sz.mell.Műv.össz.'!C96+'1.2.4.sz.mell.Vágo.össz.'!C96</f>
        <v>286787</v>
      </c>
      <c r="D96" s="517">
        <f>+'1.2.1.sz.mell. Önk. összes'!D96+'1.2.2.sz.mell. Hivatal össz.'!D96+'1.2.3.sz.mell.Műv.össz.'!D96+'1.2.4.sz.mell.Vágo.össz.'!D96</f>
        <v>153552</v>
      </c>
      <c r="E96" s="517">
        <f>+'1.2.1.sz.mell. Önk. összes'!E96+'1.2.2.sz.mell. Hivatal össz.'!E96+'1.2.3.sz.mell.Műv.össz.'!E96+'1.2.4.sz.mell.Vágo.össz.'!E96</f>
        <v>12122</v>
      </c>
      <c r="F96" s="517">
        <f t="shared" si="49"/>
        <v>452461</v>
      </c>
      <c r="G96" s="380">
        <f>+'1.2.1.sz.mell. Önk. összes'!F96+'1.2.2.sz.mell. Hivatal össz.'!F96+'1.2.3.sz.mell.Műv.össz.'!F96+'1.2.4.sz.mell.Vágo.össz.'!F96</f>
        <v>452461</v>
      </c>
      <c r="H96" s="476">
        <f t="shared" si="46"/>
        <v>0</v>
      </c>
    </row>
    <row r="97" spans="1:8" ht="12" customHeight="1">
      <c r="A97" s="510" t="s">
        <v>104</v>
      </c>
      <c r="B97" s="549" t="s">
        <v>172</v>
      </c>
      <c r="C97" s="517">
        <f>+'1.2.1.sz.mell. Önk. összes'!C97+'1.2.2.sz.mell. Hivatal össz.'!C97+'1.2.3.sz.mell.Műv.össz.'!C97+'1.2.4.sz.mell.Vágo.össz.'!C97</f>
        <v>11588</v>
      </c>
      <c r="D97" s="517">
        <f>+'1.2.1.sz.mell. Önk. összes'!D97+'1.2.2.sz.mell. Hivatal össz.'!D97+'1.2.3.sz.mell.Műv.össz.'!D97+'1.2.4.sz.mell.Vágo.össz.'!D97</f>
        <v>3958</v>
      </c>
      <c r="E97" s="517">
        <f>+'1.2.1.sz.mell. Önk. összes'!E97+'1.2.2.sz.mell. Hivatal össz.'!E97+'1.2.3.sz.mell.Műv.össz.'!E97+'1.2.4.sz.mell.Vágo.össz.'!E97</f>
        <v>1970</v>
      </c>
      <c r="F97" s="517">
        <f t="shared" si="49"/>
        <v>17516</v>
      </c>
      <c r="G97" s="380">
        <f>+'1.2.1.sz.mell. Önk. összes'!F97+'1.2.2.sz.mell. Hivatal össz.'!F97+'1.2.3.sz.mell.Műv.össz.'!F97+'1.2.4.sz.mell.Vágo.össz.'!F97</f>
        <v>17516</v>
      </c>
      <c r="H97" s="476">
        <f t="shared" si="46"/>
        <v>0</v>
      </c>
    </row>
    <row r="98" spans="1:8" ht="12" customHeight="1">
      <c r="A98" s="510" t="s">
        <v>115</v>
      </c>
      <c r="B98" s="550" t="s">
        <v>173</v>
      </c>
      <c r="C98" s="517">
        <f>SUM(C99:C110)</f>
        <v>151868</v>
      </c>
      <c r="D98" s="517">
        <f t="shared" ref="D98" si="50">SUM(D99:D110)</f>
        <v>20844</v>
      </c>
      <c r="E98" s="517">
        <f t="shared" ref="E98" si="51">SUM(E99:E110)</f>
        <v>51812</v>
      </c>
      <c r="F98" s="517">
        <f t="shared" si="49"/>
        <v>224524</v>
      </c>
      <c r="G98" s="380">
        <f>+'1.2.1.sz.mell. Önk. összes'!F98+'1.2.2.sz.mell. Hivatal össz.'!F98+'1.2.3.sz.mell.Műv.össz.'!F98+'1.2.4.sz.mell.Vágo.össz.'!F98</f>
        <v>224524</v>
      </c>
      <c r="H98" s="476">
        <f t="shared" si="46"/>
        <v>0</v>
      </c>
    </row>
    <row r="99" spans="1:8" ht="12" customHeight="1">
      <c r="A99" s="510" t="s">
        <v>105</v>
      </c>
      <c r="B99" s="548" t="s">
        <v>452</v>
      </c>
      <c r="C99" s="517">
        <f>+'1.2.1.sz.mell. Önk. összes'!C99+'1.2.2.sz.mell. Hivatal össz.'!C99+'1.2.3.sz.mell.Műv.össz.'!C99+'1.2.4.sz.mell.Vágo.össz.'!C99</f>
        <v>0</v>
      </c>
      <c r="D99" s="517">
        <f>+'1.2.1.sz.mell. Önk. összes'!D99+'1.2.2.sz.mell. Hivatal össz.'!D99+'1.2.3.sz.mell.Műv.össz.'!D99+'1.2.4.sz.mell.Vágo.össz.'!D99</f>
        <v>0</v>
      </c>
      <c r="E99" s="517">
        <f>+'1.2.1.sz.mell. Önk. összes'!E99+'1.2.2.sz.mell. Hivatal össz.'!E99+'1.2.3.sz.mell.Műv.össz.'!E99+'1.2.4.sz.mell.Vágo.össz.'!E99</f>
        <v>0</v>
      </c>
      <c r="F99" s="517">
        <f t="shared" si="49"/>
        <v>0</v>
      </c>
      <c r="G99" s="380">
        <f>+'1.2.1.sz.mell. Önk. összes'!F99+'1.2.2.sz.mell. Hivatal össz.'!F99+'1.2.3.sz.mell.Műv.össz.'!F99+'1.2.4.sz.mell.Vágo.össz.'!F99</f>
        <v>0</v>
      </c>
      <c r="H99" s="476">
        <f t="shared" si="46"/>
        <v>0</v>
      </c>
    </row>
    <row r="100" spans="1:8" ht="12" customHeight="1">
      <c r="A100" s="510" t="s">
        <v>106</v>
      </c>
      <c r="B100" s="551" t="s">
        <v>451</v>
      </c>
      <c r="C100" s="517">
        <f>+'1.2.1.sz.mell. Önk. összes'!C100+'1.2.2.sz.mell. Hivatal össz.'!C100+'1.2.3.sz.mell.Műv.össz.'!C100+'1.2.4.sz.mell.Vágo.össz.'!C100</f>
        <v>0</v>
      </c>
      <c r="D100" s="517">
        <f>+'1.2.1.sz.mell. Önk. összes'!D100+'1.2.2.sz.mell. Hivatal össz.'!D100+'1.2.3.sz.mell.Műv.össz.'!D100+'1.2.4.sz.mell.Vágo.össz.'!D100</f>
        <v>0</v>
      </c>
      <c r="E100" s="517">
        <f>+'1.2.1.sz.mell. Önk. összes'!E100+'1.2.2.sz.mell. Hivatal össz.'!E100+'1.2.3.sz.mell.Műv.össz.'!E100+'1.2.4.sz.mell.Vágo.össz.'!E100</f>
        <v>0</v>
      </c>
      <c r="F100" s="517">
        <f t="shared" si="49"/>
        <v>0</v>
      </c>
      <c r="G100" s="380">
        <f>+'1.2.1.sz.mell. Önk. összes'!F100+'1.2.2.sz.mell. Hivatal össz.'!F100+'1.2.3.sz.mell.Műv.össz.'!F100+'1.2.4.sz.mell.Vágo.össz.'!F100</f>
        <v>0</v>
      </c>
      <c r="H100" s="476">
        <f t="shared" si="46"/>
        <v>0</v>
      </c>
    </row>
    <row r="101" spans="1:8" ht="12" customHeight="1">
      <c r="A101" s="510" t="s">
        <v>116</v>
      </c>
      <c r="B101" s="551" t="s">
        <v>450</v>
      </c>
      <c r="C101" s="517">
        <f>+'1.2.1.sz.mell. Önk. összes'!C101+'1.2.2.sz.mell. Hivatal össz.'!C101+'1.2.3.sz.mell.Műv.össz.'!C101+'1.2.4.sz.mell.Vágo.össz.'!C101</f>
        <v>0</v>
      </c>
      <c r="D101" s="517">
        <f>+'1.2.1.sz.mell. Önk. összes'!D101+'1.2.2.sz.mell. Hivatal össz.'!D101+'1.2.3.sz.mell.Műv.össz.'!D101+'1.2.4.sz.mell.Vágo.össz.'!D101</f>
        <v>0</v>
      </c>
      <c r="E101" s="517">
        <f>+'1.2.1.sz.mell. Önk. összes'!E101+'1.2.2.sz.mell. Hivatal össz.'!E101+'1.2.3.sz.mell.Műv.össz.'!E101+'1.2.4.sz.mell.Vágo.össz.'!E101</f>
        <v>52761</v>
      </c>
      <c r="F101" s="517">
        <f t="shared" si="49"/>
        <v>52761</v>
      </c>
      <c r="G101" s="380">
        <f>+'1.2.1.sz.mell. Önk. összes'!F101+'1.2.2.sz.mell. Hivatal össz.'!F101+'1.2.3.sz.mell.Műv.össz.'!F101+'1.2.4.sz.mell.Vágo.össz.'!F101</f>
        <v>52761</v>
      </c>
      <c r="H101" s="476">
        <f t="shared" si="46"/>
        <v>0</v>
      </c>
    </row>
    <row r="102" spans="1:8" ht="12" customHeight="1">
      <c r="A102" s="510" t="s">
        <v>117</v>
      </c>
      <c r="B102" s="552" t="s">
        <v>355</v>
      </c>
      <c r="C102" s="517">
        <f>+'1.2.1.sz.mell. Önk. összes'!C102+'1.2.2.sz.mell. Hivatal össz.'!C102+'1.2.3.sz.mell.Műv.össz.'!C102+'1.2.4.sz.mell.Vágo.össz.'!C102</f>
        <v>0</v>
      </c>
      <c r="D102" s="517">
        <f>+'1.2.1.sz.mell. Önk. összes'!D102+'1.2.2.sz.mell. Hivatal össz.'!D102+'1.2.3.sz.mell.Műv.össz.'!D102+'1.2.4.sz.mell.Vágo.össz.'!D102</f>
        <v>0</v>
      </c>
      <c r="E102" s="517">
        <f>+'1.2.1.sz.mell. Önk. összes'!E102+'1.2.2.sz.mell. Hivatal össz.'!E102+'1.2.3.sz.mell.Műv.össz.'!E102+'1.2.4.sz.mell.Vágo.össz.'!E102</f>
        <v>0</v>
      </c>
      <c r="F102" s="517">
        <f t="shared" si="49"/>
        <v>0</v>
      </c>
      <c r="G102" s="380">
        <f>+'1.2.1.sz.mell. Önk. összes'!F102+'1.2.2.sz.mell. Hivatal össz.'!F102+'1.2.3.sz.mell.Műv.össz.'!F102+'1.2.4.sz.mell.Vágo.össz.'!F102</f>
        <v>0</v>
      </c>
      <c r="H102" s="476">
        <f t="shared" si="46"/>
        <v>0</v>
      </c>
    </row>
    <row r="103" spans="1:8" ht="12" customHeight="1">
      <c r="A103" s="510" t="s">
        <v>118</v>
      </c>
      <c r="B103" s="553" t="s">
        <v>356</v>
      </c>
      <c r="C103" s="517">
        <f>+'1.2.1.sz.mell. Önk. összes'!C103+'1.2.2.sz.mell. Hivatal össz.'!C103+'1.2.3.sz.mell.Műv.össz.'!C103+'1.2.4.sz.mell.Vágo.össz.'!C103</f>
        <v>0</v>
      </c>
      <c r="D103" s="517">
        <f>+'1.2.1.sz.mell. Önk. összes'!D103+'1.2.2.sz.mell. Hivatal össz.'!D103+'1.2.3.sz.mell.Műv.össz.'!D103+'1.2.4.sz.mell.Vágo.össz.'!D103</f>
        <v>0</v>
      </c>
      <c r="E103" s="517">
        <f>+'1.2.1.sz.mell. Önk. összes'!E103+'1.2.2.sz.mell. Hivatal össz.'!E103+'1.2.3.sz.mell.Műv.össz.'!E103+'1.2.4.sz.mell.Vágo.össz.'!E103</f>
        <v>0</v>
      </c>
      <c r="F103" s="517">
        <f t="shared" si="49"/>
        <v>0</v>
      </c>
      <c r="G103" s="380">
        <f>+'1.2.1.sz.mell. Önk. összes'!F103+'1.2.2.sz.mell. Hivatal össz.'!F103+'1.2.3.sz.mell.Műv.össz.'!F103+'1.2.4.sz.mell.Vágo.össz.'!F103</f>
        <v>0</v>
      </c>
      <c r="H103" s="476">
        <f t="shared" si="46"/>
        <v>0</v>
      </c>
    </row>
    <row r="104" spans="1:8" ht="12" customHeight="1">
      <c r="A104" s="510" t="s">
        <v>119</v>
      </c>
      <c r="B104" s="553" t="s">
        <v>357</v>
      </c>
      <c r="C104" s="517">
        <f>+'1.2.1.sz.mell. Önk. összes'!C104+'1.2.2.sz.mell. Hivatal össz.'!C104+'1.2.3.sz.mell.Műv.össz.'!C104+'1.2.4.sz.mell.Vágo.össz.'!C104</f>
        <v>0</v>
      </c>
      <c r="D104" s="517">
        <f>+'1.2.1.sz.mell. Önk. összes'!D104+'1.2.2.sz.mell. Hivatal össz.'!D104+'1.2.3.sz.mell.Műv.össz.'!D104+'1.2.4.sz.mell.Vágo.össz.'!D104</f>
        <v>0</v>
      </c>
      <c r="E104" s="517">
        <f>+'1.2.1.sz.mell. Önk. összes'!E104+'1.2.2.sz.mell. Hivatal össz.'!E104+'1.2.3.sz.mell.Műv.össz.'!E104+'1.2.4.sz.mell.Vágo.össz.'!E104</f>
        <v>0</v>
      </c>
      <c r="F104" s="517">
        <f t="shared" si="49"/>
        <v>0</v>
      </c>
      <c r="G104" s="380">
        <f>+'1.2.1.sz.mell. Önk. összes'!F104+'1.2.2.sz.mell. Hivatal össz.'!F104+'1.2.3.sz.mell.Műv.össz.'!F104+'1.2.4.sz.mell.Vágo.össz.'!F104</f>
        <v>0</v>
      </c>
      <c r="H104" s="476">
        <f t="shared" si="46"/>
        <v>0</v>
      </c>
    </row>
    <row r="105" spans="1:8" ht="12" customHeight="1">
      <c r="A105" s="510" t="s">
        <v>121</v>
      </c>
      <c r="B105" s="552" t="s">
        <v>578</v>
      </c>
      <c r="C105" s="517">
        <f>+'1.2.1.sz.mell. Önk. összes'!C105+'1.2.2.sz.mell. Hivatal össz.'!C105+'1.2.3.sz.mell.Műv.össz.'!C105+'1.2.4.sz.mell.Vágo.össz.'!C105</f>
        <v>119728</v>
      </c>
      <c r="D105" s="517">
        <f>+'1.2.1.sz.mell. Önk. összes'!D105+'1.2.2.sz.mell. Hivatal össz.'!D105+'1.2.3.sz.mell.Műv.össz.'!D105+'1.2.4.sz.mell.Vágo.össz.'!D105</f>
        <v>-2918</v>
      </c>
      <c r="E105" s="517">
        <f>+'1.2.1.sz.mell. Önk. összes'!E105+'1.2.2.sz.mell. Hivatal össz.'!E105+'1.2.3.sz.mell.Műv.össz.'!E105+'1.2.4.sz.mell.Vágo.össz.'!E105</f>
        <v>-706</v>
      </c>
      <c r="F105" s="517">
        <f t="shared" si="49"/>
        <v>116104</v>
      </c>
      <c r="G105" s="380">
        <f>+'1.2.1.sz.mell. Önk. összes'!F105+'1.2.2.sz.mell. Hivatal össz.'!F105+'1.2.3.sz.mell.Műv.össz.'!F105+'1.2.4.sz.mell.Vágo.össz.'!F105</f>
        <v>116104</v>
      </c>
      <c r="H105" s="476">
        <f t="shared" si="46"/>
        <v>0</v>
      </c>
    </row>
    <row r="106" spans="1:8" ht="12" customHeight="1">
      <c r="A106" s="510" t="s">
        <v>174</v>
      </c>
      <c r="B106" s="552" t="s">
        <v>359</v>
      </c>
      <c r="C106" s="517">
        <f>+'1.2.1.sz.mell. Önk. összes'!C106+'1.2.2.sz.mell. Hivatal össz.'!C106+'1.2.3.sz.mell.Műv.össz.'!C106+'1.2.4.sz.mell.Vágo.össz.'!C106</f>
        <v>0</v>
      </c>
      <c r="D106" s="517">
        <f>+'1.2.1.sz.mell. Önk. összes'!D106+'1.2.2.sz.mell. Hivatal össz.'!D106+'1.2.3.sz.mell.Műv.össz.'!D106+'1.2.4.sz.mell.Vágo.össz.'!D106</f>
        <v>0</v>
      </c>
      <c r="E106" s="517">
        <f>+'1.2.1.sz.mell. Önk. összes'!E106+'1.2.2.sz.mell. Hivatal össz.'!E106+'1.2.3.sz.mell.Műv.össz.'!E106+'1.2.4.sz.mell.Vágo.össz.'!E106</f>
        <v>2010</v>
      </c>
      <c r="F106" s="517">
        <f t="shared" si="49"/>
        <v>2010</v>
      </c>
      <c r="G106" s="380">
        <f>+'1.2.1.sz.mell. Önk. összes'!F106+'1.2.2.sz.mell. Hivatal össz.'!F106+'1.2.3.sz.mell.Műv.össz.'!F106+'1.2.4.sz.mell.Vágo.össz.'!F106</f>
        <v>2010</v>
      </c>
      <c r="H106" s="476">
        <f t="shared" si="46"/>
        <v>0</v>
      </c>
    </row>
    <row r="107" spans="1:8" ht="12" customHeight="1">
      <c r="A107" s="510" t="s">
        <v>353</v>
      </c>
      <c r="B107" s="553" t="s">
        <v>360</v>
      </c>
      <c r="C107" s="517">
        <f>+'1.2.1.sz.mell. Önk. összes'!C107+'1.2.2.sz.mell. Hivatal össz.'!C107+'1.2.3.sz.mell.Műv.össz.'!C107+'1.2.4.sz.mell.Vágo.össz.'!C107</f>
        <v>0</v>
      </c>
      <c r="D107" s="517">
        <f>+'1.2.1.sz.mell. Önk. összes'!D107+'1.2.2.sz.mell. Hivatal össz.'!D107+'1.2.3.sz.mell.Műv.össz.'!D107+'1.2.4.sz.mell.Vágo.össz.'!D107</f>
        <v>0</v>
      </c>
      <c r="E107" s="517">
        <f>+'1.2.1.sz.mell. Önk. összes'!E107+'1.2.2.sz.mell. Hivatal össz.'!E107+'1.2.3.sz.mell.Műv.össz.'!E107+'1.2.4.sz.mell.Vágo.össz.'!E107</f>
        <v>0</v>
      </c>
      <c r="F107" s="517">
        <f t="shared" si="49"/>
        <v>0</v>
      </c>
      <c r="G107" s="380">
        <f>+'1.2.1.sz.mell. Önk. összes'!F107+'1.2.2.sz.mell. Hivatal össz.'!F107+'1.2.3.sz.mell.Műv.össz.'!F107+'1.2.4.sz.mell.Vágo.össz.'!F107</f>
        <v>0</v>
      </c>
      <c r="H107" s="476">
        <f t="shared" si="46"/>
        <v>0</v>
      </c>
    </row>
    <row r="108" spans="1:8" ht="12" customHeight="1">
      <c r="A108" s="554" t="s">
        <v>354</v>
      </c>
      <c r="B108" s="551" t="s">
        <v>361</v>
      </c>
      <c r="C108" s="517">
        <f>+'1.2.1.sz.mell. Önk. összes'!C108+'1.2.2.sz.mell. Hivatal össz.'!C108+'1.2.3.sz.mell.Műv.össz.'!C108+'1.2.4.sz.mell.Vágo.össz.'!C108</f>
        <v>0</v>
      </c>
      <c r="D108" s="517">
        <f>+'1.2.1.sz.mell. Önk. összes'!D108+'1.2.2.sz.mell. Hivatal össz.'!D108+'1.2.3.sz.mell.Műv.össz.'!D108+'1.2.4.sz.mell.Vágo.össz.'!D108</f>
        <v>0</v>
      </c>
      <c r="E108" s="517">
        <f>+'1.2.1.sz.mell. Önk. összes'!E108+'1.2.2.sz.mell. Hivatal össz.'!E108+'1.2.3.sz.mell.Műv.össz.'!E108+'1.2.4.sz.mell.Vágo.össz.'!E108</f>
        <v>0</v>
      </c>
      <c r="F108" s="517">
        <f t="shared" si="49"/>
        <v>0</v>
      </c>
      <c r="G108" s="380">
        <f>+'1.2.1.sz.mell. Önk. összes'!F108+'1.2.2.sz.mell. Hivatal össz.'!F108+'1.2.3.sz.mell.Műv.össz.'!F108+'1.2.4.sz.mell.Vágo.össz.'!F108</f>
        <v>0</v>
      </c>
      <c r="H108" s="476">
        <f t="shared" si="46"/>
        <v>0</v>
      </c>
    </row>
    <row r="109" spans="1:8" ht="12" customHeight="1">
      <c r="A109" s="510" t="s">
        <v>448</v>
      </c>
      <c r="B109" s="551" t="s">
        <v>362</v>
      </c>
      <c r="C109" s="517">
        <f>+'1.2.1.sz.mell. Önk. összes'!C109+'1.2.2.sz.mell. Hivatal össz.'!C109+'1.2.3.sz.mell.Műv.össz.'!C109+'1.2.4.sz.mell.Vágo.össz.'!C109</f>
        <v>0</v>
      </c>
      <c r="D109" s="517">
        <f>+'1.2.1.sz.mell. Önk. összes'!D109+'1.2.2.sz.mell. Hivatal össz.'!D109+'1.2.3.sz.mell.Műv.össz.'!D109+'1.2.4.sz.mell.Vágo.össz.'!D109</f>
        <v>0</v>
      </c>
      <c r="E109" s="517">
        <f>+'1.2.1.sz.mell. Önk. összes'!E109+'1.2.2.sz.mell. Hivatal össz.'!E109+'1.2.3.sz.mell.Műv.össz.'!E109+'1.2.4.sz.mell.Vágo.össz.'!E109</f>
        <v>0</v>
      </c>
      <c r="F109" s="517">
        <f t="shared" si="49"/>
        <v>0</v>
      </c>
      <c r="G109" s="380">
        <f>+'1.2.1.sz.mell. Önk. összes'!F109+'1.2.2.sz.mell. Hivatal össz.'!F109+'1.2.3.sz.mell.Műv.össz.'!F109+'1.2.4.sz.mell.Vágo.össz.'!F109</f>
        <v>0</v>
      </c>
      <c r="H109" s="476">
        <f t="shared" si="46"/>
        <v>0</v>
      </c>
    </row>
    <row r="110" spans="1:8" ht="12" customHeight="1">
      <c r="A110" s="514" t="s">
        <v>449</v>
      </c>
      <c r="B110" s="551" t="s">
        <v>363</v>
      </c>
      <c r="C110" s="517">
        <f>+'1.2.1.sz.mell. Önk. összes'!C110+'1.2.2.sz.mell. Hivatal össz.'!C110+'1.2.3.sz.mell.Műv.össz.'!C110+'1.2.4.sz.mell.Vágo.össz.'!C110</f>
        <v>32140</v>
      </c>
      <c r="D110" s="517">
        <f>+'1.2.1.sz.mell. Önk. összes'!D110+'1.2.2.sz.mell. Hivatal össz.'!D110+'1.2.3.sz.mell.Műv.össz.'!D110+'1.2.4.sz.mell.Vágo.össz.'!D110</f>
        <v>23762</v>
      </c>
      <c r="E110" s="517">
        <f>+'1.2.1.sz.mell. Önk. összes'!E110+'1.2.2.sz.mell. Hivatal össz.'!E110+'1.2.3.sz.mell.Műv.össz.'!E110+'1.2.4.sz.mell.Vágo.össz.'!E110</f>
        <v>-2253</v>
      </c>
      <c r="F110" s="517">
        <f t="shared" si="49"/>
        <v>53649</v>
      </c>
      <c r="G110" s="380">
        <f>+'1.2.1.sz.mell. Önk. összes'!F110+'1.2.2.sz.mell. Hivatal össz.'!F110+'1.2.3.sz.mell.Műv.össz.'!F110+'1.2.4.sz.mell.Vágo.össz.'!F110</f>
        <v>53649</v>
      </c>
      <c r="H110" s="476">
        <f t="shared" si="46"/>
        <v>0</v>
      </c>
    </row>
    <row r="111" spans="1:8" ht="12" customHeight="1">
      <c r="A111" s="510" t="s">
        <v>453</v>
      </c>
      <c r="B111" s="549" t="s">
        <v>50</v>
      </c>
      <c r="C111" s="512">
        <f>+C112+C113</f>
        <v>147876</v>
      </c>
      <c r="D111" s="512">
        <f t="shared" ref="D111" si="52">+D112+D113</f>
        <v>-78164</v>
      </c>
      <c r="E111" s="512">
        <f t="shared" ref="E111" si="53">+E112+E113</f>
        <v>34819</v>
      </c>
      <c r="F111" s="512">
        <f t="shared" si="49"/>
        <v>104531</v>
      </c>
      <c r="G111" s="380">
        <f>+'1.2.1.sz.mell. Önk. összes'!F111+'1.2.2.sz.mell. Hivatal össz.'!F111+'1.2.3.sz.mell.Műv.össz.'!F111+'1.2.4.sz.mell.Vágo.össz.'!F111</f>
        <v>104531</v>
      </c>
      <c r="H111" s="476">
        <f t="shared" si="46"/>
        <v>0</v>
      </c>
    </row>
    <row r="112" spans="1:8" ht="12" customHeight="1">
      <c r="A112" s="510" t="s">
        <v>454</v>
      </c>
      <c r="B112" s="548" t="s">
        <v>456</v>
      </c>
      <c r="C112" s="512">
        <f>+'1.2.1.sz.mell. Önk. összes'!C112+'1.2.2.sz.mell. Hivatal össz.'!C112+'1.2.3.sz.mell.Műv.össz.'!C112+'1.2.4.sz.mell.Vágo.össz.'!C112</f>
        <v>40049</v>
      </c>
      <c r="D112" s="512">
        <f>+'1.2.1.sz.mell. Önk. összes'!D112+'1.2.2.sz.mell. Hivatal össz.'!D112+'1.2.3.sz.mell.Műv.össz.'!D112+'1.2.4.sz.mell.Vágo.össz.'!D112</f>
        <v>2658</v>
      </c>
      <c r="E112" s="512">
        <f>+'1.2.1.sz.mell. Önk. összes'!E112+'1.2.2.sz.mell. Hivatal össz.'!E112+'1.2.3.sz.mell.Műv.össz.'!E112+'1.2.4.sz.mell.Vágo.össz.'!E112</f>
        <v>34819</v>
      </c>
      <c r="F112" s="512">
        <f t="shared" si="49"/>
        <v>77526</v>
      </c>
      <c r="G112" s="380">
        <f>+'1.2.1.sz.mell. Önk. összes'!F112+'1.2.2.sz.mell. Hivatal össz.'!F112+'1.2.3.sz.mell.Műv.össz.'!F112+'1.2.4.sz.mell.Vágo.össz.'!F112</f>
        <v>77526</v>
      </c>
      <c r="H112" s="476">
        <f t="shared" si="46"/>
        <v>0</v>
      </c>
    </row>
    <row r="113" spans="1:8" ht="12" customHeight="1" thickBot="1">
      <c r="A113" s="555" t="s">
        <v>455</v>
      </c>
      <c r="B113" s="556" t="s">
        <v>457</v>
      </c>
      <c r="C113" s="557">
        <f>+'1.2.1.sz.mell. Önk. összes'!C113+'1.2.2.sz.mell. Hivatal össz.'!C113+'1.2.3.sz.mell.Műv.össz.'!C113+'1.2.4.sz.mell.Vágo.össz.'!C113</f>
        <v>107827</v>
      </c>
      <c r="D113" s="557">
        <f>+'1.2.1.sz.mell. Önk. összes'!D113+'1.2.2.sz.mell. Hivatal össz.'!D113+'1.2.3.sz.mell.Műv.össz.'!D113+'1.2.4.sz.mell.Vágo.össz.'!D113</f>
        <v>-80822</v>
      </c>
      <c r="E113" s="557">
        <f>+'1.2.1.sz.mell. Önk. összes'!E113+'1.2.2.sz.mell. Hivatal össz.'!E113+'1.2.3.sz.mell.Műv.össz.'!E113+'1.2.4.sz.mell.Vágo.össz.'!E113</f>
        <v>0</v>
      </c>
      <c r="F113" s="557">
        <f t="shared" si="49"/>
        <v>27005</v>
      </c>
      <c r="G113" s="380">
        <f>+'1.2.1.sz.mell. Önk. összes'!F113+'1.2.2.sz.mell. Hivatal össz.'!F113+'1.2.3.sz.mell.Műv.össz.'!F113+'1.2.4.sz.mell.Vágo.össz.'!F113</f>
        <v>27005</v>
      </c>
      <c r="H113" s="476">
        <f t="shared" si="46"/>
        <v>0</v>
      </c>
    </row>
    <row r="114" spans="1:8" ht="12" customHeight="1" thickBot="1">
      <c r="A114" s="558" t="s">
        <v>19</v>
      </c>
      <c r="B114" s="559" t="s">
        <v>580</v>
      </c>
      <c r="C114" s="560">
        <f>+C115+C117+C119</f>
        <v>280998</v>
      </c>
      <c r="D114" s="560">
        <f t="shared" ref="D114:F114" si="54">+D115+D117+D119</f>
        <v>-85728</v>
      </c>
      <c r="E114" s="560">
        <f t="shared" ref="E114" si="55">+E115+E117+E119</f>
        <v>1097</v>
      </c>
      <c r="F114" s="560">
        <f t="shared" si="54"/>
        <v>196367</v>
      </c>
      <c r="G114" s="380">
        <f>+'1.2.1.sz.mell. Önk. összes'!F114+'1.2.2.sz.mell. Hivatal össz.'!F114+'1.2.3.sz.mell.Műv.össz.'!F114+'1.2.4.sz.mell.Vágo.össz.'!F114</f>
        <v>196367</v>
      </c>
      <c r="H114" s="476">
        <f t="shared" si="46"/>
        <v>0</v>
      </c>
    </row>
    <row r="115" spans="1:8" ht="12" customHeight="1">
      <c r="A115" s="507" t="s">
        <v>107</v>
      </c>
      <c r="B115" s="548" t="s">
        <v>223</v>
      </c>
      <c r="C115" s="509">
        <f>+'1.2.1.sz.mell. Önk. összes'!C115+'1.2.2.sz.mell. Hivatal össz.'!C115+'1.2.3.sz.mell.Műv.össz.'!C115+'1.2.4.sz.mell.Vágo.össz.'!C115</f>
        <v>220558</v>
      </c>
      <c r="D115" s="509">
        <f>+'1.2.1.sz.mell. Önk. összes'!D115+'1.2.2.sz.mell. Hivatal össz.'!D115+'1.2.3.sz.mell.Műv.össz.'!D115+'1.2.4.sz.mell.Vágo.össz.'!D115</f>
        <v>-75298</v>
      </c>
      <c r="E115" s="509">
        <f>+'1.2.1.sz.mell. Önk. összes'!E115+'1.2.2.sz.mell. Hivatal össz.'!E115+'1.2.3.sz.mell.Műv.össz.'!E115+'1.2.4.sz.mell.Vágo.össz.'!E115</f>
        <v>1097</v>
      </c>
      <c r="F115" s="509">
        <f t="shared" ref="F115:F127" si="56">+C115+D115+E115</f>
        <v>146357</v>
      </c>
      <c r="G115" s="380">
        <f>+'1.2.1.sz.mell. Önk. összes'!F115+'1.2.2.sz.mell. Hivatal össz.'!F115+'1.2.3.sz.mell.Műv.össz.'!F115+'1.2.4.sz.mell.Vágo.össz.'!F115</f>
        <v>146357</v>
      </c>
      <c r="H115" s="476">
        <f t="shared" si="46"/>
        <v>0</v>
      </c>
    </row>
    <row r="116" spans="1:8" ht="12" customHeight="1">
      <c r="A116" s="507" t="s">
        <v>108</v>
      </c>
      <c r="B116" s="561" t="s">
        <v>368</v>
      </c>
      <c r="C116" s="509">
        <f>+'1.2.1.sz.mell. Önk. összes'!C116+'1.2.2.sz.mell. Hivatal össz.'!C116+'1.2.3.sz.mell.Műv.össz.'!C116+'1.2.4.sz.mell.Vágo.össz.'!C116</f>
        <v>0</v>
      </c>
      <c r="D116" s="509">
        <f>+'1.2.1.sz.mell. Önk. összes'!D116+'1.2.2.sz.mell. Hivatal össz.'!D116+'1.2.3.sz.mell.Műv.össz.'!D116+'1.2.4.sz.mell.Vágo.össz.'!D116</f>
        <v>0</v>
      </c>
      <c r="E116" s="509">
        <f>+'1.2.1.sz.mell. Önk. összes'!E116+'1.2.2.sz.mell. Hivatal össz.'!E116+'1.2.3.sz.mell.Műv.össz.'!E116+'1.2.4.sz.mell.Vágo.össz.'!E116</f>
        <v>0</v>
      </c>
      <c r="F116" s="509">
        <f t="shared" si="56"/>
        <v>0</v>
      </c>
      <c r="G116" s="380">
        <f>+'1.2.1.sz.mell. Önk. összes'!F116+'1.2.2.sz.mell. Hivatal össz.'!F116+'1.2.3.sz.mell.Műv.össz.'!F116+'1.2.4.sz.mell.Vágo.össz.'!F116</f>
        <v>0</v>
      </c>
      <c r="H116" s="476">
        <f t="shared" si="46"/>
        <v>0</v>
      </c>
    </row>
    <row r="117" spans="1:8" ht="12" customHeight="1">
      <c r="A117" s="507" t="s">
        <v>109</v>
      </c>
      <c r="B117" s="561" t="s">
        <v>175</v>
      </c>
      <c r="C117" s="512">
        <f>+'1.2.1.sz.mell. Önk. összes'!C117+'1.2.2.sz.mell. Hivatal össz.'!C117+'1.2.3.sz.mell.Műv.össz.'!C117+'1.2.4.sz.mell.Vágo.össz.'!C117</f>
        <v>60440</v>
      </c>
      <c r="D117" s="512">
        <f>+'1.2.1.sz.mell. Önk. összes'!D117+'1.2.2.sz.mell. Hivatal össz.'!D117+'1.2.3.sz.mell.Műv.össz.'!D117+'1.2.4.sz.mell.Vágo.össz.'!D117</f>
        <v>-10430</v>
      </c>
      <c r="E117" s="512">
        <f>+'1.2.1.sz.mell. Önk. összes'!E117+'1.2.2.sz.mell. Hivatal össz.'!E117+'1.2.3.sz.mell.Műv.össz.'!E117+'1.2.4.sz.mell.Vágo.össz.'!E117</f>
        <v>0</v>
      </c>
      <c r="F117" s="512">
        <f t="shared" si="56"/>
        <v>50010</v>
      </c>
      <c r="G117" s="380">
        <f>+'1.2.1.sz.mell. Önk. összes'!F117+'1.2.2.sz.mell. Hivatal össz.'!F117+'1.2.3.sz.mell.Műv.össz.'!F117+'1.2.4.sz.mell.Vágo.össz.'!F117</f>
        <v>50010</v>
      </c>
      <c r="H117" s="476">
        <f t="shared" si="46"/>
        <v>0</v>
      </c>
    </row>
    <row r="118" spans="1:8" ht="12" customHeight="1">
      <c r="A118" s="507" t="s">
        <v>110</v>
      </c>
      <c r="B118" s="561" t="s">
        <v>369</v>
      </c>
      <c r="C118" s="562">
        <f>+'1.2.1.sz.mell. Önk. összes'!C118+'1.2.2.sz.mell. Hivatal össz.'!C118+'1.2.3.sz.mell.Műv.össz.'!C118+'1.2.4.sz.mell.Vágo.össz.'!C118</f>
        <v>0</v>
      </c>
      <c r="D118" s="562">
        <f>+'1.2.1.sz.mell. Önk. összes'!D118+'1.2.2.sz.mell. Hivatal össz.'!D118+'1.2.3.sz.mell.Műv.össz.'!D118+'1.2.4.sz.mell.Vágo.össz.'!D118</f>
        <v>0</v>
      </c>
      <c r="E118" s="562">
        <f>+'1.2.1.sz.mell. Önk. összes'!E118+'1.2.2.sz.mell. Hivatal össz.'!E118+'1.2.3.sz.mell.Műv.össz.'!E118+'1.2.4.sz.mell.Vágo.össz.'!E118</f>
        <v>0</v>
      </c>
      <c r="F118" s="562">
        <f t="shared" si="56"/>
        <v>0</v>
      </c>
      <c r="G118" s="380">
        <f>+'1.2.1.sz.mell. Önk. összes'!F118+'1.2.2.sz.mell. Hivatal össz.'!F118+'1.2.3.sz.mell.Műv.össz.'!F118+'1.2.4.sz.mell.Vágo.össz.'!F118</f>
        <v>0</v>
      </c>
      <c r="H118" s="476">
        <f t="shared" si="46"/>
        <v>0</v>
      </c>
    </row>
    <row r="119" spans="1:8" ht="12" customHeight="1">
      <c r="A119" s="507" t="s">
        <v>111</v>
      </c>
      <c r="B119" s="515" t="s">
        <v>226</v>
      </c>
      <c r="C119" s="562"/>
      <c r="D119" s="562"/>
      <c r="E119" s="562"/>
      <c r="F119" s="562">
        <f t="shared" si="56"/>
        <v>0</v>
      </c>
      <c r="G119" s="380">
        <f>+'1.2.1.sz.mell. Önk. összes'!F119+'1.2.2.sz.mell. Hivatal össz.'!F119+'1.2.3.sz.mell.Műv.össz.'!F119+'1.2.4.sz.mell.Vágo.össz.'!F119</f>
        <v>0</v>
      </c>
      <c r="H119" s="476">
        <f t="shared" si="46"/>
        <v>0</v>
      </c>
    </row>
    <row r="120" spans="1:8" ht="12" customHeight="1">
      <c r="A120" s="507" t="s">
        <v>120</v>
      </c>
      <c r="B120" s="513" t="s">
        <v>434</v>
      </c>
      <c r="C120" s="562">
        <f>+'1.2.1.sz.mell. Önk. összes'!C120+'1.2.2.sz.mell. Hivatal össz.'!C120+'1.2.3.sz.mell.Műv.össz.'!C120+'1.2.4.sz.mell.Vágo.össz.'!C120</f>
        <v>0</v>
      </c>
      <c r="D120" s="562">
        <f>+'1.2.1.sz.mell. Önk. összes'!D120+'1.2.2.sz.mell. Hivatal össz.'!D120+'1.2.3.sz.mell.Műv.össz.'!D120+'1.2.4.sz.mell.Vágo.össz.'!D120</f>
        <v>0</v>
      </c>
      <c r="E120" s="562">
        <f>+'1.2.1.sz.mell. Önk. összes'!E120+'1.2.2.sz.mell. Hivatal össz.'!E120+'1.2.3.sz.mell.Műv.össz.'!E120+'1.2.4.sz.mell.Vágo.össz.'!E120</f>
        <v>0</v>
      </c>
      <c r="F120" s="562">
        <f t="shared" si="56"/>
        <v>0</v>
      </c>
      <c r="G120" s="380">
        <f>+'1.2.1.sz.mell. Önk. összes'!F120+'1.2.2.sz.mell. Hivatal össz.'!F120+'1.2.3.sz.mell.Műv.össz.'!F120+'1.2.4.sz.mell.Vágo.össz.'!F120</f>
        <v>0</v>
      </c>
      <c r="H120" s="476">
        <f t="shared" si="46"/>
        <v>0</v>
      </c>
    </row>
    <row r="121" spans="1:8" ht="12" customHeight="1">
      <c r="A121" s="507" t="s">
        <v>122</v>
      </c>
      <c r="B121" s="563" t="s">
        <v>374</v>
      </c>
      <c r="C121" s="562">
        <f>+'1.2.1.sz.mell. Önk. összes'!C121+'1.2.2.sz.mell. Hivatal össz.'!C121+'1.2.3.sz.mell.Műv.össz.'!C121+'1.2.4.sz.mell.Vágo.össz.'!C121</f>
        <v>0</v>
      </c>
      <c r="D121" s="562">
        <f>+'1.2.1.sz.mell. Önk. összes'!D121+'1.2.2.sz.mell. Hivatal össz.'!D121+'1.2.3.sz.mell.Műv.össz.'!D121+'1.2.4.sz.mell.Vágo.össz.'!D121</f>
        <v>0</v>
      </c>
      <c r="E121" s="562">
        <f>+'1.2.1.sz.mell. Önk. összes'!E121+'1.2.2.sz.mell. Hivatal össz.'!E121+'1.2.3.sz.mell.Műv.össz.'!E121+'1.2.4.sz.mell.Vágo.össz.'!E121</f>
        <v>0</v>
      </c>
      <c r="F121" s="562">
        <f t="shared" si="56"/>
        <v>0</v>
      </c>
      <c r="G121" s="380">
        <f>+'1.2.1.sz.mell. Önk. összes'!F121+'1.2.2.sz.mell. Hivatal össz.'!F121+'1.2.3.sz.mell.Műv.össz.'!F121+'1.2.4.sz.mell.Vágo.össz.'!F121</f>
        <v>0</v>
      </c>
      <c r="H121" s="476">
        <f t="shared" si="46"/>
        <v>0</v>
      </c>
    </row>
    <row r="122" spans="1:8">
      <c r="A122" s="507" t="s">
        <v>176</v>
      </c>
      <c r="B122" s="553" t="s">
        <v>357</v>
      </c>
      <c r="C122" s="562">
        <f>+'1.2.1.sz.mell. Önk. összes'!C122+'1.2.2.sz.mell. Hivatal össz.'!C122+'1.2.3.sz.mell.Műv.össz.'!C122+'1.2.4.sz.mell.Vágo.össz.'!C122</f>
        <v>0</v>
      </c>
      <c r="D122" s="562">
        <f>+'1.2.1.sz.mell. Önk. összes'!D122+'1.2.2.sz.mell. Hivatal össz.'!D122+'1.2.3.sz.mell.Műv.össz.'!D122+'1.2.4.sz.mell.Vágo.össz.'!D122</f>
        <v>0</v>
      </c>
      <c r="E122" s="562">
        <f>+'1.2.1.sz.mell. Önk. összes'!E122+'1.2.2.sz.mell. Hivatal össz.'!E122+'1.2.3.sz.mell.Műv.össz.'!E122+'1.2.4.sz.mell.Vágo.össz.'!E122</f>
        <v>0</v>
      </c>
      <c r="F122" s="562">
        <f t="shared" si="56"/>
        <v>0</v>
      </c>
      <c r="G122" s="380">
        <f>+'1.2.1.sz.mell. Önk. összes'!F122+'1.2.2.sz.mell. Hivatal össz.'!F122+'1.2.3.sz.mell.Műv.össz.'!F122+'1.2.4.sz.mell.Vágo.össz.'!F122</f>
        <v>0</v>
      </c>
      <c r="H122" s="476">
        <f t="shared" si="46"/>
        <v>0</v>
      </c>
    </row>
    <row r="123" spans="1:8" ht="12" customHeight="1">
      <c r="A123" s="507" t="s">
        <v>177</v>
      </c>
      <c r="B123" s="553" t="s">
        <v>373</v>
      </c>
      <c r="C123" s="562">
        <f>+'1.2.1.sz.mell. Önk. összes'!C123+'1.2.2.sz.mell. Hivatal össz.'!C123+'1.2.3.sz.mell.Műv.össz.'!C123+'1.2.4.sz.mell.Vágo.össz.'!C123</f>
        <v>0</v>
      </c>
      <c r="D123" s="562">
        <f>+'1.2.1.sz.mell. Önk. összes'!D123+'1.2.2.sz.mell. Hivatal össz.'!D123+'1.2.3.sz.mell.Műv.össz.'!D123+'1.2.4.sz.mell.Vágo.össz.'!D123</f>
        <v>0</v>
      </c>
      <c r="E123" s="562">
        <f>+'1.2.1.sz.mell. Önk. összes'!E123+'1.2.2.sz.mell. Hivatal össz.'!E123+'1.2.3.sz.mell.Műv.össz.'!E123+'1.2.4.sz.mell.Vágo.össz.'!E123</f>
        <v>0</v>
      </c>
      <c r="F123" s="562">
        <f t="shared" si="56"/>
        <v>0</v>
      </c>
      <c r="G123" s="380">
        <f>+'1.2.1.sz.mell. Önk. összes'!F123+'1.2.2.sz.mell. Hivatal össz.'!F123+'1.2.3.sz.mell.Műv.össz.'!F123+'1.2.4.sz.mell.Vágo.össz.'!F123</f>
        <v>0</v>
      </c>
      <c r="H123" s="476">
        <f t="shared" si="46"/>
        <v>0</v>
      </c>
    </row>
    <row r="124" spans="1:8" ht="12" customHeight="1">
      <c r="A124" s="507" t="s">
        <v>178</v>
      </c>
      <c r="B124" s="553" t="s">
        <v>372</v>
      </c>
      <c r="C124" s="562">
        <f>+'1.2.1.sz.mell. Önk. összes'!C124+'1.2.2.sz.mell. Hivatal össz.'!C124+'1.2.3.sz.mell.Műv.össz.'!C124+'1.2.4.sz.mell.Vágo.össz.'!C124</f>
        <v>0</v>
      </c>
      <c r="D124" s="562">
        <f>+'1.2.1.sz.mell. Önk. összes'!D124+'1.2.2.sz.mell. Hivatal össz.'!D124+'1.2.3.sz.mell.Műv.össz.'!D124+'1.2.4.sz.mell.Vágo.össz.'!D124</f>
        <v>0</v>
      </c>
      <c r="E124" s="562">
        <f>+'1.2.1.sz.mell. Önk. összes'!E124+'1.2.2.sz.mell. Hivatal össz.'!E124+'1.2.3.sz.mell.Műv.össz.'!E124+'1.2.4.sz.mell.Vágo.össz.'!E124</f>
        <v>0</v>
      </c>
      <c r="F124" s="562">
        <f t="shared" si="56"/>
        <v>0</v>
      </c>
      <c r="G124" s="380">
        <f>+'1.2.1.sz.mell. Önk. összes'!F124+'1.2.2.sz.mell. Hivatal össz.'!F124+'1.2.3.sz.mell.Műv.össz.'!F124+'1.2.4.sz.mell.Vágo.össz.'!F124</f>
        <v>0</v>
      </c>
      <c r="H124" s="476">
        <f t="shared" si="46"/>
        <v>0</v>
      </c>
    </row>
    <row r="125" spans="1:8" ht="12" customHeight="1">
      <c r="A125" s="507" t="s">
        <v>365</v>
      </c>
      <c r="B125" s="553" t="s">
        <v>360</v>
      </c>
      <c r="C125" s="562">
        <f>+'1.2.1.sz.mell. Önk. összes'!C125+'1.2.2.sz.mell. Hivatal össz.'!C125+'1.2.3.sz.mell.Műv.össz.'!C125+'1.2.4.sz.mell.Vágo.össz.'!C125</f>
        <v>0</v>
      </c>
      <c r="D125" s="562">
        <f>+'1.2.1.sz.mell. Önk. összes'!D125+'1.2.2.sz.mell. Hivatal össz.'!D125+'1.2.3.sz.mell.Műv.össz.'!D125+'1.2.4.sz.mell.Vágo.össz.'!D125</f>
        <v>0</v>
      </c>
      <c r="E125" s="562">
        <f>+'1.2.1.sz.mell. Önk. összes'!E125+'1.2.2.sz.mell. Hivatal össz.'!E125+'1.2.3.sz.mell.Műv.össz.'!E125+'1.2.4.sz.mell.Vágo.össz.'!E125</f>
        <v>0</v>
      </c>
      <c r="F125" s="562">
        <f t="shared" si="56"/>
        <v>0</v>
      </c>
      <c r="G125" s="380">
        <f>+'1.2.1.sz.mell. Önk. összes'!F125+'1.2.2.sz.mell. Hivatal össz.'!F125+'1.2.3.sz.mell.Műv.össz.'!F125+'1.2.4.sz.mell.Vágo.össz.'!F125</f>
        <v>0</v>
      </c>
      <c r="H125" s="476">
        <f t="shared" si="46"/>
        <v>0</v>
      </c>
    </row>
    <row r="126" spans="1:8" ht="12" customHeight="1">
      <c r="A126" s="507" t="s">
        <v>366</v>
      </c>
      <c r="B126" s="553" t="s">
        <v>371</v>
      </c>
      <c r="C126" s="562">
        <f>+'1.2.1.sz.mell. Önk. összes'!C126+'1.2.2.sz.mell. Hivatal össz.'!C126+'1.2.3.sz.mell.Műv.össz.'!C126+'1.2.4.sz.mell.Vágo.össz.'!C126</f>
        <v>0</v>
      </c>
      <c r="D126" s="562">
        <f>+'1.2.1.sz.mell. Önk. összes'!D126+'1.2.2.sz.mell. Hivatal össz.'!D126+'1.2.3.sz.mell.Műv.össz.'!D126+'1.2.4.sz.mell.Vágo.össz.'!D126</f>
        <v>0</v>
      </c>
      <c r="E126" s="562">
        <f>+'1.2.1.sz.mell. Önk. összes'!E126+'1.2.2.sz.mell. Hivatal össz.'!E126+'1.2.3.sz.mell.Műv.össz.'!E126+'1.2.4.sz.mell.Vágo.össz.'!E126</f>
        <v>0</v>
      </c>
      <c r="F126" s="562">
        <f t="shared" si="56"/>
        <v>0</v>
      </c>
      <c r="G126" s="380">
        <f>+'1.2.1.sz.mell. Önk. összes'!F126+'1.2.2.sz.mell. Hivatal össz.'!F126+'1.2.3.sz.mell.Műv.össz.'!F126+'1.2.4.sz.mell.Vágo.össz.'!F126</f>
        <v>0</v>
      </c>
      <c r="H126" s="476">
        <f t="shared" si="46"/>
        <v>0</v>
      </c>
    </row>
    <row r="127" spans="1:8" ht="13.5" thickBot="1">
      <c r="A127" s="554" t="s">
        <v>367</v>
      </c>
      <c r="B127" s="553" t="s">
        <v>370</v>
      </c>
      <c r="C127" s="564">
        <f>+'1.2.1.sz.mell. Önk. összes'!C127+'1.2.2.sz.mell. Hivatal össz.'!C127+'1.2.3.sz.mell.Műv.össz.'!C127+'1.2.4.sz.mell.Vágo.össz.'!C127</f>
        <v>0</v>
      </c>
      <c r="D127" s="564">
        <f>+'1.2.1.sz.mell. Önk. összes'!D127+'1.2.2.sz.mell. Hivatal össz.'!D127+'1.2.3.sz.mell.Műv.össz.'!D127+'1.2.4.sz.mell.Vágo.össz.'!D127</f>
        <v>0</v>
      </c>
      <c r="E127" s="564">
        <f>+'1.2.1.sz.mell. Önk. összes'!E127+'1.2.2.sz.mell. Hivatal össz.'!E127+'1.2.3.sz.mell.Műv.össz.'!E127+'1.2.4.sz.mell.Vágo.össz.'!E127</f>
        <v>0</v>
      </c>
      <c r="F127" s="564">
        <f t="shared" si="56"/>
        <v>0</v>
      </c>
      <c r="G127" s="380">
        <f>+'1.2.1.sz.mell. Önk. összes'!F127+'1.2.2.sz.mell. Hivatal össz.'!F127+'1.2.3.sz.mell.Műv.össz.'!F127+'1.2.4.sz.mell.Vágo.össz.'!F127</f>
        <v>0</v>
      </c>
      <c r="H127" s="476">
        <f t="shared" si="46"/>
        <v>0</v>
      </c>
    </row>
    <row r="128" spans="1:8" ht="12" customHeight="1" thickBot="1">
      <c r="A128" s="504" t="s">
        <v>20</v>
      </c>
      <c r="B128" s="565" t="s">
        <v>458</v>
      </c>
      <c r="C128" s="506">
        <f>+C93+C114</f>
        <v>1101131</v>
      </c>
      <c r="D128" s="506">
        <f t="shared" ref="D128:F128" si="57">+D93+D114</f>
        <v>31643</v>
      </c>
      <c r="E128" s="506">
        <f t="shared" ref="E128" si="58">+E93+E114</f>
        <v>108727</v>
      </c>
      <c r="F128" s="506">
        <f t="shared" si="57"/>
        <v>1241501</v>
      </c>
      <c r="G128" s="380">
        <f>+'1.2.1.sz.mell. Önk. összes'!F128+'1.2.2.sz.mell. Hivatal össz.'!F128+'1.2.3.sz.mell.Műv.össz.'!F128+'1.2.4.sz.mell.Vágo.össz.'!F128</f>
        <v>1241501</v>
      </c>
      <c r="H128" s="476">
        <f t="shared" si="46"/>
        <v>0</v>
      </c>
    </row>
    <row r="129" spans="1:8" ht="12" customHeight="1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59">+D130+D131+D132</f>
        <v>0</v>
      </c>
      <c r="E129" s="506">
        <f t="shared" ref="E129" si="60">+E130+E131+E132</f>
        <v>0</v>
      </c>
      <c r="F129" s="506">
        <f t="shared" si="59"/>
        <v>0</v>
      </c>
      <c r="G129" s="380">
        <f>+'1.2.1.sz.mell. Önk. összes'!F129+'1.2.2.sz.mell. Hivatal össz.'!F129+'1.2.3.sz.mell.Műv.össz.'!F129+'1.2.4.sz.mell.Vágo.össz.'!F129</f>
        <v>0</v>
      </c>
      <c r="H129" s="476">
        <f t="shared" si="46"/>
        <v>0</v>
      </c>
    </row>
    <row r="130" spans="1:8" ht="12" customHeight="1">
      <c r="A130" s="507" t="s">
        <v>265</v>
      </c>
      <c r="B130" s="561" t="s">
        <v>466</v>
      </c>
      <c r="C130" s="562">
        <f>+'1.2.1.sz.mell. Önk. összes'!C130+'1.2.2.sz.mell. Hivatal össz.'!C130+'1.2.3.sz.mell.Műv.össz.'!C130+'1.2.4.sz.mell.Vágo.össz.'!C130</f>
        <v>0</v>
      </c>
      <c r="D130" s="562">
        <f>+'1.2.1.sz.mell. Önk. összes'!D130+'1.2.2.sz.mell. Hivatal össz.'!D130+'1.2.3.sz.mell.Műv.össz.'!D130+'1.2.4.sz.mell.Vágo.össz.'!D130</f>
        <v>0</v>
      </c>
      <c r="E130" s="562">
        <f>+'1.2.1.sz.mell. Önk. összes'!E130+'1.2.2.sz.mell. Hivatal össz.'!E130+'1.2.3.sz.mell.Műv.össz.'!E130+'1.2.4.sz.mell.Vágo.össz.'!E130</f>
        <v>0</v>
      </c>
      <c r="F130" s="562">
        <f t="shared" ref="F130:F132" si="61">+C130+D130+E130</f>
        <v>0</v>
      </c>
      <c r="G130" s="380">
        <f>+'1.2.1.sz.mell. Önk. összes'!F130+'1.2.2.sz.mell. Hivatal össz.'!F130+'1.2.3.sz.mell.Műv.össz.'!F130+'1.2.4.sz.mell.Vágo.össz.'!F130</f>
        <v>0</v>
      </c>
      <c r="H130" s="476">
        <f t="shared" si="46"/>
        <v>0</v>
      </c>
    </row>
    <row r="131" spans="1:8" ht="12" customHeight="1">
      <c r="A131" s="507" t="s">
        <v>268</v>
      </c>
      <c r="B131" s="561" t="s">
        <v>467</v>
      </c>
      <c r="C131" s="562">
        <f>+'1.2.1.sz.mell. Önk. összes'!C131+'1.2.2.sz.mell. Hivatal össz.'!C131+'1.2.3.sz.mell.Műv.össz.'!C131+'1.2.4.sz.mell.Vágo.össz.'!C131</f>
        <v>0</v>
      </c>
      <c r="D131" s="562">
        <f>+'1.2.1.sz.mell. Önk. összes'!D131+'1.2.2.sz.mell. Hivatal össz.'!D131+'1.2.3.sz.mell.Műv.össz.'!D131+'1.2.4.sz.mell.Vágo.össz.'!D131</f>
        <v>0</v>
      </c>
      <c r="E131" s="562">
        <f>+'1.2.1.sz.mell. Önk. összes'!E131+'1.2.2.sz.mell. Hivatal össz.'!E131+'1.2.3.sz.mell.Műv.össz.'!E131+'1.2.4.sz.mell.Vágo.össz.'!E131</f>
        <v>0</v>
      </c>
      <c r="F131" s="562">
        <f t="shared" si="61"/>
        <v>0</v>
      </c>
      <c r="G131" s="380">
        <f>+'1.2.1.sz.mell. Önk. összes'!F131+'1.2.2.sz.mell. Hivatal össz.'!F131+'1.2.3.sz.mell.Műv.össz.'!F131+'1.2.4.sz.mell.Vágo.össz.'!F131</f>
        <v>0</v>
      </c>
      <c r="H131" s="476">
        <f t="shared" si="46"/>
        <v>0</v>
      </c>
    </row>
    <row r="132" spans="1:8" ht="12" customHeight="1" thickBot="1">
      <c r="A132" s="554" t="s">
        <v>269</v>
      </c>
      <c r="B132" s="561" t="s">
        <v>468</v>
      </c>
      <c r="C132" s="562">
        <f>+'1.2.1.sz.mell. Önk. összes'!C132+'1.2.2.sz.mell. Hivatal össz.'!C132+'1.2.3.sz.mell.Műv.össz.'!C132+'1.2.4.sz.mell.Vágo.össz.'!C132</f>
        <v>0</v>
      </c>
      <c r="D132" s="562">
        <f>+'1.2.1.sz.mell. Önk. összes'!D132+'1.2.2.sz.mell. Hivatal össz.'!D132+'1.2.3.sz.mell.Műv.össz.'!D132+'1.2.4.sz.mell.Vágo.össz.'!D132</f>
        <v>0</v>
      </c>
      <c r="E132" s="562">
        <f>+'1.2.1.sz.mell. Önk. összes'!E132+'1.2.2.sz.mell. Hivatal össz.'!E132+'1.2.3.sz.mell.Műv.össz.'!E132+'1.2.4.sz.mell.Vágo.össz.'!E132</f>
        <v>0</v>
      </c>
      <c r="F132" s="562">
        <f t="shared" si="61"/>
        <v>0</v>
      </c>
      <c r="G132" s="380">
        <f>+'1.2.1.sz.mell. Önk. összes'!F132+'1.2.2.sz.mell. Hivatal össz.'!F132+'1.2.3.sz.mell.Műv.össz.'!F132+'1.2.4.sz.mell.Vágo.össz.'!F132</f>
        <v>0</v>
      </c>
      <c r="H132" s="476">
        <f t="shared" si="46"/>
        <v>0</v>
      </c>
    </row>
    <row r="133" spans="1:8" ht="12" customHeight="1" thickBot="1">
      <c r="A133" s="567" t="s">
        <v>22</v>
      </c>
      <c r="B133" s="568" t="s">
        <v>460</v>
      </c>
      <c r="C133" s="506">
        <f>SUM(C134:C139)</f>
        <v>0</v>
      </c>
      <c r="D133" s="506">
        <f t="shared" ref="D133:F133" si="62">SUM(D134:D139)</f>
        <v>0</v>
      </c>
      <c r="E133" s="506">
        <f t="shared" ref="E133" si="63">SUM(E134:E139)</f>
        <v>0</v>
      </c>
      <c r="F133" s="506">
        <f t="shared" si="62"/>
        <v>0</v>
      </c>
      <c r="G133" s="380">
        <f>+'1.2.1.sz.mell. Önk. összes'!F133+'1.2.2.sz.mell. Hivatal össz.'!F133+'1.2.3.sz.mell.Műv.össz.'!F133+'1.2.4.sz.mell.Vágo.össz.'!F133</f>
        <v>0</v>
      </c>
      <c r="H133" s="476">
        <f t="shared" si="46"/>
        <v>0</v>
      </c>
    </row>
    <row r="134" spans="1:8" ht="12" customHeight="1">
      <c r="A134" s="507" t="s">
        <v>94</v>
      </c>
      <c r="B134" s="569" t="s">
        <v>469</v>
      </c>
      <c r="C134" s="562">
        <f>+'1.2.1.sz.mell. Önk. összes'!C134+'1.2.2.sz.mell. Hivatal össz.'!C134+'1.2.3.sz.mell.Műv.össz.'!C134+'1.2.4.sz.mell.Vágo.össz.'!C134</f>
        <v>0</v>
      </c>
      <c r="D134" s="562">
        <f>+'1.2.1.sz.mell. Önk. összes'!D134+'1.2.2.sz.mell. Hivatal össz.'!D134+'1.2.3.sz.mell.Műv.össz.'!D134+'1.2.4.sz.mell.Vágo.össz.'!D134</f>
        <v>0</v>
      </c>
      <c r="E134" s="562">
        <f>+'1.2.1.sz.mell. Önk. összes'!E134+'1.2.2.sz.mell. Hivatal össz.'!E134+'1.2.3.sz.mell.Műv.össz.'!E134+'1.2.4.sz.mell.Vágo.össz.'!E134</f>
        <v>0</v>
      </c>
      <c r="F134" s="562">
        <f t="shared" ref="F134:F139" si="64">+C134+D134+E134</f>
        <v>0</v>
      </c>
      <c r="G134" s="380">
        <f>+'1.2.1.sz.mell. Önk. összes'!F134+'1.2.2.sz.mell. Hivatal össz.'!F134+'1.2.3.sz.mell.Műv.össz.'!F134+'1.2.4.sz.mell.Vágo.össz.'!F134</f>
        <v>0</v>
      </c>
      <c r="H134" s="476">
        <f t="shared" si="46"/>
        <v>0</v>
      </c>
    </row>
    <row r="135" spans="1:8" ht="12" customHeight="1">
      <c r="A135" s="507" t="s">
        <v>95</v>
      </c>
      <c r="B135" s="569" t="s">
        <v>461</v>
      </c>
      <c r="C135" s="562">
        <f>+'1.2.1.sz.mell. Önk. összes'!C135+'1.2.2.sz.mell. Hivatal össz.'!C135+'1.2.3.sz.mell.Műv.össz.'!C135+'1.2.4.sz.mell.Vágo.össz.'!C135</f>
        <v>0</v>
      </c>
      <c r="D135" s="562">
        <f>+'1.2.1.sz.mell. Önk. összes'!D135+'1.2.2.sz.mell. Hivatal össz.'!D135+'1.2.3.sz.mell.Műv.össz.'!D135+'1.2.4.sz.mell.Vágo.össz.'!D135</f>
        <v>0</v>
      </c>
      <c r="E135" s="562">
        <f>+'1.2.1.sz.mell. Önk. összes'!E135+'1.2.2.sz.mell. Hivatal össz.'!E135+'1.2.3.sz.mell.Műv.össz.'!E135+'1.2.4.sz.mell.Vágo.össz.'!E135</f>
        <v>0</v>
      </c>
      <c r="F135" s="562">
        <f t="shared" si="64"/>
        <v>0</v>
      </c>
      <c r="G135" s="380">
        <f>+'1.2.1.sz.mell. Önk. összes'!F135+'1.2.2.sz.mell. Hivatal össz.'!F135+'1.2.3.sz.mell.Műv.össz.'!F135+'1.2.4.sz.mell.Vágo.össz.'!F135</f>
        <v>0</v>
      </c>
      <c r="H135" s="476">
        <f t="shared" si="46"/>
        <v>0</v>
      </c>
    </row>
    <row r="136" spans="1:8" ht="12" customHeight="1">
      <c r="A136" s="507" t="s">
        <v>96</v>
      </c>
      <c r="B136" s="569" t="s">
        <v>462</v>
      </c>
      <c r="C136" s="562">
        <f>+'1.2.1.sz.mell. Önk. összes'!C136+'1.2.2.sz.mell. Hivatal össz.'!C136+'1.2.3.sz.mell.Műv.össz.'!C136+'1.2.4.sz.mell.Vágo.össz.'!C136</f>
        <v>0</v>
      </c>
      <c r="D136" s="562">
        <f>+'1.2.1.sz.mell. Önk. összes'!D136+'1.2.2.sz.mell. Hivatal össz.'!D136+'1.2.3.sz.mell.Műv.össz.'!D136+'1.2.4.sz.mell.Vágo.össz.'!D136</f>
        <v>0</v>
      </c>
      <c r="E136" s="562">
        <f>+'1.2.1.sz.mell. Önk. összes'!E136+'1.2.2.sz.mell. Hivatal össz.'!E136+'1.2.3.sz.mell.Műv.össz.'!E136+'1.2.4.sz.mell.Vágo.össz.'!E136</f>
        <v>0</v>
      </c>
      <c r="F136" s="562">
        <f t="shared" si="64"/>
        <v>0</v>
      </c>
      <c r="G136" s="380">
        <f>+'1.2.1.sz.mell. Önk. összes'!F136+'1.2.2.sz.mell. Hivatal össz.'!F136+'1.2.3.sz.mell.Műv.össz.'!F136+'1.2.4.sz.mell.Vágo.össz.'!F136</f>
        <v>0</v>
      </c>
      <c r="H136" s="476">
        <f t="shared" si="46"/>
        <v>0</v>
      </c>
    </row>
    <row r="137" spans="1:8" ht="12" customHeight="1">
      <c r="A137" s="507" t="s">
        <v>163</v>
      </c>
      <c r="B137" s="569" t="s">
        <v>463</v>
      </c>
      <c r="C137" s="562">
        <f>+'1.2.1.sz.mell. Önk. összes'!C137+'1.2.2.sz.mell. Hivatal össz.'!C137+'1.2.3.sz.mell.Műv.össz.'!C137+'1.2.4.sz.mell.Vágo.össz.'!C137</f>
        <v>0</v>
      </c>
      <c r="D137" s="562">
        <f>+'1.2.1.sz.mell. Önk. összes'!D137+'1.2.2.sz.mell. Hivatal össz.'!D137+'1.2.3.sz.mell.Műv.össz.'!D137+'1.2.4.sz.mell.Vágo.össz.'!D137</f>
        <v>0</v>
      </c>
      <c r="E137" s="562">
        <f>+'1.2.1.sz.mell. Önk. összes'!E137+'1.2.2.sz.mell. Hivatal össz.'!E137+'1.2.3.sz.mell.Műv.össz.'!E137+'1.2.4.sz.mell.Vágo.össz.'!E137</f>
        <v>0</v>
      </c>
      <c r="F137" s="562">
        <f t="shared" si="64"/>
        <v>0</v>
      </c>
      <c r="G137" s="380">
        <f>+'1.2.1.sz.mell. Önk. összes'!F137+'1.2.2.sz.mell. Hivatal össz.'!F137+'1.2.3.sz.mell.Műv.össz.'!F137+'1.2.4.sz.mell.Vágo.össz.'!F137</f>
        <v>0</v>
      </c>
      <c r="H137" s="476">
        <f t="shared" si="46"/>
        <v>0</v>
      </c>
    </row>
    <row r="138" spans="1:8" ht="12" customHeight="1">
      <c r="A138" s="507" t="s">
        <v>164</v>
      </c>
      <c r="B138" s="569" t="s">
        <v>464</v>
      </c>
      <c r="C138" s="562">
        <f>+'1.2.1.sz.mell. Önk. összes'!C138+'1.2.2.sz.mell. Hivatal össz.'!C138+'1.2.3.sz.mell.Műv.össz.'!C138+'1.2.4.sz.mell.Vágo.össz.'!C138</f>
        <v>0</v>
      </c>
      <c r="D138" s="562">
        <f>+'1.2.1.sz.mell. Önk. összes'!D138+'1.2.2.sz.mell. Hivatal össz.'!D138+'1.2.3.sz.mell.Műv.össz.'!D138+'1.2.4.sz.mell.Vágo.össz.'!D138</f>
        <v>0</v>
      </c>
      <c r="E138" s="562">
        <f>+'1.2.1.sz.mell. Önk. összes'!E138+'1.2.2.sz.mell. Hivatal össz.'!E138+'1.2.3.sz.mell.Műv.össz.'!E138+'1.2.4.sz.mell.Vágo.össz.'!E138</f>
        <v>0</v>
      </c>
      <c r="F138" s="562">
        <f t="shared" si="64"/>
        <v>0</v>
      </c>
      <c r="G138" s="380">
        <f>+'1.2.1.sz.mell. Önk. összes'!F138+'1.2.2.sz.mell. Hivatal össz.'!F138+'1.2.3.sz.mell.Műv.össz.'!F138+'1.2.4.sz.mell.Vágo.össz.'!F138</f>
        <v>0</v>
      </c>
      <c r="H138" s="476">
        <f t="shared" si="46"/>
        <v>0</v>
      </c>
    </row>
    <row r="139" spans="1:8" ht="12" customHeight="1" thickBot="1">
      <c r="A139" s="554" t="s">
        <v>165</v>
      </c>
      <c r="B139" s="569" t="s">
        <v>465</v>
      </c>
      <c r="C139" s="562">
        <f>+'1.2.1.sz.mell. Önk. összes'!C139+'1.2.2.sz.mell. Hivatal össz.'!C139+'1.2.3.sz.mell.Műv.össz.'!C139+'1.2.4.sz.mell.Vágo.össz.'!C139</f>
        <v>0</v>
      </c>
      <c r="D139" s="562">
        <f>+'1.2.1.sz.mell. Önk. összes'!D139+'1.2.2.sz.mell. Hivatal össz.'!D139+'1.2.3.sz.mell.Műv.össz.'!D139+'1.2.4.sz.mell.Vágo.össz.'!D139</f>
        <v>0</v>
      </c>
      <c r="E139" s="562">
        <f>+'1.2.1.sz.mell. Önk. összes'!E139+'1.2.2.sz.mell. Hivatal össz.'!E139+'1.2.3.sz.mell.Műv.össz.'!E139+'1.2.4.sz.mell.Vágo.össz.'!E139</f>
        <v>0</v>
      </c>
      <c r="F139" s="562">
        <f t="shared" si="64"/>
        <v>0</v>
      </c>
      <c r="G139" s="380">
        <f>+'1.2.1.sz.mell. Önk. összes'!F139+'1.2.2.sz.mell. Hivatal össz.'!F139+'1.2.3.sz.mell.Műv.össz.'!F139+'1.2.4.sz.mell.Vágo.össz.'!F139</f>
        <v>0</v>
      </c>
      <c r="H139" s="476">
        <f t="shared" si="46"/>
        <v>0</v>
      </c>
    </row>
    <row r="140" spans="1:8" ht="12" customHeight="1" thickBot="1">
      <c r="A140" s="504" t="s">
        <v>23</v>
      </c>
      <c r="B140" s="565" t="s">
        <v>473</v>
      </c>
      <c r="C140" s="520">
        <f>+C141+C142+C143+C144</f>
        <v>0</v>
      </c>
      <c r="D140" s="520">
        <f t="shared" ref="D140:F140" si="65">+D141+D142+D143+D144</f>
        <v>65631</v>
      </c>
      <c r="E140" s="520">
        <f t="shared" ref="E140" si="66">+E141+E142+E143+E144</f>
        <v>-51043</v>
      </c>
      <c r="F140" s="520">
        <f t="shared" si="65"/>
        <v>14588</v>
      </c>
      <c r="G140" s="380">
        <f>+'1.2.1.sz.mell. Önk. összes'!F140+'1.2.2.sz.mell. Hivatal össz.'!F140+'1.2.3.sz.mell.Műv.össz.'!F140+'1.2.4.sz.mell.Vágo.össz.'!F140</f>
        <v>178725</v>
      </c>
      <c r="H140" s="476">
        <f t="shared" si="46"/>
        <v>-164137</v>
      </c>
    </row>
    <row r="141" spans="1:8" ht="12" customHeight="1">
      <c r="A141" s="507" t="s">
        <v>97</v>
      </c>
      <c r="B141" s="569" t="s">
        <v>375</v>
      </c>
      <c r="C141" s="562">
        <f>+'1.2.1.sz.mell. Önk. összes'!C141+'1.2.2.sz.mell. Hivatal össz.'!C141+'1.2.3.sz.mell.Műv.össz.'!C141+'1.2.4.sz.mell.Vágo.össz.'!C141</f>
        <v>0</v>
      </c>
      <c r="D141" s="562">
        <f>+'1.2.1.sz.mell. Önk. összes'!D141+'1.2.2.sz.mell. Hivatal össz.'!D141+'1.2.3.sz.mell.Műv.össz.'!D141+'1.2.4.sz.mell.Vágo.össz.'!D141</f>
        <v>0</v>
      </c>
      <c r="E141" s="562">
        <f>+'1.2.1.sz.mell. Önk. összes'!E141+'1.2.2.sz.mell. Hivatal össz.'!E141+'1.2.3.sz.mell.Műv.össz.'!E141+'1.2.4.sz.mell.Vágo.össz.'!E141</f>
        <v>0</v>
      </c>
      <c r="F141" s="562">
        <f t="shared" ref="F141:F144" si="67">+C141+D141+E141</f>
        <v>0</v>
      </c>
      <c r="G141" s="380">
        <f>+'1.2.1.sz.mell. Önk. összes'!F141+'1.2.2.sz.mell. Hivatal össz.'!F141+'1.2.3.sz.mell.Műv.össz.'!F141+'1.2.4.sz.mell.Vágo.össz.'!F141</f>
        <v>0</v>
      </c>
      <c r="H141" s="476">
        <f t="shared" si="46"/>
        <v>0</v>
      </c>
    </row>
    <row r="142" spans="1:8" ht="12" customHeight="1">
      <c r="A142" s="507" t="s">
        <v>98</v>
      </c>
      <c r="B142" s="569" t="s">
        <v>376</v>
      </c>
      <c r="C142" s="562">
        <f>+'1.2.1.sz.mell. Önk. összes'!C142+'1.2.2.sz.mell. Hivatal össz.'!C142+'1.2.3.sz.mell.Műv.össz.'!C142+'1.2.4.sz.mell.Vágo.össz.'!C142</f>
        <v>0</v>
      </c>
      <c r="D142" s="562">
        <f>+'1.2.1.sz.mell. Önk. összes'!D142+'1.2.2.sz.mell. Hivatal össz.'!D142+'1.2.3.sz.mell.Műv.össz.'!D142+'1.2.4.sz.mell.Vágo.össz.'!D142</f>
        <v>65631</v>
      </c>
      <c r="E142" s="562">
        <f>+'1.2.1.sz.mell. Önk. összes'!E142+'1.2.2.sz.mell. Hivatal össz.'!E142+'1.2.3.sz.mell.Műv.össz.'!E142+'1.2.4.sz.mell.Vágo.össz.'!E142</f>
        <v>-51043</v>
      </c>
      <c r="F142" s="562">
        <f t="shared" si="67"/>
        <v>14588</v>
      </c>
      <c r="G142" s="380">
        <f>+'1.2.1.sz.mell. Önk. összes'!F142+'1.2.2.sz.mell. Hivatal össz.'!F142+'1.2.3.sz.mell.Műv.össz.'!F142+'1.2.4.sz.mell.Vágo.össz.'!F142</f>
        <v>14588</v>
      </c>
      <c r="H142" s="476">
        <f t="shared" si="46"/>
        <v>0</v>
      </c>
    </row>
    <row r="143" spans="1:8" ht="12" customHeight="1">
      <c r="A143" s="507" t="s">
        <v>289</v>
      </c>
      <c r="B143" s="569" t="s">
        <v>474</v>
      </c>
      <c r="C143" s="562">
        <f>+'1.2.1.sz.mell. Önk. összes'!C143+'1.2.2.sz.mell. Hivatal össz.'!C143+'1.2.3.sz.mell.Műv.össz.'!C143+'1.2.4.sz.mell.Vágo.össz.'!C143</f>
        <v>0</v>
      </c>
      <c r="D143" s="562">
        <f>+'1.2.1.sz.mell. Önk. összes'!D143+'1.2.2.sz.mell. Hivatal össz.'!D143+'1.2.3.sz.mell.Műv.össz.'!D143+'1.2.4.sz.mell.Vágo.össz.'!D143</f>
        <v>0</v>
      </c>
      <c r="E143" s="562">
        <f>+'1.2.1.sz.mell. Önk. összes'!E143+'1.2.2.sz.mell. Hivatal össz.'!E143+'1.2.3.sz.mell.Műv.össz.'!E143+'1.2.4.sz.mell.Vágo.össz.'!E143</f>
        <v>0</v>
      </c>
      <c r="F143" s="562">
        <f t="shared" si="67"/>
        <v>0</v>
      </c>
      <c r="G143" s="380">
        <f>+'1.2.1.sz.mell. Önk. összes'!F143+'1.2.2.sz.mell. Hivatal össz.'!F143+'1.2.3.sz.mell.Műv.össz.'!F143+'1.2.4.sz.mell.Vágo.össz.'!F143</f>
        <v>0</v>
      </c>
      <c r="H143" s="476">
        <f t="shared" si="46"/>
        <v>0</v>
      </c>
    </row>
    <row r="144" spans="1:8" ht="12" customHeight="1" thickBot="1">
      <c r="A144" s="554" t="s">
        <v>290</v>
      </c>
      <c r="B144" s="570" t="s">
        <v>563</v>
      </c>
      <c r="C144" s="562">
        <f>+'1.2.2.sz.mell. Hivatal össz.'!C144+'1.2.3.sz.mell.Műv.össz.'!C144+'1.2.4.sz.mell.Vágo.össz.'!C144</f>
        <v>0</v>
      </c>
      <c r="D144" s="562">
        <f>+'1.2.2.sz.mell. Hivatal össz.'!D144+'1.2.3.sz.mell.Műv.össz.'!D144+'1.2.4.sz.mell.Vágo.össz.'!D144</f>
        <v>0</v>
      </c>
      <c r="E144" s="562">
        <f>+'1.2.2.sz.mell. Hivatal össz.'!E144+'1.2.3.sz.mell.Műv.össz.'!E144+'1.2.4.sz.mell.Vágo.össz.'!E144</f>
        <v>0</v>
      </c>
      <c r="F144" s="562">
        <f t="shared" si="67"/>
        <v>0</v>
      </c>
      <c r="G144" s="380">
        <f>+'1.2.1.sz.mell. Önk. összes'!F144+'1.2.2.sz.mell. Hivatal össz.'!F144+'1.2.3.sz.mell.Műv.össz.'!F144+'1.2.4.sz.mell.Vágo.össz.'!F144</f>
        <v>164137</v>
      </c>
      <c r="H144" s="476">
        <f t="shared" si="46"/>
        <v>-164137</v>
      </c>
    </row>
    <row r="145" spans="1:8" ht="12" customHeight="1" thickBot="1">
      <c r="A145" s="504" t="s">
        <v>24</v>
      </c>
      <c r="B145" s="565" t="s">
        <v>475</v>
      </c>
      <c r="C145" s="571">
        <f>SUM(C146:C150)</f>
        <v>0</v>
      </c>
      <c r="D145" s="571">
        <f t="shared" ref="D145:F145" si="68">SUM(D146:D150)</f>
        <v>0</v>
      </c>
      <c r="E145" s="571">
        <f t="shared" ref="E145" si="69">SUM(E146:E150)</f>
        <v>0</v>
      </c>
      <c r="F145" s="571">
        <f t="shared" si="68"/>
        <v>0</v>
      </c>
      <c r="G145" s="380">
        <f>+'1.2.1.sz.mell. Önk. összes'!F145+'1.2.2.sz.mell. Hivatal össz.'!F145+'1.2.3.sz.mell.Műv.össz.'!F145+'1.2.4.sz.mell.Vágo.össz.'!F145</f>
        <v>0</v>
      </c>
      <c r="H145" s="476">
        <f t="shared" si="46"/>
        <v>0</v>
      </c>
    </row>
    <row r="146" spans="1:8" ht="12" customHeight="1">
      <c r="A146" s="507" t="s">
        <v>99</v>
      </c>
      <c r="B146" s="569" t="s">
        <v>470</v>
      </c>
      <c r="C146" s="562">
        <f>+'1.2.1.sz.mell. Önk. összes'!C146+'1.2.2.sz.mell. Hivatal össz.'!C146+'1.2.3.sz.mell.Műv.össz.'!C146+'1.2.4.sz.mell.Vágo.össz.'!C146</f>
        <v>0</v>
      </c>
      <c r="D146" s="562">
        <f>+'1.2.1.sz.mell. Önk. összes'!D146+'1.2.2.sz.mell. Hivatal össz.'!D146+'1.2.3.sz.mell.Műv.össz.'!D146+'1.2.4.sz.mell.Vágo.össz.'!D146</f>
        <v>0</v>
      </c>
      <c r="E146" s="562">
        <f>+'1.2.1.sz.mell. Önk. összes'!E146+'1.2.2.sz.mell. Hivatal össz.'!E146+'1.2.3.sz.mell.Műv.össz.'!E146+'1.2.4.sz.mell.Vágo.össz.'!E146</f>
        <v>0</v>
      </c>
      <c r="F146" s="562">
        <f t="shared" ref="F146:F150" si="70">+C146+D146+E146</f>
        <v>0</v>
      </c>
      <c r="G146" s="380">
        <f>+'1.2.1.sz.mell. Önk. összes'!F146+'1.2.2.sz.mell. Hivatal össz.'!F146+'1.2.3.sz.mell.Műv.össz.'!F146+'1.2.4.sz.mell.Vágo.össz.'!F146</f>
        <v>0</v>
      </c>
      <c r="H146" s="476">
        <f t="shared" si="46"/>
        <v>0</v>
      </c>
    </row>
    <row r="147" spans="1:8" ht="12" customHeight="1">
      <c r="A147" s="507" t="s">
        <v>100</v>
      </c>
      <c r="B147" s="569" t="s">
        <v>477</v>
      </c>
      <c r="C147" s="562">
        <f>+'1.2.1.sz.mell. Önk. összes'!C147+'1.2.2.sz.mell. Hivatal össz.'!C147+'1.2.3.sz.mell.Műv.össz.'!C147+'1.2.4.sz.mell.Vágo.össz.'!C147</f>
        <v>0</v>
      </c>
      <c r="D147" s="562">
        <f>+'1.2.1.sz.mell. Önk. összes'!D147+'1.2.2.sz.mell. Hivatal össz.'!D147+'1.2.3.sz.mell.Műv.össz.'!D147+'1.2.4.sz.mell.Vágo.össz.'!D147</f>
        <v>0</v>
      </c>
      <c r="E147" s="562">
        <f>+'1.2.1.sz.mell. Önk. összes'!E147+'1.2.2.sz.mell. Hivatal össz.'!E147+'1.2.3.sz.mell.Műv.össz.'!E147+'1.2.4.sz.mell.Vágo.össz.'!E147</f>
        <v>0</v>
      </c>
      <c r="F147" s="562">
        <f t="shared" si="70"/>
        <v>0</v>
      </c>
      <c r="G147" s="380">
        <f>+'1.2.1.sz.mell. Önk. összes'!F147+'1.2.2.sz.mell. Hivatal össz.'!F147+'1.2.3.sz.mell.Műv.össz.'!F147+'1.2.4.sz.mell.Vágo.össz.'!F147</f>
        <v>0</v>
      </c>
      <c r="H147" s="476">
        <f t="shared" si="46"/>
        <v>0</v>
      </c>
    </row>
    <row r="148" spans="1:8" ht="12" customHeight="1">
      <c r="A148" s="507" t="s">
        <v>301</v>
      </c>
      <c r="B148" s="569" t="s">
        <v>472</v>
      </c>
      <c r="C148" s="562">
        <f>+'1.2.1.sz.mell. Önk. összes'!C148+'1.2.2.sz.mell. Hivatal össz.'!C148+'1.2.3.sz.mell.Műv.össz.'!C148+'1.2.4.sz.mell.Vágo.össz.'!C148</f>
        <v>0</v>
      </c>
      <c r="D148" s="562">
        <f>+'1.2.1.sz.mell. Önk. összes'!D148+'1.2.2.sz.mell. Hivatal össz.'!D148+'1.2.3.sz.mell.Műv.össz.'!D148+'1.2.4.sz.mell.Vágo.össz.'!D148</f>
        <v>0</v>
      </c>
      <c r="E148" s="562">
        <f>+'1.2.1.sz.mell. Önk. összes'!E148+'1.2.2.sz.mell. Hivatal össz.'!E148+'1.2.3.sz.mell.Műv.össz.'!E148+'1.2.4.sz.mell.Vágo.össz.'!E148</f>
        <v>0</v>
      </c>
      <c r="F148" s="562">
        <f t="shared" si="70"/>
        <v>0</v>
      </c>
      <c r="G148" s="380">
        <f>+'1.2.1.sz.mell. Önk. összes'!F148+'1.2.2.sz.mell. Hivatal össz.'!F148+'1.2.3.sz.mell.Műv.össz.'!F148+'1.2.4.sz.mell.Vágo.össz.'!F148</f>
        <v>0</v>
      </c>
      <c r="H148" s="476">
        <f t="shared" si="46"/>
        <v>0</v>
      </c>
    </row>
    <row r="149" spans="1:8" ht="12" customHeight="1">
      <c r="A149" s="507" t="s">
        <v>302</v>
      </c>
      <c r="B149" s="569" t="s">
        <v>478</v>
      </c>
      <c r="C149" s="562">
        <f>+'1.2.1.sz.mell. Önk. összes'!C149+'1.2.2.sz.mell. Hivatal össz.'!C149+'1.2.3.sz.mell.Műv.össz.'!C149+'1.2.4.sz.mell.Vágo.össz.'!C149</f>
        <v>0</v>
      </c>
      <c r="D149" s="562">
        <f>+'1.2.1.sz.mell. Önk. összes'!D149+'1.2.2.sz.mell. Hivatal össz.'!D149+'1.2.3.sz.mell.Műv.össz.'!D149+'1.2.4.sz.mell.Vágo.össz.'!D149</f>
        <v>0</v>
      </c>
      <c r="E149" s="562">
        <f>+'1.2.1.sz.mell. Önk. összes'!E149+'1.2.2.sz.mell. Hivatal össz.'!E149+'1.2.3.sz.mell.Műv.össz.'!E149+'1.2.4.sz.mell.Vágo.össz.'!E149</f>
        <v>0</v>
      </c>
      <c r="F149" s="562">
        <f t="shared" si="70"/>
        <v>0</v>
      </c>
      <c r="G149" s="380">
        <f>+'1.2.1.sz.mell. Önk. összes'!F149+'1.2.2.sz.mell. Hivatal össz.'!F149+'1.2.3.sz.mell.Műv.össz.'!F149+'1.2.4.sz.mell.Vágo.össz.'!F149</f>
        <v>0</v>
      </c>
      <c r="H149" s="476">
        <f t="shared" si="46"/>
        <v>0</v>
      </c>
    </row>
    <row r="150" spans="1:8" ht="12" customHeight="1" thickBot="1">
      <c r="A150" s="507" t="s">
        <v>476</v>
      </c>
      <c r="B150" s="569" t="s">
        <v>479</v>
      </c>
      <c r="C150" s="562">
        <f>+'1.2.1.sz.mell. Önk. összes'!C150+'1.2.2.sz.mell. Hivatal össz.'!C150+'1.2.3.sz.mell.Műv.össz.'!C150+'1.2.4.sz.mell.Vágo.össz.'!C150</f>
        <v>0</v>
      </c>
      <c r="D150" s="562">
        <f>+'1.2.1.sz.mell. Önk. összes'!D150+'1.2.2.sz.mell. Hivatal össz.'!D150+'1.2.3.sz.mell.Műv.össz.'!D150+'1.2.4.sz.mell.Vágo.össz.'!D150</f>
        <v>0</v>
      </c>
      <c r="E150" s="562">
        <f>+'1.2.1.sz.mell. Önk. összes'!E150+'1.2.2.sz.mell. Hivatal össz.'!E150+'1.2.3.sz.mell.Műv.össz.'!E150+'1.2.4.sz.mell.Vágo.össz.'!E150</f>
        <v>0</v>
      </c>
      <c r="F150" s="562">
        <f t="shared" si="70"/>
        <v>0</v>
      </c>
      <c r="G150" s="380">
        <f>+'1.2.1.sz.mell. Önk. összes'!F150+'1.2.2.sz.mell. Hivatal össz.'!F150+'1.2.3.sz.mell.Műv.össz.'!F150+'1.2.4.sz.mell.Vágo.össz.'!F150</f>
        <v>0</v>
      </c>
      <c r="H150" s="476">
        <f t="shared" si="46"/>
        <v>0</v>
      </c>
    </row>
    <row r="151" spans="1:8" ht="12" customHeight="1" thickBot="1">
      <c r="A151" s="504" t="s">
        <v>25</v>
      </c>
      <c r="B151" s="566" t="s">
        <v>480</v>
      </c>
      <c r="C151" s="572">
        <f>+'1.2.1.sz.mell. Önk. összes'!C151+'1.2.2.sz.mell. Hivatal össz.'!C151+'1.2.3.sz.mell.Műv.össz.'!C151+'1.2.4.sz.mell.Vágo.össz.'!C151</f>
        <v>0</v>
      </c>
      <c r="D151" s="572">
        <f>+'1.2.1.sz.mell. Önk. összes'!D151+'1.2.2.sz.mell. Hivatal össz.'!D151+'1.2.3.sz.mell.Műv.össz.'!D151+'1.2.4.sz.mell.Vágo.össz.'!D151</f>
        <v>0</v>
      </c>
      <c r="E151" s="572">
        <f>+'1.2.1.sz.mell. Önk. összes'!E151+'1.2.2.sz.mell. Hivatal össz.'!E151+'1.2.3.sz.mell.Műv.össz.'!E151+'1.2.4.sz.mell.Vágo.össz.'!E151</f>
        <v>0</v>
      </c>
      <c r="F151" s="572">
        <f>+C151+D151+E151</f>
        <v>0</v>
      </c>
      <c r="G151" s="380">
        <f>+'1.2.1.sz.mell. Önk. összes'!F151+'1.2.2.sz.mell. Hivatal össz.'!F151+'1.2.3.sz.mell.Műv.össz.'!F151+'1.2.4.sz.mell.Vágo.össz.'!F151</f>
        <v>0</v>
      </c>
      <c r="H151" s="476">
        <f t="shared" si="46"/>
        <v>0</v>
      </c>
    </row>
    <row r="152" spans="1:8" ht="12" customHeight="1" thickBot="1">
      <c r="A152" s="504" t="s">
        <v>26</v>
      </c>
      <c r="B152" s="566" t="s">
        <v>481</v>
      </c>
      <c r="C152" s="572">
        <f>+'1.2.1.sz.mell. Önk. összes'!C152+'1.2.2.sz.mell. Hivatal össz.'!C152+'1.2.3.sz.mell.Műv.össz.'!C152+'1.2.4.sz.mell.Vágo.össz.'!C152</f>
        <v>0</v>
      </c>
      <c r="D152" s="572">
        <f>+'1.2.1.sz.mell. Önk. összes'!D152+'1.2.2.sz.mell. Hivatal össz.'!D152+'1.2.3.sz.mell.Műv.össz.'!D152+'1.2.4.sz.mell.Vágo.össz.'!D152</f>
        <v>0</v>
      </c>
      <c r="E152" s="572">
        <f>+'1.2.1.sz.mell. Önk. összes'!E152+'1.2.2.sz.mell. Hivatal össz.'!E152+'1.2.3.sz.mell.Műv.össz.'!E152+'1.2.4.sz.mell.Vágo.össz.'!E152</f>
        <v>0</v>
      </c>
      <c r="F152" s="572">
        <f>+C152+D152+E152</f>
        <v>0</v>
      </c>
      <c r="G152" s="380">
        <f>+'1.2.1.sz.mell. Önk. összes'!F152+'1.2.2.sz.mell. Hivatal össz.'!F152+'1.2.3.sz.mell.Műv.össz.'!F152+'1.2.4.sz.mell.Vágo.össz.'!F152</f>
        <v>0</v>
      </c>
      <c r="H152" s="476">
        <f t="shared" ref="H152:H154" si="71">+F152-G152</f>
        <v>0</v>
      </c>
    </row>
    <row r="153" spans="1:8" ht="15" customHeight="1" thickBot="1">
      <c r="A153" s="504" t="s">
        <v>27</v>
      </c>
      <c r="B153" s="565" t="s">
        <v>483</v>
      </c>
      <c r="C153" s="573">
        <f>+C129+C133+C140+C145+C151+C152</f>
        <v>0</v>
      </c>
      <c r="D153" s="573">
        <f t="shared" ref="D153:F153" si="72">+D129+D133+D140+D145+D151+D152</f>
        <v>65631</v>
      </c>
      <c r="E153" s="573">
        <f t="shared" ref="E153" si="73">+E129+E133+E140+E145+E151+E152</f>
        <v>-51043</v>
      </c>
      <c r="F153" s="573">
        <f t="shared" si="72"/>
        <v>14588</v>
      </c>
      <c r="G153" s="380">
        <f>+'1.2.1.sz.mell. Önk. összes'!F153+'1.2.2.sz.mell. Hivatal össz.'!F153+'1.2.3.sz.mell.Műv.össz.'!F153+'1.2.4.sz.mell.Vágo.össz.'!F153</f>
        <v>178725</v>
      </c>
      <c r="H153" s="476">
        <f t="shared" si="71"/>
        <v>-164137</v>
      </c>
    </row>
    <row r="154" spans="1:8" s="380" customFormat="1" ht="12.95" customHeight="1" thickBot="1">
      <c r="A154" s="575" t="s">
        <v>28</v>
      </c>
      <c r="B154" s="576" t="s">
        <v>482</v>
      </c>
      <c r="C154" s="573">
        <f>+C128+C153</f>
        <v>1101131</v>
      </c>
      <c r="D154" s="573">
        <f t="shared" ref="D154:F154" si="74">+D128+D153</f>
        <v>97274</v>
      </c>
      <c r="E154" s="573">
        <f t="shared" ref="E154" si="75">+E128+E153</f>
        <v>57684</v>
      </c>
      <c r="F154" s="573">
        <f t="shared" si="74"/>
        <v>1256089</v>
      </c>
      <c r="G154" s="380">
        <f>+'1.2.1.sz.mell. Önk. összes'!F154+'1.2.2.sz.mell. Hivatal össz.'!F154+'1.2.3.sz.mell.Műv.össz.'!F154+'1.2.4.sz.mell.Vágo.össz.'!F154</f>
        <v>1420226</v>
      </c>
      <c r="H154" s="476">
        <f t="shared" si="71"/>
        <v>-164137</v>
      </c>
    </row>
    <row r="155" spans="1:8" ht="20.25" customHeight="1">
      <c r="C155" s="725">
        <f>+C87-C154</f>
        <v>0</v>
      </c>
      <c r="D155" s="725">
        <f>+D87-D154</f>
        <v>0</v>
      </c>
      <c r="E155" s="725">
        <f t="shared" ref="E155:F155" si="76">+E87-E154</f>
        <v>0</v>
      </c>
      <c r="F155" s="725">
        <f t="shared" si="76"/>
        <v>0</v>
      </c>
      <c r="G155" s="495">
        <v>1260291</v>
      </c>
    </row>
    <row r="156" spans="1:8">
      <c r="A156" s="578" t="s">
        <v>377</v>
      </c>
      <c r="B156" s="587"/>
      <c r="C156" s="710">
        <f>+C154-C87</f>
        <v>0</v>
      </c>
      <c r="F156" s="710"/>
    </row>
    <row r="157" spans="1:8" ht="15" customHeight="1" thickBot="1">
      <c r="A157" s="585"/>
      <c r="B157" s="585"/>
      <c r="C157" s="304" t="s">
        <v>224</v>
      </c>
      <c r="F157" s="304"/>
    </row>
    <row r="158" spans="1:8" ht="13.5" customHeight="1" thickBot="1">
      <c r="A158" s="504">
        <v>1</v>
      </c>
      <c r="B158" s="579" t="s">
        <v>484</v>
      </c>
      <c r="C158" s="506">
        <f>+C62-C128</f>
        <v>-205502</v>
      </c>
      <c r="D158" s="506">
        <f t="shared" ref="D158:F158" si="77">+D62-D128</f>
        <v>63084</v>
      </c>
      <c r="E158" s="506">
        <f t="shared" ref="E158" si="78">+E62-E128</f>
        <v>-80656</v>
      </c>
      <c r="F158" s="506">
        <f t="shared" si="77"/>
        <v>-223074</v>
      </c>
    </row>
    <row r="159" spans="1:8" ht="27.75" customHeight="1" thickBot="1">
      <c r="A159" s="504" t="s">
        <v>19</v>
      </c>
      <c r="B159" s="579" t="s">
        <v>490</v>
      </c>
      <c r="C159" s="506">
        <f>+C86-C153</f>
        <v>205502</v>
      </c>
      <c r="D159" s="506">
        <f t="shared" ref="D159:F159" si="79">+D86-D153</f>
        <v>-63084</v>
      </c>
      <c r="E159" s="506">
        <f t="shared" ref="E159" si="80">+E86-E153</f>
        <v>80656</v>
      </c>
      <c r="F159" s="506">
        <f t="shared" si="79"/>
        <v>223074</v>
      </c>
    </row>
  </sheetData>
  <phoneticPr fontId="0" type="noConversion"/>
  <printOptions horizontalCentered="1"/>
  <pageMargins left="0.59055118110236227" right="0.59055118110236227" top="1.4566929133858268" bottom="0.47244094488188981" header="0.78740157480314965" footer="0.59055118110236227"/>
  <pageSetup paperSize="9" scale="62" fitToHeight="2" orientation="portrait" r:id="rId1"/>
  <headerFooter alignWithMargins="0">
    <oddHeader>&amp;C&amp;"Times New Roman CE,Félkövér"&amp;12
Balatonkenese Önkormányzat
2015. ÉVI KÖLTSÉGVETÉSÉNEK ÖSSZEVONT MÉRLEGE&amp;10
&amp;R&amp;"Times New Roman CE,Félkövér dőlt"&amp;11 1.1. melléklet a ........./2015. (.......) önkormányzati rendelethez</oddHeader>
  </headerFooter>
  <rowBreaks count="1" manualBreakCount="1">
    <brk id="8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G162"/>
  <sheetViews>
    <sheetView topLeftCell="A70" zoomScaleNormal="100" workbookViewId="0">
      <selection activeCell="E112" sqref="E112"/>
    </sheetView>
  </sheetViews>
  <sheetFormatPr defaultRowHeight="12.75"/>
  <cols>
    <col min="1" max="1" width="7.5" style="495" customWidth="1"/>
    <col min="2" max="2" width="69.6640625" style="495" customWidth="1"/>
    <col min="3" max="6" width="13.5" style="577" customWidth="1"/>
    <col min="7" max="16384" width="9.33203125" style="495"/>
  </cols>
  <sheetData>
    <row r="1" spans="1:7" ht="15.95" customHeight="1">
      <c r="A1" s="496"/>
      <c r="B1" s="496" t="s">
        <v>15</v>
      </c>
      <c r="C1" s="497"/>
      <c r="D1" s="497"/>
      <c r="E1" s="497"/>
      <c r="F1" s="497"/>
    </row>
    <row r="2" spans="1:7" ht="15.95" customHeight="1" thickBot="1">
      <c r="A2" s="585"/>
      <c r="B2" s="585"/>
      <c r="C2" s="304"/>
      <c r="D2" s="304"/>
      <c r="E2" s="304"/>
      <c r="F2" s="304" t="s">
        <v>224</v>
      </c>
    </row>
    <row r="3" spans="1:7" ht="38.1" customHeight="1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7" s="380" customFormat="1" ht="12" customHeight="1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7" s="380" customFormat="1" ht="12" customHeight="1" thickBot="1">
      <c r="A5" s="504" t="s">
        <v>18</v>
      </c>
      <c r="B5" s="505" t="s">
        <v>249</v>
      </c>
      <c r="C5" s="506">
        <f>+C6+C7+C8+C9+C10+C11</f>
        <v>284600</v>
      </c>
      <c r="D5" s="506">
        <f t="shared" ref="D5:F5" si="0">+D6+D7+D8+D9+D10+D11</f>
        <v>43715</v>
      </c>
      <c r="E5" s="506">
        <f t="shared" si="0"/>
        <v>3123</v>
      </c>
      <c r="F5" s="506">
        <f t="shared" si="0"/>
        <v>331438</v>
      </c>
    </row>
    <row r="6" spans="1:7" s="380" customFormat="1" ht="12" customHeight="1">
      <c r="A6" s="507" t="s">
        <v>101</v>
      </c>
      <c r="B6" s="508" t="s">
        <v>250</v>
      </c>
      <c r="C6" s="509">
        <v>134598</v>
      </c>
      <c r="D6" s="509">
        <f>34919+2989+4743-14979</f>
        <v>27672</v>
      </c>
      <c r="E6" s="509">
        <v>-1314</v>
      </c>
      <c r="F6" s="509">
        <f>+C6+D6+E6</f>
        <v>160956</v>
      </c>
      <c r="G6" s="475"/>
    </row>
    <row r="7" spans="1:7" s="380" customFormat="1" ht="12" customHeight="1">
      <c r="A7" s="510" t="s">
        <v>102</v>
      </c>
      <c r="B7" s="511" t="s">
        <v>251</v>
      </c>
      <c r="C7" s="509">
        <v>62198</v>
      </c>
      <c r="D7" s="509">
        <f>-12960+2287</f>
        <v>-10673</v>
      </c>
      <c r="E7" s="509">
        <v>-5529</v>
      </c>
      <c r="F7" s="509">
        <f t="shared" ref="F7:F11" si="1">+C7+D7+E7</f>
        <v>45996</v>
      </c>
    </row>
    <row r="8" spans="1:7" s="380" customFormat="1" ht="12" customHeight="1">
      <c r="A8" s="510" t="s">
        <v>103</v>
      </c>
      <c r="B8" s="511" t="s">
        <v>252</v>
      </c>
      <c r="C8" s="509">
        <v>40414</v>
      </c>
      <c r="D8" s="509">
        <f>67929+3180</f>
        <v>71109</v>
      </c>
      <c r="E8" s="509">
        <v>-39082</v>
      </c>
      <c r="F8" s="509">
        <f t="shared" si="1"/>
        <v>72441</v>
      </c>
    </row>
    <row r="9" spans="1:7" s="380" customFormat="1" ht="12" customHeight="1">
      <c r="A9" s="510" t="s">
        <v>104</v>
      </c>
      <c r="B9" s="511" t="s">
        <v>253</v>
      </c>
      <c r="C9" s="509">
        <v>2997</v>
      </c>
      <c r="D9" s="509"/>
      <c r="E9" s="509">
        <v>138</v>
      </c>
      <c r="F9" s="509">
        <f t="shared" si="1"/>
        <v>3135</v>
      </c>
    </row>
    <row r="10" spans="1:7" s="380" customFormat="1" ht="12" customHeight="1">
      <c r="A10" s="510" t="s">
        <v>136</v>
      </c>
      <c r="B10" s="513" t="s">
        <v>439</v>
      </c>
      <c r="C10" s="509">
        <v>34919</v>
      </c>
      <c r="D10" s="509">
        <v>-34919</v>
      </c>
      <c r="E10" s="509">
        <v>48910</v>
      </c>
      <c r="F10" s="509">
        <f t="shared" si="1"/>
        <v>48910</v>
      </c>
    </row>
    <row r="11" spans="1:7" s="380" customFormat="1" ht="12" customHeight="1" thickBot="1">
      <c r="A11" s="514" t="s">
        <v>105</v>
      </c>
      <c r="B11" s="515" t="s">
        <v>440</v>
      </c>
      <c r="C11" s="509">
        <v>9474</v>
      </c>
      <c r="D11" s="509">
        <v>-9474</v>
      </c>
      <c r="E11" s="509"/>
      <c r="F11" s="509">
        <f t="shared" si="1"/>
        <v>0</v>
      </c>
    </row>
    <row r="12" spans="1:7" s="380" customFormat="1" ht="12" customHeight="1" thickBot="1">
      <c r="A12" s="504" t="s">
        <v>19</v>
      </c>
      <c r="B12" s="528" t="s">
        <v>254</v>
      </c>
      <c r="C12" s="506">
        <f>+C13+C14+C15+C16+C17</f>
        <v>16657</v>
      </c>
      <c r="D12" s="506">
        <f t="shared" ref="D12:E12" si="2">+D13+D14+D15+D16+D17</f>
        <v>143203</v>
      </c>
      <c r="E12" s="506">
        <f t="shared" si="2"/>
        <v>10629</v>
      </c>
      <c r="F12" s="506">
        <f>+F13+F14+F15+F16+F17</f>
        <v>170489</v>
      </c>
    </row>
    <row r="13" spans="1:7" s="380" customFormat="1" ht="12" customHeight="1">
      <c r="A13" s="507" t="s">
        <v>107</v>
      </c>
      <c r="B13" s="508" t="s">
        <v>255</v>
      </c>
      <c r="C13" s="509">
        <v>0</v>
      </c>
      <c r="D13" s="509"/>
      <c r="E13" s="509"/>
      <c r="F13" s="509">
        <f t="shared" ref="F13:F18" si="3">+C13+D13+E13</f>
        <v>0</v>
      </c>
    </row>
    <row r="14" spans="1:7" s="380" customFormat="1" ht="12" customHeight="1">
      <c r="A14" s="510" t="s">
        <v>108</v>
      </c>
      <c r="B14" s="511" t="s">
        <v>256</v>
      </c>
      <c r="C14" s="509">
        <v>0</v>
      </c>
      <c r="D14" s="509"/>
      <c r="E14" s="509"/>
      <c r="F14" s="509">
        <f t="shared" si="3"/>
        <v>0</v>
      </c>
    </row>
    <row r="15" spans="1:7" s="380" customFormat="1" ht="12" customHeight="1">
      <c r="A15" s="510" t="s">
        <v>109</v>
      </c>
      <c r="B15" s="511" t="s">
        <v>428</v>
      </c>
      <c r="C15" s="509">
        <v>0</v>
      </c>
      <c r="D15" s="509"/>
      <c r="E15" s="509"/>
      <c r="F15" s="509">
        <f t="shared" si="3"/>
        <v>0</v>
      </c>
    </row>
    <row r="16" spans="1:7" s="380" customFormat="1" ht="12" customHeight="1">
      <c r="A16" s="510" t="s">
        <v>110</v>
      </c>
      <c r="B16" s="511" t="s">
        <v>429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257</v>
      </c>
      <c r="C17" s="509">
        <v>16657</v>
      </c>
      <c r="D17" s="509">
        <f>-4000-2626+149829</f>
        <v>143203</v>
      </c>
      <c r="E17" s="509">
        <v>10629</v>
      </c>
      <c r="F17" s="509">
        <f t="shared" si="3"/>
        <v>170489</v>
      </c>
    </row>
    <row r="18" spans="1:6" s="380" customFormat="1" ht="12" customHeight="1" thickBot="1">
      <c r="A18" s="514" t="s">
        <v>120</v>
      </c>
      <c r="B18" s="515" t="s">
        <v>258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80060</v>
      </c>
      <c r="F19" s="506">
        <f t="shared" si="4"/>
        <v>80060</v>
      </c>
    </row>
    <row r="20" spans="1:6" s="380" customFormat="1" ht="12" customHeight="1">
      <c r="A20" s="507" t="s">
        <v>90</v>
      </c>
      <c r="B20" s="508" t="s">
        <v>260</v>
      </c>
      <c r="C20" s="509">
        <v>0</v>
      </c>
      <c r="D20" s="509"/>
      <c r="E20" s="509">
        <v>28500</v>
      </c>
      <c r="F20" s="509">
        <f t="shared" ref="F20:F25" si="5">+C20+D20+E20</f>
        <v>28500</v>
      </c>
    </row>
    <row r="21" spans="1:6" s="380" customFormat="1" ht="12" customHeight="1">
      <c r="A21" s="510" t="s">
        <v>91</v>
      </c>
      <c r="B21" s="511" t="s">
        <v>261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430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431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159</v>
      </c>
      <c r="B24" s="511" t="s">
        <v>262</v>
      </c>
      <c r="C24" s="509">
        <v>0</v>
      </c>
      <c r="D24" s="509"/>
      <c r="E24" s="509">
        <v>51560</v>
      </c>
      <c r="F24" s="509">
        <f t="shared" si="5"/>
        <v>51560</v>
      </c>
    </row>
    <row r="25" spans="1:6" s="380" customFormat="1" ht="12" customHeight="1" thickBot="1">
      <c r="A25" s="514" t="s">
        <v>160</v>
      </c>
      <c r="B25" s="519" t="s">
        <v>263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161</v>
      </c>
      <c r="B26" s="505" t="s">
        <v>264</v>
      </c>
      <c r="C26" s="520">
        <f>+C27+C31+C32+C33</f>
        <v>209000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209000</v>
      </c>
    </row>
    <row r="27" spans="1:6" s="380" customFormat="1" ht="12" customHeight="1">
      <c r="A27" s="507" t="s">
        <v>265</v>
      </c>
      <c r="B27" s="508" t="s">
        <v>446</v>
      </c>
      <c r="C27" s="509">
        <f>SUM(C28:C30)</f>
        <v>201000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201000</v>
      </c>
    </row>
    <row r="28" spans="1:6" s="380" customFormat="1" ht="12" customHeight="1">
      <c r="A28" s="510" t="s">
        <v>266</v>
      </c>
      <c r="B28" s="511" t="s">
        <v>271</v>
      </c>
      <c r="C28" s="509">
        <v>125000</v>
      </c>
      <c r="D28" s="509">
        <v>0</v>
      </c>
      <c r="E28" s="509"/>
      <c r="F28" s="509">
        <f t="shared" si="8"/>
        <v>125000</v>
      </c>
    </row>
    <row r="29" spans="1:6" s="380" customFormat="1" ht="12" customHeight="1">
      <c r="A29" s="510" t="s">
        <v>267</v>
      </c>
      <c r="B29" s="511" t="s">
        <v>272</v>
      </c>
      <c r="C29" s="509">
        <v>18000</v>
      </c>
      <c r="D29" s="509">
        <v>0</v>
      </c>
      <c r="E29" s="509"/>
      <c r="F29" s="509">
        <f t="shared" si="8"/>
        <v>18000</v>
      </c>
    </row>
    <row r="30" spans="1:6" s="380" customFormat="1" ht="12" customHeight="1">
      <c r="A30" s="510" t="s">
        <v>444</v>
      </c>
      <c r="B30" s="522" t="s">
        <v>445</v>
      </c>
      <c r="C30" s="509">
        <v>58000</v>
      </c>
      <c r="D30" s="509">
        <v>0</v>
      </c>
      <c r="E30" s="509">
        <v>0</v>
      </c>
      <c r="F30" s="509">
        <f t="shared" si="8"/>
        <v>58000</v>
      </c>
    </row>
    <row r="31" spans="1:6" s="380" customFormat="1" ht="12" customHeight="1">
      <c r="A31" s="510" t="s">
        <v>268</v>
      </c>
      <c r="B31" s="511" t="s">
        <v>273</v>
      </c>
      <c r="C31" s="509">
        <v>7000</v>
      </c>
      <c r="D31" s="509">
        <v>0</v>
      </c>
      <c r="E31" s="509">
        <v>0</v>
      </c>
      <c r="F31" s="509">
        <f t="shared" si="8"/>
        <v>7000</v>
      </c>
    </row>
    <row r="32" spans="1:6" s="380" customFormat="1" ht="12" customHeight="1">
      <c r="A32" s="510" t="s">
        <v>269</v>
      </c>
      <c r="B32" s="511" t="s">
        <v>274</v>
      </c>
      <c r="C32" s="509">
        <v>0</v>
      </c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270</v>
      </c>
      <c r="B33" s="519" t="s">
        <v>275</v>
      </c>
      <c r="C33" s="509">
        <v>1000</v>
      </c>
      <c r="D33" s="509">
        <v>0</v>
      </c>
      <c r="E33" s="509">
        <v>0</v>
      </c>
      <c r="F33" s="509">
        <f t="shared" si="8"/>
        <v>1000</v>
      </c>
    </row>
    <row r="34" spans="1:6" s="380" customFormat="1" ht="12" customHeight="1" thickBot="1">
      <c r="A34" s="504" t="s">
        <v>22</v>
      </c>
      <c r="B34" s="505" t="s">
        <v>441</v>
      </c>
      <c r="C34" s="506">
        <f>SUM(C35:C45)</f>
        <v>58622</v>
      </c>
      <c r="D34" s="506">
        <f t="shared" ref="D34:F34" si="9">SUM(D35:D45)</f>
        <v>5575</v>
      </c>
      <c r="E34" s="506">
        <f t="shared" si="9"/>
        <v>0</v>
      </c>
      <c r="F34" s="506">
        <f t="shared" si="9"/>
        <v>64197</v>
      </c>
    </row>
    <row r="35" spans="1:6" s="380" customFormat="1" ht="12" customHeight="1">
      <c r="A35" s="507" t="s">
        <v>94</v>
      </c>
      <c r="B35" s="508" t="s">
        <v>278</v>
      </c>
      <c r="C35" s="509">
        <v>0</v>
      </c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279</v>
      </c>
      <c r="C36" s="509">
        <v>37400</v>
      </c>
      <c r="D36" s="509">
        <v>5475</v>
      </c>
      <c r="E36" s="509">
        <v>-1420</v>
      </c>
      <c r="F36" s="509">
        <f t="shared" si="10"/>
        <v>41455</v>
      </c>
    </row>
    <row r="37" spans="1:6" s="380" customFormat="1" ht="12" customHeight="1">
      <c r="A37" s="510" t="s">
        <v>96</v>
      </c>
      <c r="B37" s="511" t="s">
        <v>280</v>
      </c>
      <c r="C37" s="509">
        <v>900</v>
      </c>
      <c r="D37" s="509">
        <v>0</v>
      </c>
      <c r="E37" s="509">
        <v>0</v>
      </c>
      <c r="F37" s="509">
        <f t="shared" si="10"/>
        <v>900</v>
      </c>
    </row>
    <row r="38" spans="1:6" s="380" customFormat="1" ht="12" customHeight="1">
      <c r="A38" s="510" t="s">
        <v>163</v>
      </c>
      <c r="B38" s="511" t="s">
        <v>281</v>
      </c>
      <c r="C38" s="509">
        <v>4000</v>
      </c>
      <c r="D38" s="509"/>
      <c r="E38" s="509">
        <v>420</v>
      </c>
      <c r="F38" s="509">
        <f t="shared" si="10"/>
        <v>4420</v>
      </c>
    </row>
    <row r="39" spans="1:6" s="380" customFormat="1" ht="12" customHeight="1">
      <c r="A39" s="510" t="s">
        <v>164</v>
      </c>
      <c r="B39" s="511" t="s">
        <v>282</v>
      </c>
      <c r="C39" s="509">
        <v>8800</v>
      </c>
      <c r="D39" s="509">
        <v>100</v>
      </c>
      <c r="E39" s="509">
        <v>100</v>
      </c>
      <c r="F39" s="509">
        <f t="shared" si="10"/>
        <v>9000</v>
      </c>
    </row>
    <row r="40" spans="1:6" s="380" customFormat="1" ht="12" customHeight="1">
      <c r="A40" s="510" t="s">
        <v>165</v>
      </c>
      <c r="B40" s="511" t="s">
        <v>283</v>
      </c>
      <c r="C40" s="509">
        <v>4722</v>
      </c>
      <c r="D40" s="509">
        <v>0</v>
      </c>
      <c r="E40" s="509">
        <v>900</v>
      </c>
      <c r="F40" s="509">
        <f t="shared" si="10"/>
        <v>5622</v>
      </c>
    </row>
    <row r="41" spans="1:6" s="380" customFormat="1" ht="12" customHeight="1">
      <c r="A41" s="510" t="s">
        <v>166</v>
      </c>
      <c r="B41" s="511" t="s">
        <v>284</v>
      </c>
      <c r="C41" s="509">
        <v>1700</v>
      </c>
      <c r="D41" s="509">
        <v>0</v>
      </c>
      <c r="E41" s="509">
        <v>0</v>
      </c>
      <c r="F41" s="509">
        <f t="shared" si="10"/>
        <v>1700</v>
      </c>
    </row>
    <row r="42" spans="1:6" s="380" customFormat="1" ht="12" customHeight="1">
      <c r="A42" s="510" t="s">
        <v>167</v>
      </c>
      <c r="B42" s="511" t="s">
        <v>285</v>
      </c>
      <c r="C42" s="509">
        <v>1100</v>
      </c>
      <c r="D42" s="509">
        <v>0</v>
      </c>
      <c r="E42" s="509">
        <v>0</v>
      </c>
      <c r="F42" s="509">
        <f t="shared" si="10"/>
        <v>1100</v>
      </c>
    </row>
    <row r="43" spans="1:6" s="380" customFormat="1" ht="12" customHeight="1">
      <c r="A43" s="510" t="s">
        <v>276</v>
      </c>
      <c r="B43" s="511" t="s">
        <v>286</v>
      </c>
      <c r="C43" s="509">
        <v>0</v>
      </c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277</v>
      </c>
      <c r="B44" s="519" t="s">
        <v>443</v>
      </c>
      <c r="C44" s="509">
        <v>0</v>
      </c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442</v>
      </c>
      <c r="B45" s="515" t="s">
        <v>287</v>
      </c>
      <c r="C45" s="509">
        <v>0</v>
      </c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289</v>
      </c>
      <c r="B49" s="511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290</v>
      </c>
      <c r="B50" s="511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291</v>
      </c>
      <c r="B51" s="515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168</v>
      </c>
      <c r="B52" s="505" t="s">
        <v>297</v>
      </c>
      <c r="C52" s="506">
        <f>SUM(C53:C55)</f>
        <v>9520</v>
      </c>
      <c r="D52" s="506">
        <f t="shared" ref="D52:F52" si="13">SUM(D53:D55)</f>
        <v>1242</v>
      </c>
      <c r="E52" s="506">
        <f t="shared" si="13"/>
        <v>0</v>
      </c>
      <c r="F52" s="506">
        <f t="shared" si="13"/>
        <v>10762</v>
      </c>
    </row>
    <row r="53" spans="1:6" s="380" customFormat="1" ht="12" customHeight="1">
      <c r="A53" s="507" t="s">
        <v>99</v>
      </c>
      <c r="B53" s="508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432</v>
      </c>
      <c r="C54" s="509">
        <v>0</v>
      </c>
      <c r="D54" s="509">
        <v>1242</v>
      </c>
      <c r="E54" s="509"/>
      <c r="F54" s="509">
        <f t="shared" si="14"/>
        <v>1242</v>
      </c>
    </row>
    <row r="55" spans="1:6" s="380" customFormat="1" ht="12" customHeight="1">
      <c r="A55" s="510" t="s">
        <v>301</v>
      </c>
      <c r="B55" s="511" t="s">
        <v>299</v>
      </c>
      <c r="C55" s="509">
        <v>9520</v>
      </c>
      <c r="D55" s="509"/>
      <c r="E55" s="509"/>
      <c r="F55" s="509">
        <f t="shared" si="14"/>
        <v>9520</v>
      </c>
    </row>
    <row r="56" spans="1:6" s="380" customFormat="1" ht="12" customHeight="1" thickBot="1">
      <c r="A56" s="514" t="s">
        <v>302</v>
      </c>
      <c r="B56" s="515" t="s">
        <v>300</v>
      </c>
      <c r="C56" s="509">
        <v>0</v>
      </c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303</v>
      </c>
      <c r="C57" s="506">
        <f>SUM(C58:C60)</f>
        <v>261680</v>
      </c>
      <c r="D57" s="506">
        <f t="shared" ref="D57:F57" si="15">SUM(D58:D60)</f>
        <v>-99083</v>
      </c>
      <c r="E57" s="506">
        <f t="shared" si="15"/>
        <v>-80060</v>
      </c>
      <c r="F57" s="506">
        <f t="shared" si="15"/>
        <v>82537</v>
      </c>
    </row>
    <row r="58" spans="1:6" s="380" customFormat="1" ht="12" customHeight="1">
      <c r="A58" s="507" t="s">
        <v>169</v>
      </c>
      <c r="B58" s="508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170</v>
      </c>
      <c r="B59" s="511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225</v>
      </c>
      <c r="B60" s="511" t="s">
        <v>306</v>
      </c>
      <c r="C60" s="509">
        <v>261680</v>
      </c>
      <c r="D60" s="509">
        <f>-145157+46074</f>
        <v>-99083</v>
      </c>
      <c r="E60" s="509">
        <v>-80060</v>
      </c>
      <c r="F60" s="509">
        <f t="shared" si="16"/>
        <v>82537</v>
      </c>
    </row>
    <row r="61" spans="1:6" s="380" customFormat="1" ht="12" customHeight="1" thickBot="1">
      <c r="A61" s="514" t="s">
        <v>304</v>
      </c>
      <c r="B61" s="515" t="s">
        <v>307</v>
      </c>
      <c r="C61" s="509">
        <v>247218</v>
      </c>
      <c r="D61" s="509">
        <v>-130695</v>
      </c>
      <c r="E61" s="509">
        <v>-116523</v>
      </c>
      <c r="F61" s="509">
        <f t="shared" si="16"/>
        <v>0</v>
      </c>
    </row>
    <row r="62" spans="1:6" s="380" customFormat="1" ht="12" customHeight="1" thickBot="1">
      <c r="A62" s="526" t="s">
        <v>486</v>
      </c>
      <c r="B62" s="505" t="s">
        <v>308</v>
      </c>
      <c r="C62" s="520">
        <f>+C5+C12+C19+C26+C34+C46+C52+C57</f>
        <v>840079</v>
      </c>
      <c r="D62" s="520">
        <f t="shared" ref="D62" si="17">+D5+D12+D19+D26+D34+D46+D52+D57</f>
        <v>94652</v>
      </c>
      <c r="E62" s="520">
        <f t="shared" ref="E62" si="18">+E5+E12+E19+E26+E34+E46+E52+E57</f>
        <v>13752</v>
      </c>
      <c r="F62" s="520">
        <f t="shared" ref="F62" si="19">+F5+F12+F19+F26+F34+F46+F52+F57</f>
        <v>948483</v>
      </c>
    </row>
    <row r="63" spans="1:6" s="380" customFormat="1" ht="12" customHeight="1" thickBot="1">
      <c r="A63" s="527" t="s">
        <v>309</v>
      </c>
      <c r="B63" s="528" t="s">
        <v>310</v>
      </c>
      <c r="C63" s="506">
        <f>SUM(C64:C66)</f>
        <v>0</v>
      </c>
      <c r="D63" s="506">
        <f t="shared" ref="D63:F63" si="20">SUM(D64:D66)</f>
        <v>0</v>
      </c>
      <c r="E63" s="506">
        <f t="shared" si="20"/>
        <v>0</v>
      </c>
      <c r="F63" s="506">
        <f t="shared" si="20"/>
        <v>0</v>
      </c>
    </row>
    <row r="64" spans="1:6" s="380" customFormat="1" ht="12" customHeight="1">
      <c r="A64" s="507" t="s">
        <v>341</v>
      </c>
      <c r="B64" s="508" t="s">
        <v>311</v>
      </c>
      <c r="C64" s="509">
        <v>0</v>
      </c>
      <c r="D64" s="509">
        <v>0</v>
      </c>
      <c r="E64" s="509">
        <v>0</v>
      </c>
      <c r="F64" s="509">
        <f t="shared" ref="F64:F65" si="21">+C64+D64+E64</f>
        <v>0</v>
      </c>
    </row>
    <row r="65" spans="1:6" s="380" customFormat="1" ht="12" customHeight="1">
      <c r="A65" s="510" t="s">
        <v>350</v>
      </c>
      <c r="B65" s="511" t="s">
        <v>312</v>
      </c>
      <c r="C65" s="509">
        <v>0</v>
      </c>
      <c r="D65" s="509">
        <v>0</v>
      </c>
      <c r="E65" s="509">
        <v>0</v>
      </c>
      <c r="F65" s="509">
        <f t="shared" si="21"/>
        <v>0</v>
      </c>
    </row>
    <row r="66" spans="1:6" s="380" customFormat="1" ht="12" customHeight="1" thickBot="1">
      <c r="A66" s="514" t="s">
        <v>351</v>
      </c>
      <c r="B66" s="529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314</v>
      </c>
      <c r="B67" s="528" t="s">
        <v>315</v>
      </c>
      <c r="C67" s="506">
        <f>SUM(C68:C71)</f>
        <v>0</v>
      </c>
      <c r="D67" s="506">
        <f t="shared" ref="D67:F67" si="22">SUM(D68:D71)</f>
        <v>0</v>
      </c>
      <c r="E67" s="506">
        <f t="shared" si="22"/>
        <v>0</v>
      </c>
      <c r="F67" s="506">
        <f t="shared" si="22"/>
        <v>0</v>
      </c>
    </row>
    <row r="68" spans="1:6" s="380" customFormat="1" ht="12" customHeight="1">
      <c r="A68" s="507" t="s">
        <v>137</v>
      </c>
      <c r="B68" s="508" t="s">
        <v>316</v>
      </c>
      <c r="C68" s="509">
        <v>0</v>
      </c>
      <c r="D68" s="509">
        <v>0</v>
      </c>
      <c r="E68" s="509">
        <v>0</v>
      </c>
      <c r="F68" s="509">
        <f t="shared" ref="F68:F71" si="23">+C68+D68+E68</f>
        <v>0</v>
      </c>
    </row>
    <row r="69" spans="1:6" s="380" customFormat="1" ht="12" customHeight="1">
      <c r="A69" s="510" t="s">
        <v>138</v>
      </c>
      <c r="B69" s="511" t="s">
        <v>317</v>
      </c>
      <c r="C69" s="509">
        <v>0</v>
      </c>
      <c r="D69" s="509">
        <v>0</v>
      </c>
      <c r="E69" s="509">
        <v>0</v>
      </c>
      <c r="F69" s="509">
        <f t="shared" si="23"/>
        <v>0</v>
      </c>
    </row>
    <row r="70" spans="1:6" s="380" customFormat="1" ht="12" customHeight="1">
      <c r="A70" s="510" t="s">
        <v>342</v>
      </c>
      <c r="B70" s="511" t="s">
        <v>318</v>
      </c>
      <c r="C70" s="509">
        <v>0</v>
      </c>
      <c r="D70" s="509">
        <v>0</v>
      </c>
      <c r="E70" s="509">
        <v>0</v>
      </c>
      <c r="F70" s="509">
        <f t="shared" si="23"/>
        <v>0</v>
      </c>
    </row>
    <row r="71" spans="1:6" s="380" customFormat="1" ht="12" customHeight="1" thickBot="1">
      <c r="A71" s="514" t="s">
        <v>343</v>
      </c>
      <c r="B71" s="515" t="s">
        <v>319</v>
      </c>
      <c r="C71" s="509">
        <v>0</v>
      </c>
      <c r="D71" s="509">
        <v>0</v>
      </c>
      <c r="E71" s="509">
        <v>0</v>
      </c>
      <c r="F71" s="509">
        <f t="shared" si="23"/>
        <v>0</v>
      </c>
    </row>
    <row r="72" spans="1:6" s="380" customFormat="1" ht="12" customHeight="1" thickBot="1">
      <c r="A72" s="527" t="s">
        <v>320</v>
      </c>
      <c r="B72" s="528" t="s">
        <v>321</v>
      </c>
      <c r="C72" s="506">
        <f>SUM(C73:C74)</f>
        <v>167830</v>
      </c>
      <c r="D72" s="506">
        <f t="shared" ref="D72:F72" si="24">SUM(D73:D74)</f>
        <v>0</v>
      </c>
      <c r="E72" s="506">
        <f t="shared" si="24"/>
        <v>11369</v>
      </c>
      <c r="F72" s="506">
        <f t="shared" si="24"/>
        <v>179199</v>
      </c>
    </row>
    <row r="73" spans="1:6" s="380" customFormat="1" ht="12" customHeight="1">
      <c r="A73" s="507" t="s">
        <v>344</v>
      </c>
      <c r="B73" s="508" t="s">
        <v>322</v>
      </c>
      <c r="C73" s="509">
        <v>167830</v>
      </c>
      <c r="D73" s="509">
        <v>0</v>
      </c>
      <c r="E73" s="509">
        <v>11369</v>
      </c>
      <c r="F73" s="509">
        <f t="shared" ref="F73:F74" si="25">+C73+D73+E73</f>
        <v>179199</v>
      </c>
    </row>
    <row r="74" spans="1:6" s="380" customFormat="1" ht="12" customHeight="1" thickBot="1">
      <c r="A74" s="514" t="s">
        <v>345</v>
      </c>
      <c r="B74" s="515" t="s">
        <v>323</v>
      </c>
      <c r="C74" s="509">
        <v>0</v>
      </c>
      <c r="D74" s="509">
        <v>0</v>
      </c>
      <c r="E74" s="509">
        <v>0</v>
      </c>
      <c r="F74" s="509">
        <f t="shared" si="25"/>
        <v>0</v>
      </c>
    </row>
    <row r="75" spans="1:6" s="380" customFormat="1" ht="12" customHeight="1" thickBot="1">
      <c r="A75" s="527" t="s">
        <v>324</v>
      </c>
      <c r="B75" s="528" t="s">
        <v>325</v>
      </c>
      <c r="C75" s="506">
        <f>SUM(C76:C78)</f>
        <v>0</v>
      </c>
      <c r="D75" s="506">
        <f t="shared" ref="D75:F75" si="26">SUM(D76:D78)</f>
        <v>2547</v>
      </c>
      <c r="E75" s="506">
        <f t="shared" si="26"/>
        <v>12784</v>
      </c>
      <c r="F75" s="506">
        <f t="shared" si="26"/>
        <v>15331</v>
      </c>
    </row>
    <row r="76" spans="1:6" s="380" customFormat="1" ht="12" customHeight="1">
      <c r="A76" s="507" t="s">
        <v>346</v>
      </c>
      <c r="B76" s="508" t="s">
        <v>699</v>
      </c>
      <c r="C76" s="509">
        <v>0</v>
      </c>
      <c r="D76" s="509">
        <f>0+2547</f>
        <v>2547</v>
      </c>
      <c r="E76" s="509">
        <v>12784</v>
      </c>
      <c r="F76" s="509">
        <f t="shared" ref="F76:F78" si="27">+C76+D76+E76</f>
        <v>15331</v>
      </c>
    </row>
    <row r="77" spans="1:6" s="380" customFormat="1" ht="12" customHeight="1">
      <c r="A77" s="510" t="s">
        <v>347</v>
      </c>
      <c r="B77" s="511" t="s">
        <v>565</v>
      </c>
      <c r="C77" s="509">
        <v>0</v>
      </c>
      <c r="D77" s="509">
        <v>0</v>
      </c>
      <c r="E77" s="509">
        <v>0</v>
      </c>
      <c r="F77" s="509">
        <f t="shared" si="27"/>
        <v>0</v>
      </c>
    </row>
    <row r="78" spans="1:6" s="380" customFormat="1" ht="12" customHeight="1" thickBot="1">
      <c r="A78" s="514" t="s">
        <v>348</v>
      </c>
      <c r="B78" s="511" t="s">
        <v>566</v>
      </c>
      <c r="C78" s="509">
        <v>0</v>
      </c>
      <c r="D78" s="509">
        <v>0</v>
      </c>
      <c r="E78" s="509">
        <v>0</v>
      </c>
      <c r="F78" s="509">
        <f t="shared" si="27"/>
        <v>0</v>
      </c>
    </row>
    <row r="79" spans="1:6" s="380" customFormat="1" ht="12" customHeight="1" thickBot="1">
      <c r="A79" s="527" t="s">
        <v>329</v>
      </c>
      <c r="B79" s="528" t="s">
        <v>349</v>
      </c>
      <c r="C79" s="506">
        <f>SUM(C80:C83)</f>
        <v>0</v>
      </c>
      <c r="D79" s="506">
        <f t="shared" ref="D79:F79" si="28">SUM(D80:D83)</f>
        <v>0</v>
      </c>
      <c r="E79" s="506">
        <f t="shared" si="28"/>
        <v>0</v>
      </c>
      <c r="F79" s="506">
        <f t="shared" si="28"/>
        <v>0</v>
      </c>
    </row>
    <row r="80" spans="1:6" s="380" customFormat="1" ht="12" customHeight="1">
      <c r="A80" s="530" t="s">
        <v>330</v>
      </c>
      <c r="B80" s="508" t="s">
        <v>331</v>
      </c>
      <c r="C80" s="509">
        <v>0</v>
      </c>
      <c r="D80" s="509">
        <v>0</v>
      </c>
      <c r="E80" s="509">
        <v>0</v>
      </c>
      <c r="F80" s="509">
        <f t="shared" ref="F80:F84" si="29">+C80+D80+E80</f>
        <v>0</v>
      </c>
    </row>
    <row r="81" spans="1:6" s="380" customFormat="1" ht="12" customHeight="1">
      <c r="A81" s="531" t="s">
        <v>332</v>
      </c>
      <c r="B81" s="511" t="s">
        <v>333</v>
      </c>
      <c r="C81" s="509">
        <v>0</v>
      </c>
      <c r="D81" s="509">
        <v>0</v>
      </c>
      <c r="E81" s="509">
        <v>0</v>
      </c>
      <c r="F81" s="509">
        <f t="shared" si="29"/>
        <v>0</v>
      </c>
    </row>
    <row r="82" spans="1:6" s="380" customFormat="1" ht="12" customHeight="1">
      <c r="A82" s="531" t="s">
        <v>334</v>
      </c>
      <c r="B82" s="511" t="s">
        <v>335</v>
      </c>
      <c r="C82" s="509">
        <v>0</v>
      </c>
      <c r="D82" s="509">
        <v>0</v>
      </c>
      <c r="E82" s="509">
        <v>0</v>
      </c>
      <c r="F82" s="509">
        <f t="shared" si="29"/>
        <v>0</v>
      </c>
    </row>
    <row r="83" spans="1:6" s="380" customFormat="1" ht="12" customHeight="1" thickBot="1">
      <c r="A83" s="532" t="s">
        <v>336</v>
      </c>
      <c r="B83" s="515" t="s">
        <v>337</v>
      </c>
      <c r="C83" s="509">
        <v>0</v>
      </c>
      <c r="D83" s="509">
        <v>0</v>
      </c>
      <c r="E83" s="509">
        <v>0</v>
      </c>
      <c r="F83" s="509">
        <f t="shared" si="29"/>
        <v>0</v>
      </c>
    </row>
    <row r="84" spans="1:6" s="380" customFormat="1" ht="12" customHeight="1" thickBot="1">
      <c r="A84" s="527" t="s">
        <v>338</v>
      </c>
      <c r="B84" s="528" t="s">
        <v>485</v>
      </c>
      <c r="C84" s="533">
        <v>0</v>
      </c>
      <c r="D84" s="533">
        <v>0</v>
      </c>
      <c r="E84" s="533">
        <v>0</v>
      </c>
      <c r="F84" s="533">
        <f t="shared" si="29"/>
        <v>0</v>
      </c>
    </row>
    <row r="85" spans="1:6" s="380" customFormat="1" ht="13.5" customHeight="1" thickBot="1">
      <c r="A85" s="527" t="s">
        <v>340</v>
      </c>
      <c r="B85" s="528" t="s">
        <v>339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352</v>
      </c>
      <c r="B86" s="580" t="s">
        <v>488</v>
      </c>
      <c r="C86" s="520">
        <f>+C63+C67+C72+C75+C79+C85+C84</f>
        <v>167830</v>
      </c>
      <c r="D86" s="520">
        <f t="shared" ref="D86:E86" si="30">+D63+D67+D72+D75+D79+D85+D84</f>
        <v>2547</v>
      </c>
      <c r="E86" s="520">
        <f t="shared" si="30"/>
        <v>24153</v>
      </c>
      <c r="F86" s="520">
        <f t="shared" ref="F86" si="31">+F63+F67+F72+F75+F79+F85+F84</f>
        <v>194530</v>
      </c>
    </row>
    <row r="87" spans="1:6" s="380" customFormat="1" ht="16.5" customHeight="1" thickBot="1">
      <c r="A87" s="535" t="s">
        <v>487</v>
      </c>
      <c r="B87" s="581" t="s">
        <v>489</v>
      </c>
      <c r="C87" s="520">
        <f>+C62+C86</f>
        <v>1007909</v>
      </c>
      <c r="D87" s="520">
        <f t="shared" ref="D87:E87" si="32">+D62+D86</f>
        <v>97199</v>
      </c>
      <c r="E87" s="520">
        <f t="shared" si="32"/>
        <v>37905</v>
      </c>
      <c r="F87" s="520">
        <f t="shared" ref="F87" si="33">+F62+F86</f>
        <v>1143013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224</v>
      </c>
    </row>
    <row r="91" spans="1:6" ht="38.1" customHeight="1" thickBot="1">
      <c r="A91" s="498" t="s">
        <v>72</v>
      </c>
      <c r="B91" s="499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</row>
    <row r="92" spans="1:6" s="380" customFormat="1" ht="12" customHeight="1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726" t="s">
        <v>508</v>
      </c>
    </row>
    <row r="93" spans="1:6" ht="12" customHeight="1" thickBot="1">
      <c r="A93" s="542" t="s">
        <v>18</v>
      </c>
      <c r="B93" s="582" t="s">
        <v>579</v>
      </c>
      <c r="C93" s="544">
        <f>C94+C95+C96+C97+C98+C111</f>
        <v>570505</v>
      </c>
      <c r="D93" s="544">
        <f t="shared" ref="D93:F93" si="34">D94+D95+D96+D97+D98+D111</f>
        <v>106494</v>
      </c>
      <c r="E93" s="544">
        <f t="shared" si="34"/>
        <v>93356</v>
      </c>
      <c r="F93" s="544">
        <f t="shared" si="34"/>
        <v>770355</v>
      </c>
    </row>
    <row r="94" spans="1:6" ht="12" customHeight="1">
      <c r="A94" s="545" t="s">
        <v>101</v>
      </c>
      <c r="B94" s="546" t="s">
        <v>49</v>
      </c>
      <c r="C94" s="547">
        <v>49369</v>
      </c>
      <c r="D94" s="547">
        <f>122+116+166+100-1564+548+5090+128+129+129+127+126+2526+-4255+31+5154</f>
        <v>8673</v>
      </c>
      <c r="E94" s="547">
        <v>6381</v>
      </c>
      <c r="F94" s="547">
        <f t="shared" ref="F94:F113" si="35">+C94+D94+E94</f>
        <v>64423</v>
      </c>
    </row>
    <row r="95" spans="1:6" ht="12" customHeight="1">
      <c r="A95" s="510" t="s">
        <v>102</v>
      </c>
      <c r="B95" s="548" t="s">
        <v>171</v>
      </c>
      <c r="C95" s="512">
        <v>13592</v>
      </c>
      <c r="D95" s="512">
        <f>33+31+45+27-422+148+688+35+35+35+34+34+682+-1047+1139</f>
        <v>1497</v>
      </c>
      <c r="E95" s="512">
        <v>385</v>
      </c>
      <c r="F95" s="512">
        <f t="shared" si="35"/>
        <v>15474</v>
      </c>
    </row>
    <row r="96" spans="1:6" ht="12" customHeight="1">
      <c r="A96" s="510" t="s">
        <v>103</v>
      </c>
      <c r="B96" s="548" t="s">
        <v>134</v>
      </c>
      <c r="C96" s="517">
        <v>196212</v>
      </c>
      <c r="D96" s="517">
        <f>80-35722+645+635+1016+508+305+3309+11672+300+8955+454+-1047+9567+1016+10250+50+139755</f>
        <v>151748</v>
      </c>
      <c r="E96" s="517">
        <v>-1789</v>
      </c>
      <c r="F96" s="509">
        <f t="shared" si="35"/>
        <v>346171</v>
      </c>
    </row>
    <row r="97" spans="1:6" ht="12" customHeight="1">
      <c r="A97" s="510" t="s">
        <v>104</v>
      </c>
      <c r="B97" s="549" t="s">
        <v>172</v>
      </c>
      <c r="C97" s="517">
        <v>11588</v>
      </c>
      <c r="D97" s="517">
        <f>421+340+264+11+11+637+302+242+214+182+173+167+157</f>
        <v>3121</v>
      </c>
      <c r="E97" s="517">
        <v>2020</v>
      </c>
      <c r="F97" s="509">
        <f t="shared" si="35"/>
        <v>16729</v>
      </c>
    </row>
    <row r="98" spans="1:6" ht="12" customHeight="1">
      <c r="A98" s="510" t="s">
        <v>115</v>
      </c>
      <c r="B98" s="550" t="s">
        <v>173</v>
      </c>
      <c r="C98" s="517">
        <f>SUM(C100:C110)</f>
        <v>151868</v>
      </c>
      <c r="D98" s="517">
        <f t="shared" ref="D98" si="36">SUM(D100:D110)</f>
        <v>19619</v>
      </c>
      <c r="E98" s="517">
        <f t="shared" ref="E98" si="37">SUM(E100:E110)</f>
        <v>51540</v>
      </c>
      <c r="F98" s="509">
        <f t="shared" si="35"/>
        <v>223027</v>
      </c>
    </row>
    <row r="99" spans="1:6" ht="12" customHeight="1">
      <c r="A99" s="510" t="s">
        <v>105</v>
      </c>
      <c r="B99" s="548" t="s">
        <v>452</v>
      </c>
      <c r="C99" s="517">
        <v>0</v>
      </c>
      <c r="D99" s="517">
        <v>0</v>
      </c>
      <c r="E99" s="517">
        <v>0</v>
      </c>
      <c r="F99" s="509">
        <f t="shared" si="35"/>
        <v>0</v>
      </c>
    </row>
    <row r="100" spans="1:6" ht="12" customHeight="1">
      <c r="A100" s="510" t="s">
        <v>106</v>
      </c>
      <c r="B100" s="551" t="s">
        <v>451</v>
      </c>
      <c r="C100" s="517">
        <v>0</v>
      </c>
      <c r="D100" s="517">
        <v>0</v>
      </c>
      <c r="E100" s="517">
        <v>0</v>
      </c>
      <c r="F100" s="509">
        <f t="shared" si="35"/>
        <v>0</v>
      </c>
    </row>
    <row r="101" spans="1:6" ht="12" customHeight="1">
      <c r="A101" s="510" t="s">
        <v>116</v>
      </c>
      <c r="B101" s="551" t="s">
        <v>450</v>
      </c>
      <c r="C101" s="517">
        <v>0</v>
      </c>
      <c r="D101" s="517">
        <v>0</v>
      </c>
      <c r="E101" s="517">
        <v>52761</v>
      </c>
      <c r="F101" s="509">
        <f t="shared" si="35"/>
        <v>52761</v>
      </c>
    </row>
    <row r="102" spans="1:6" ht="12" customHeight="1">
      <c r="A102" s="510" t="s">
        <v>117</v>
      </c>
      <c r="B102" s="552" t="s">
        <v>355</v>
      </c>
      <c r="C102" s="517">
        <v>0</v>
      </c>
      <c r="D102" s="517">
        <v>0</v>
      </c>
      <c r="E102" s="517">
        <v>0</v>
      </c>
      <c r="F102" s="509">
        <f t="shared" si="35"/>
        <v>0</v>
      </c>
    </row>
    <row r="103" spans="1:6" ht="12" customHeight="1">
      <c r="A103" s="510" t="s">
        <v>118</v>
      </c>
      <c r="B103" s="553" t="s">
        <v>356</v>
      </c>
      <c r="C103" s="517">
        <v>0</v>
      </c>
      <c r="D103" s="517">
        <v>0</v>
      </c>
      <c r="E103" s="517">
        <v>0</v>
      </c>
      <c r="F103" s="509">
        <f t="shared" si="35"/>
        <v>0</v>
      </c>
    </row>
    <row r="104" spans="1:6" ht="12" customHeight="1">
      <c r="A104" s="510" t="s">
        <v>119</v>
      </c>
      <c r="B104" s="553" t="s">
        <v>357</v>
      </c>
      <c r="C104" s="517">
        <v>0</v>
      </c>
      <c r="D104" s="517">
        <v>0</v>
      </c>
      <c r="E104" s="517">
        <v>0</v>
      </c>
      <c r="F104" s="509">
        <f t="shared" si="35"/>
        <v>0</v>
      </c>
    </row>
    <row r="105" spans="1:6" ht="12" customHeight="1">
      <c r="A105" s="510" t="s">
        <v>121</v>
      </c>
      <c r="B105" s="552" t="s">
        <v>358</v>
      </c>
      <c r="C105" s="517">
        <v>119728</v>
      </c>
      <c r="D105" s="517">
        <f>128+117+430+120+145+117+217+193+4+2+127+129+116+137+117+164+117+153+116+1780+-5230+55+80-2252</f>
        <v>-2918</v>
      </c>
      <c r="E105" s="517">
        <v>-706</v>
      </c>
      <c r="F105" s="509">
        <f t="shared" si="35"/>
        <v>116104</v>
      </c>
    </row>
    <row r="106" spans="1:6" ht="12" customHeight="1">
      <c r="A106" s="510" t="s">
        <v>174</v>
      </c>
      <c r="B106" s="552" t="s">
        <v>359</v>
      </c>
      <c r="C106" s="517">
        <v>0</v>
      </c>
      <c r="D106" s="517">
        <v>0</v>
      </c>
      <c r="E106" s="517">
        <v>2010</v>
      </c>
      <c r="F106" s="509">
        <f t="shared" si="35"/>
        <v>2010</v>
      </c>
    </row>
    <row r="107" spans="1:6" ht="12" customHeight="1">
      <c r="A107" s="510" t="s">
        <v>353</v>
      </c>
      <c r="B107" s="553" t="s">
        <v>360</v>
      </c>
      <c r="C107" s="517">
        <v>0</v>
      </c>
      <c r="D107" s="517">
        <v>0</v>
      </c>
      <c r="E107" s="517">
        <v>0</v>
      </c>
      <c r="F107" s="509">
        <f t="shared" si="35"/>
        <v>0</v>
      </c>
    </row>
    <row r="108" spans="1:6" ht="12" customHeight="1">
      <c r="A108" s="554" t="s">
        <v>354</v>
      </c>
      <c r="B108" s="551" t="s">
        <v>361</v>
      </c>
      <c r="C108" s="517">
        <v>0</v>
      </c>
      <c r="D108" s="517">
        <v>0</v>
      </c>
      <c r="E108" s="517">
        <v>0</v>
      </c>
      <c r="F108" s="509">
        <f t="shared" si="35"/>
        <v>0</v>
      </c>
    </row>
    <row r="109" spans="1:6" ht="12" customHeight="1">
      <c r="A109" s="510" t="s">
        <v>448</v>
      </c>
      <c r="B109" s="551" t="s">
        <v>362</v>
      </c>
      <c r="C109" s="517">
        <v>0</v>
      </c>
      <c r="D109" s="517">
        <v>0</v>
      </c>
      <c r="E109" s="517">
        <v>0</v>
      </c>
      <c r="F109" s="509">
        <f t="shared" si="35"/>
        <v>0</v>
      </c>
    </row>
    <row r="110" spans="1:6" ht="12" customHeight="1">
      <c r="A110" s="514" t="s">
        <v>449</v>
      </c>
      <c r="B110" s="551" t="s">
        <v>363</v>
      </c>
      <c r="C110" s="517">
        <v>32140</v>
      </c>
      <c r="D110" s="517">
        <f>100+650+3180+-650+260+80+42+2010+16865</f>
        <v>22537</v>
      </c>
      <c r="E110" s="517">
        <v>-2525</v>
      </c>
      <c r="F110" s="509">
        <f t="shared" si="35"/>
        <v>52152</v>
      </c>
    </row>
    <row r="111" spans="1:6" ht="12" customHeight="1">
      <c r="A111" s="510" t="s">
        <v>453</v>
      </c>
      <c r="B111" s="549" t="s">
        <v>50</v>
      </c>
      <c r="C111" s="512">
        <f>+C112+C113</f>
        <v>147876</v>
      </c>
      <c r="D111" s="512">
        <f>+D112+D113</f>
        <v>-78164</v>
      </c>
      <c r="E111" s="512">
        <f t="shared" ref="E111" si="38">+E112+E113</f>
        <v>34819</v>
      </c>
      <c r="F111" s="509">
        <f>+C111+D111+E111</f>
        <v>104531</v>
      </c>
    </row>
    <row r="112" spans="1:6" ht="12" customHeight="1">
      <c r="A112" s="510" t="s">
        <v>454</v>
      </c>
      <c r="B112" s="548" t="s">
        <v>456</v>
      </c>
      <c r="C112" s="512">
        <v>40049</v>
      </c>
      <c r="D112" s="512">
        <f>45495+100-227-80+13489-650-645-50-737-127-3180-3309-635-1016-508-305-696-3231-2010-100-200-50-160-65-1500-300-300-163-55-3678-80-1150+734+10+-165-2108+7989-556-31-1016-28+1481-260-80-42-50+5-37102</f>
        <v>2658</v>
      </c>
      <c r="E112" s="512">
        <v>34819</v>
      </c>
      <c r="F112" s="509">
        <f t="shared" si="35"/>
        <v>77526</v>
      </c>
    </row>
    <row r="113" spans="1:6" ht="12" customHeight="1" thickBot="1">
      <c r="A113" s="555" t="s">
        <v>455</v>
      </c>
      <c r="B113" s="556" t="s">
        <v>457</v>
      </c>
      <c r="C113" s="557">
        <v>107827</v>
      </c>
      <c r="D113" s="557">
        <f>-9297-49530-11672-10323</f>
        <v>-80822</v>
      </c>
      <c r="E113" s="557">
        <v>0</v>
      </c>
      <c r="F113" s="509">
        <f t="shared" si="35"/>
        <v>27005</v>
      </c>
    </row>
    <row r="114" spans="1:6" ht="12" customHeight="1" thickBot="1">
      <c r="A114" s="558" t="s">
        <v>19</v>
      </c>
      <c r="B114" s="583" t="s">
        <v>580</v>
      </c>
      <c r="C114" s="560">
        <f>+C115+C117+C119</f>
        <v>278244</v>
      </c>
      <c r="D114" s="560">
        <f t="shared" ref="D114:F114" si="39">+D115+D117+D119</f>
        <v>-85317</v>
      </c>
      <c r="E114" s="560">
        <f t="shared" si="39"/>
        <v>1006</v>
      </c>
      <c r="F114" s="560">
        <f t="shared" si="39"/>
        <v>193933</v>
      </c>
    </row>
    <row r="115" spans="1:6" ht="12" customHeight="1">
      <c r="A115" s="507" t="s">
        <v>107</v>
      </c>
      <c r="B115" s="548" t="s">
        <v>223</v>
      </c>
      <c r="C115" s="509">
        <v>217804</v>
      </c>
      <c r="D115" s="509">
        <f>-120938+46071</f>
        <v>-74867</v>
      </c>
      <c r="E115" s="509">
        <v>1006</v>
      </c>
      <c r="F115" s="509">
        <f t="shared" ref="F115:F127" si="40">+C115+D115+E115</f>
        <v>143943</v>
      </c>
    </row>
    <row r="116" spans="1:6" ht="12" customHeight="1">
      <c r="A116" s="507" t="s">
        <v>108</v>
      </c>
      <c r="B116" s="561" t="s">
        <v>368</v>
      </c>
      <c r="C116" s="509">
        <v>0</v>
      </c>
      <c r="D116" s="509">
        <v>0</v>
      </c>
      <c r="E116" s="509">
        <v>0</v>
      </c>
      <c r="F116" s="509">
        <f t="shared" si="40"/>
        <v>0</v>
      </c>
    </row>
    <row r="117" spans="1:6" ht="12" customHeight="1">
      <c r="A117" s="507" t="s">
        <v>109</v>
      </c>
      <c r="B117" s="561" t="s">
        <v>175</v>
      </c>
      <c r="C117" s="512">
        <v>60440</v>
      </c>
      <c r="D117" s="512">
        <f>-20017+9567</f>
        <v>-10450</v>
      </c>
      <c r="E117" s="509"/>
      <c r="F117" s="509">
        <f t="shared" si="40"/>
        <v>49990</v>
      </c>
    </row>
    <row r="118" spans="1:6" ht="12" customHeight="1">
      <c r="A118" s="507" t="s">
        <v>110</v>
      </c>
      <c r="B118" s="561" t="s">
        <v>369</v>
      </c>
      <c r="C118" s="562">
        <v>0</v>
      </c>
      <c r="D118" s="562">
        <v>0</v>
      </c>
      <c r="E118" s="562">
        <v>0</v>
      </c>
      <c r="F118" s="509">
        <f t="shared" si="40"/>
        <v>0</v>
      </c>
    </row>
    <row r="119" spans="1:6" ht="12" customHeight="1">
      <c r="A119" s="507" t="s">
        <v>111</v>
      </c>
      <c r="B119" s="515" t="s">
        <v>226</v>
      </c>
      <c r="C119" s="562">
        <v>0</v>
      </c>
      <c r="D119" s="562">
        <v>0</v>
      </c>
      <c r="E119" s="562">
        <v>0</v>
      </c>
      <c r="F119" s="509">
        <f t="shared" si="40"/>
        <v>0</v>
      </c>
    </row>
    <row r="120" spans="1:6" ht="12" customHeight="1">
      <c r="A120" s="507" t="s">
        <v>120</v>
      </c>
      <c r="B120" s="513" t="s">
        <v>434</v>
      </c>
      <c r="C120" s="562">
        <v>0</v>
      </c>
      <c r="D120" s="562">
        <v>0</v>
      </c>
      <c r="E120" s="562">
        <v>0</v>
      </c>
      <c r="F120" s="509">
        <f t="shared" si="40"/>
        <v>0</v>
      </c>
    </row>
    <row r="121" spans="1:6" ht="12" customHeight="1">
      <c r="A121" s="507" t="s">
        <v>122</v>
      </c>
      <c r="B121" s="563" t="s">
        <v>374</v>
      </c>
      <c r="C121" s="562">
        <v>0</v>
      </c>
      <c r="D121" s="562">
        <v>0</v>
      </c>
      <c r="E121" s="562">
        <v>0</v>
      </c>
      <c r="F121" s="509">
        <f t="shared" si="40"/>
        <v>0</v>
      </c>
    </row>
    <row r="122" spans="1:6" ht="25.5">
      <c r="A122" s="507" t="s">
        <v>176</v>
      </c>
      <c r="B122" s="553" t="s">
        <v>357</v>
      </c>
      <c r="C122" s="562">
        <v>0</v>
      </c>
      <c r="D122" s="562">
        <v>0</v>
      </c>
      <c r="E122" s="562">
        <v>0</v>
      </c>
      <c r="F122" s="509">
        <f t="shared" si="40"/>
        <v>0</v>
      </c>
    </row>
    <row r="123" spans="1:6" ht="12" customHeight="1">
      <c r="A123" s="507" t="s">
        <v>177</v>
      </c>
      <c r="B123" s="553" t="s">
        <v>373</v>
      </c>
      <c r="C123" s="562">
        <v>0</v>
      </c>
      <c r="D123" s="562">
        <v>0</v>
      </c>
      <c r="E123" s="562">
        <v>0</v>
      </c>
      <c r="F123" s="509">
        <f t="shared" si="40"/>
        <v>0</v>
      </c>
    </row>
    <row r="124" spans="1:6" ht="12" customHeight="1">
      <c r="A124" s="507" t="s">
        <v>178</v>
      </c>
      <c r="B124" s="553" t="s">
        <v>372</v>
      </c>
      <c r="C124" s="562">
        <v>0</v>
      </c>
      <c r="D124" s="562">
        <v>0</v>
      </c>
      <c r="E124" s="562">
        <v>0</v>
      </c>
      <c r="F124" s="509">
        <f t="shared" si="40"/>
        <v>0</v>
      </c>
    </row>
    <row r="125" spans="1:6" ht="12" customHeight="1">
      <c r="A125" s="507" t="s">
        <v>365</v>
      </c>
      <c r="B125" s="553" t="s">
        <v>360</v>
      </c>
      <c r="C125" s="562">
        <v>0</v>
      </c>
      <c r="D125" s="562">
        <v>0</v>
      </c>
      <c r="E125" s="562">
        <v>0</v>
      </c>
      <c r="F125" s="509">
        <f t="shared" si="40"/>
        <v>0</v>
      </c>
    </row>
    <row r="126" spans="1:6" ht="12" customHeight="1">
      <c r="A126" s="507" t="s">
        <v>366</v>
      </c>
      <c r="B126" s="553" t="s">
        <v>371</v>
      </c>
      <c r="C126" s="562">
        <v>0</v>
      </c>
      <c r="D126" s="562">
        <v>0</v>
      </c>
      <c r="E126" s="562">
        <v>0</v>
      </c>
      <c r="F126" s="509">
        <f t="shared" si="40"/>
        <v>0</v>
      </c>
    </row>
    <row r="127" spans="1:6" ht="13.5" thickBot="1">
      <c r="A127" s="554" t="s">
        <v>367</v>
      </c>
      <c r="B127" s="553" t="s">
        <v>370</v>
      </c>
      <c r="C127" s="564">
        <v>0</v>
      </c>
      <c r="D127" s="564">
        <v>0</v>
      </c>
      <c r="E127" s="564">
        <v>0</v>
      </c>
      <c r="F127" s="509">
        <f t="shared" si="40"/>
        <v>0</v>
      </c>
    </row>
    <row r="128" spans="1:6" ht="12" customHeight="1" thickBot="1">
      <c r="A128" s="504" t="s">
        <v>20</v>
      </c>
      <c r="B128" s="566" t="s">
        <v>458</v>
      </c>
      <c r="C128" s="506">
        <f>+C93+C114</f>
        <v>848749</v>
      </c>
      <c r="D128" s="506">
        <f t="shared" ref="D128" si="41">+D93+D114</f>
        <v>21177</v>
      </c>
      <c r="E128" s="506">
        <f t="shared" ref="E128" si="42">+E93+E114</f>
        <v>94362</v>
      </c>
      <c r="F128" s="506">
        <f t="shared" ref="F128" si="43">+F93+F114</f>
        <v>964288</v>
      </c>
    </row>
    <row r="129" spans="1:6" ht="12" customHeight="1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44">+D130+D131+D132</f>
        <v>0</v>
      </c>
      <c r="E129" s="506">
        <f t="shared" si="44"/>
        <v>0</v>
      </c>
      <c r="F129" s="506">
        <f t="shared" si="44"/>
        <v>0</v>
      </c>
    </row>
    <row r="130" spans="1:6" ht="12" customHeight="1">
      <c r="A130" s="507" t="s">
        <v>265</v>
      </c>
      <c r="B130" s="561" t="s">
        <v>466</v>
      </c>
      <c r="C130" s="562"/>
      <c r="D130" s="562"/>
      <c r="E130" s="562"/>
      <c r="F130" s="509">
        <f t="shared" ref="F130:F132" si="45">+C130+D130+E130</f>
        <v>0</v>
      </c>
    </row>
    <row r="131" spans="1:6" ht="12" customHeight="1">
      <c r="A131" s="507" t="s">
        <v>268</v>
      </c>
      <c r="B131" s="561" t="s">
        <v>467</v>
      </c>
      <c r="C131" s="562"/>
      <c r="D131" s="562"/>
      <c r="E131" s="562"/>
      <c r="F131" s="509">
        <f t="shared" si="45"/>
        <v>0</v>
      </c>
    </row>
    <row r="132" spans="1:6" ht="12" customHeight="1" thickBot="1">
      <c r="A132" s="554" t="s">
        <v>269</v>
      </c>
      <c r="B132" s="561" t="s">
        <v>468</v>
      </c>
      <c r="C132" s="562"/>
      <c r="D132" s="562"/>
      <c r="E132" s="562"/>
      <c r="F132" s="509">
        <f t="shared" si="45"/>
        <v>0</v>
      </c>
    </row>
    <row r="133" spans="1:6" ht="12" customHeight="1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F133" si="46">SUM(D134:D139)</f>
        <v>0</v>
      </c>
      <c r="E133" s="506">
        <f t="shared" si="46"/>
        <v>0</v>
      </c>
      <c r="F133" s="506">
        <f t="shared" si="46"/>
        <v>0</v>
      </c>
    </row>
    <row r="134" spans="1:6" ht="12" customHeight="1">
      <c r="A134" s="507" t="s">
        <v>94</v>
      </c>
      <c r="B134" s="569" t="s">
        <v>469</v>
      </c>
      <c r="C134" s="562"/>
      <c r="D134" s="562"/>
      <c r="E134" s="562"/>
      <c r="F134" s="509">
        <f t="shared" ref="F134:F139" si="47">+C134+D134+E134</f>
        <v>0</v>
      </c>
    </row>
    <row r="135" spans="1:6" ht="12" customHeight="1">
      <c r="A135" s="507" t="s">
        <v>95</v>
      </c>
      <c r="B135" s="569" t="s">
        <v>461</v>
      </c>
      <c r="C135" s="562"/>
      <c r="D135" s="562"/>
      <c r="E135" s="562"/>
      <c r="F135" s="509">
        <f t="shared" si="47"/>
        <v>0</v>
      </c>
    </row>
    <row r="136" spans="1:6" ht="12" customHeight="1">
      <c r="A136" s="507" t="s">
        <v>96</v>
      </c>
      <c r="B136" s="569" t="s">
        <v>462</v>
      </c>
      <c r="C136" s="562"/>
      <c r="D136" s="562"/>
      <c r="E136" s="562"/>
      <c r="F136" s="509">
        <f t="shared" si="47"/>
        <v>0</v>
      </c>
    </row>
    <row r="137" spans="1:6" ht="12" customHeight="1">
      <c r="A137" s="507" t="s">
        <v>163</v>
      </c>
      <c r="B137" s="569" t="s">
        <v>463</v>
      </c>
      <c r="C137" s="562"/>
      <c r="D137" s="562"/>
      <c r="E137" s="562"/>
      <c r="F137" s="509">
        <f t="shared" si="47"/>
        <v>0</v>
      </c>
    </row>
    <row r="138" spans="1:6" ht="12" customHeight="1">
      <c r="A138" s="507" t="s">
        <v>164</v>
      </c>
      <c r="B138" s="569" t="s">
        <v>464</v>
      </c>
      <c r="C138" s="562"/>
      <c r="D138" s="562"/>
      <c r="E138" s="562"/>
      <c r="F138" s="509">
        <f t="shared" si="47"/>
        <v>0</v>
      </c>
    </row>
    <row r="139" spans="1:6" ht="12" customHeight="1" thickBot="1">
      <c r="A139" s="554" t="s">
        <v>165</v>
      </c>
      <c r="B139" s="569" t="s">
        <v>465</v>
      </c>
      <c r="C139" s="562"/>
      <c r="D139" s="562"/>
      <c r="E139" s="562"/>
      <c r="F139" s="509">
        <f t="shared" si="47"/>
        <v>0</v>
      </c>
    </row>
    <row r="140" spans="1:6" ht="12" customHeight="1" thickBot="1">
      <c r="A140" s="504" t="s">
        <v>23</v>
      </c>
      <c r="B140" s="566" t="s">
        <v>473</v>
      </c>
      <c r="C140" s="520">
        <f>+C141+C142+C143+C144</f>
        <v>159160</v>
      </c>
      <c r="D140" s="520">
        <f t="shared" ref="D140:F140" si="48">+D141+D142+D143+D144</f>
        <v>76022</v>
      </c>
      <c r="E140" s="520">
        <f t="shared" si="48"/>
        <v>-56457</v>
      </c>
      <c r="F140" s="520">
        <f t="shared" si="48"/>
        <v>178725</v>
      </c>
    </row>
    <row r="141" spans="1:6" ht="12" customHeight="1">
      <c r="A141" s="507" t="s">
        <v>97</v>
      </c>
      <c r="B141" s="569" t="s">
        <v>375</v>
      </c>
      <c r="C141" s="562">
        <v>0</v>
      </c>
      <c r="D141" s="562">
        <v>0</v>
      </c>
      <c r="E141" s="562">
        <v>0</v>
      </c>
      <c r="F141" s="509">
        <f t="shared" ref="F141:F144" si="49">+C141+D141+E141</f>
        <v>0</v>
      </c>
    </row>
    <row r="142" spans="1:6" ht="12" customHeight="1">
      <c r="A142" s="507" t="s">
        <v>98</v>
      </c>
      <c r="B142" s="569" t="s">
        <v>376</v>
      </c>
      <c r="C142" s="562">
        <v>0</v>
      </c>
      <c r="D142" s="562">
        <f>49530+13554+2547</f>
        <v>65631</v>
      </c>
      <c r="E142" s="562">
        <v>-51043</v>
      </c>
      <c r="F142" s="509">
        <f t="shared" si="49"/>
        <v>14588</v>
      </c>
    </row>
    <row r="143" spans="1:6" ht="12" customHeight="1">
      <c r="A143" s="507" t="s">
        <v>289</v>
      </c>
      <c r="B143" s="569" t="s">
        <v>474</v>
      </c>
      <c r="C143" s="562">
        <v>0</v>
      </c>
      <c r="D143" s="562">
        <v>0</v>
      </c>
      <c r="E143" s="562">
        <v>0</v>
      </c>
      <c r="F143" s="509">
        <f t="shared" si="49"/>
        <v>0</v>
      </c>
    </row>
    <row r="144" spans="1:6" ht="12" customHeight="1" thickBot="1">
      <c r="A144" s="554" t="s">
        <v>290</v>
      </c>
      <c r="B144" s="570" t="s">
        <v>563</v>
      </c>
      <c r="C144" s="562">
        <v>159160</v>
      </c>
      <c r="D144" s="562">
        <f>152+140+44+168+111+27+213+182+41+50+737+6807-5+1724</f>
        <v>10391</v>
      </c>
      <c r="E144" s="562">
        <v>-5414</v>
      </c>
      <c r="F144" s="509">
        <f t="shared" si="49"/>
        <v>164137</v>
      </c>
    </row>
    <row r="145" spans="1:6" ht="12" customHeight="1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F145" si="50">SUM(D146:D150)</f>
        <v>0</v>
      </c>
      <c r="E145" s="571">
        <f t="shared" si="50"/>
        <v>0</v>
      </c>
      <c r="F145" s="571">
        <f t="shared" si="50"/>
        <v>0</v>
      </c>
    </row>
    <row r="146" spans="1:6" ht="12" customHeight="1">
      <c r="A146" s="507" t="s">
        <v>99</v>
      </c>
      <c r="B146" s="569" t="s">
        <v>470</v>
      </c>
      <c r="C146" s="562"/>
      <c r="D146" s="562"/>
      <c r="E146" s="562"/>
      <c r="F146" s="509">
        <f t="shared" ref="F146:F152" si="51">+C146+D146+E146</f>
        <v>0</v>
      </c>
    </row>
    <row r="147" spans="1:6" ht="12" customHeight="1">
      <c r="A147" s="507" t="s">
        <v>100</v>
      </c>
      <c r="B147" s="569" t="s">
        <v>477</v>
      </c>
      <c r="C147" s="562"/>
      <c r="D147" s="562"/>
      <c r="E147" s="562"/>
      <c r="F147" s="509">
        <f t="shared" si="51"/>
        <v>0</v>
      </c>
    </row>
    <row r="148" spans="1:6" ht="12" customHeight="1">
      <c r="A148" s="507" t="s">
        <v>301</v>
      </c>
      <c r="B148" s="569" t="s">
        <v>472</v>
      </c>
      <c r="C148" s="562"/>
      <c r="D148" s="562"/>
      <c r="E148" s="562"/>
      <c r="F148" s="509">
        <f t="shared" si="51"/>
        <v>0</v>
      </c>
    </row>
    <row r="149" spans="1:6" ht="12" customHeight="1">
      <c r="A149" s="507" t="s">
        <v>302</v>
      </c>
      <c r="B149" s="569" t="s">
        <v>478</v>
      </c>
      <c r="C149" s="562"/>
      <c r="D149" s="562"/>
      <c r="E149" s="562"/>
      <c r="F149" s="509">
        <f t="shared" si="51"/>
        <v>0</v>
      </c>
    </row>
    <row r="150" spans="1:6" ht="12" customHeight="1" thickBot="1">
      <c r="A150" s="507" t="s">
        <v>476</v>
      </c>
      <c r="B150" s="569" t="s">
        <v>479</v>
      </c>
      <c r="C150" s="562"/>
      <c r="D150" s="562"/>
      <c r="E150" s="562"/>
      <c r="F150" s="509">
        <f t="shared" si="51"/>
        <v>0</v>
      </c>
    </row>
    <row r="151" spans="1:6" ht="12" customHeight="1" thickBot="1">
      <c r="A151" s="504" t="s">
        <v>25</v>
      </c>
      <c r="B151" s="566" t="s">
        <v>480</v>
      </c>
      <c r="C151" s="572"/>
      <c r="D151" s="572"/>
      <c r="E151" s="572"/>
      <c r="F151" s="572">
        <f t="shared" si="51"/>
        <v>0</v>
      </c>
    </row>
    <row r="152" spans="1:6" ht="12" customHeight="1" thickBot="1">
      <c r="A152" s="504" t="s">
        <v>26</v>
      </c>
      <c r="B152" s="566" t="s">
        <v>481</v>
      </c>
      <c r="C152" s="572"/>
      <c r="D152" s="572"/>
      <c r="E152" s="572"/>
      <c r="F152" s="572">
        <f t="shared" si="51"/>
        <v>0</v>
      </c>
    </row>
    <row r="153" spans="1:6" ht="15" customHeight="1" thickBot="1">
      <c r="A153" s="504" t="s">
        <v>27</v>
      </c>
      <c r="B153" s="566" t="s">
        <v>483</v>
      </c>
      <c r="C153" s="573">
        <f>+C129+C133+C140+C145+C151+C152</f>
        <v>159160</v>
      </c>
      <c r="D153" s="573">
        <f t="shared" ref="D153:F153" si="52">+D129+D133+D140+D145+D151+D152</f>
        <v>76022</v>
      </c>
      <c r="E153" s="573">
        <f t="shared" si="52"/>
        <v>-56457</v>
      </c>
      <c r="F153" s="573">
        <f t="shared" si="52"/>
        <v>178725</v>
      </c>
    </row>
    <row r="154" spans="1:6" s="380" customFormat="1" ht="12.95" customHeight="1" thickBot="1">
      <c r="A154" s="575" t="s">
        <v>28</v>
      </c>
      <c r="B154" s="584" t="s">
        <v>482</v>
      </c>
      <c r="C154" s="573">
        <f>+C128+C153</f>
        <v>1007909</v>
      </c>
      <c r="D154" s="573">
        <f t="shared" ref="D154:F154" si="53">+D128+D153</f>
        <v>97199</v>
      </c>
      <c r="E154" s="573">
        <f t="shared" si="53"/>
        <v>37905</v>
      </c>
      <c r="F154" s="573">
        <f t="shared" si="53"/>
        <v>1143013</v>
      </c>
    </row>
    <row r="155" spans="1:6" ht="16.5" customHeight="1">
      <c r="C155" s="725">
        <f>+C87-C154</f>
        <v>0</v>
      </c>
      <c r="D155" s="725">
        <f t="shared" ref="D155:F155" si="54">+D87-D154</f>
        <v>0</v>
      </c>
      <c r="E155" s="725">
        <f t="shared" si="54"/>
        <v>0</v>
      </c>
      <c r="F155" s="725">
        <f t="shared" si="54"/>
        <v>0</v>
      </c>
    </row>
    <row r="156" spans="1:6">
      <c r="A156" s="587" t="s">
        <v>377</v>
      </c>
      <c r="B156" s="715"/>
      <c r="C156" s="578"/>
      <c r="D156" s="578"/>
      <c r="E156" s="578"/>
      <c r="F156" s="578"/>
    </row>
    <row r="157" spans="1:6" ht="15" customHeight="1" thickBot="1">
      <c r="A157" s="585" t="s">
        <v>142</v>
      </c>
      <c r="B157" s="585"/>
      <c r="C157" s="304"/>
      <c r="D157" s="304"/>
      <c r="E157" s="304"/>
      <c r="F157" s="304" t="s">
        <v>224</v>
      </c>
    </row>
    <row r="158" spans="1:6" ht="13.5" customHeight="1" thickBot="1">
      <c r="A158" s="504">
        <v>1</v>
      </c>
      <c r="B158" s="579" t="s">
        <v>484</v>
      </c>
      <c r="C158" s="506">
        <f>+C62-C128</f>
        <v>-8670</v>
      </c>
      <c r="D158" s="506">
        <f t="shared" ref="D158" si="55">+D62-D128</f>
        <v>73475</v>
      </c>
      <c r="E158" s="506">
        <f t="shared" ref="E158" si="56">+E62-E128</f>
        <v>-80610</v>
      </c>
      <c r="F158" s="506">
        <f t="shared" ref="F158" si="57">+F62-F128</f>
        <v>-15805</v>
      </c>
    </row>
    <row r="159" spans="1:6" ht="27.75" customHeight="1" thickBot="1">
      <c r="A159" s="504" t="s">
        <v>19</v>
      </c>
      <c r="B159" s="579" t="s">
        <v>490</v>
      </c>
      <c r="C159" s="506">
        <f>+C86-C153</f>
        <v>8670</v>
      </c>
      <c r="D159" s="506">
        <f t="shared" ref="D159" si="58">+D86-D153</f>
        <v>-73475</v>
      </c>
      <c r="E159" s="506">
        <f t="shared" ref="E159" si="59">+E86-E153</f>
        <v>80610</v>
      </c>
      <c r="F159" s="506">
        <f t="shared" ref="F159" si="60">+F86-F153</f>
        <v>15805</v>
      </c>
    </row>
    <row r="160" spans="1:6" ht="15" customHeight="1">
      <c r="A160" s="719"/>
      <c r="B160" s="539"/>
      <c r="C160" s="540"/>
      <c r="D160" s="540"/>
      <c r="E160" s="540"/>
      <c r="F160" s="540"/>
    </row>
    <row r="161" spans="1:6">
      <c r="A161" s="716"/>
      <c r="B161" s="715" t="s">
        <v>666</v>
      </c>
      <c r="C161" s="715" t="s">
        <v>669</v>
      </c>
      <c r="D161" s="715"/>
      <c r="E161" s="715"/>
      <c r="F161" s="715"/>
    </row>
    <row r="162" spans="1:6">
      <c r="B162" s="720" t="s">
        <v>670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Balatonkenese Önkormányzat
2015. ÉVI KÖLTSÉGVETÉSÉNEK MÉRLEGE&amp;10
&amp;R&amp;"Times New Roman CE,Félkövér dőlt"&amp;11 1.2.1. melléklet a ........./2015. (.......)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F161"/>
  <sheetViews>
    <sheetView topLeftCell="A94" zoomScaleNormal="100" workbookViewId="0">
      <selection activeCell="D97" sqref="D97"/>
    </sheetView>
  </sheetViews>
  <sheetFormatPr defaultRowHeight="12.75"/>
  <cols>
    <col min="1" max="1" width="9.5" style="495" customWidth="1"/>
    <col min="2" max="2" width="90.83203125" style="495" customWidth="1"/>
    <col min="3" max="6" width="13.5" style="577" customWidth="1"/>
    <col min="7" max="16384" width="9.33203125" style="589"/>
  </cols>
  <sheetData>
    <row r="1" spans="1:6">
      <c r="A1" s="496"/>
      <c r="B1" s="496" t="s">
        <v>15</v>
      </c>
      <c r="C1" s="497"/>
      <c r="D1" s="497"/>
      <c r="E1" s="497"/>
      <c r="F1" s="497"/>
    </row>
    <row r="2" spans="1:6" ht="14.25" thickBot="1">
      <c r="A2" s="585"/>
      <c r="B2" s="585"/>
      <c r="C2" s="304"/>
      <c r="D2" s="304"/>
      <c r="E2" s="304"/>
      <c r="F2" s="304" t="s">
        <v>224</v>
      </c>
    </row>
    <row r="3" spans="1:6" ht="39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6" ht="13.5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6" ht="13.5" thickBot="1">
      <c r="A5" s="504" t="s">
        <v>18</v>
      </c>
      <c r="B5" s="505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6">
      <c r="A6" s="507" t="s">
        <v>101</v>
      </c>
      <c r="B6" s="508" t="s">
        <v>250</v>
      </c>
      <c r="C6" s="509"/>
      <c r="D6" s="509"/>
      <c r="E6" s="509"/>
      <c r="F6" s="509">
        <f>+C6+D6+E6</f>
        <v>0</v>
      </c>
    </row>
    <row r="7" spans="1:6">
      <c r="A7" s="510" t="s">
        <v>102</v>
      </c>
      <c r="B7" s="511" t="s">
        <v>251</v>
      </c>
      <c r="C7" s="509"/>
      <c r="D7" s="509"/>
      <c r="E7" s="509"/>
      <c r="F7" s="509">
        <f t="shared" ref="F7:F11" si="1">+C7+D7+E7</f>
        <v>0</v>
      </c>
    </row>
    <row r="8" spans="1:6">
      <c r="A8" s="510" t="s">
        <v>103</v>
      </c>
      <c r="B8" s="511" t="s">
        <v>252</v>
      </c>
      <c r="C8" s="509"/>
      <c r="D8" s="509"/>
      <c r="E8" s="509"/>
      <c r="F8" s="509">
        <f t="shared" si="1"/>
        <v>0</v>
      </c>
    </row>
    <row r="9" spans="1:6">
      <c r="A9" s="510" t="s">
        <v>104</v>
      </c>
      <c r="B9" s="511" t="s">
        <v>253</v>
      </c>
      <c r="C9" s="509"/>
      <c r="D9" s="509"/>
      <c r="E9" s="509"/>
      <c r="F9" s="509">
        <f t="shared" si="1"/>
        <v>0</v>
      </c>
    </row>
    <row r="10" spans="1:6">
      <c r="A10" s="510" t="s">
        <v>136</v>
      </c>
      <c r="B10" s="513" t="s">
        <v>439</v>
      </c>
      <c r="C10" s="509"/>
      <c r="D10" s="509"/>
      <c r="E10" s="509"/>
      <c r="F10" s="509">
        <f t="shared" si="1"/>
        <v>0</v>
      </c>
    </row>
    <row r="11" spans="1:6" ht="13.5" thickBot="1">
      <c r="A11" s="514" t="s">
        <v>105</v>
      </c>
      <c r="B11" s="515" t="s">
        <v>440</v>
      </c>
      <c r="C11" s="509"/>
      <c r="D11" s="509"/>
      <c r="E11" s="509"/>
      <c r="F11" s="509">
        <f t="shared" si="1"/>
        <v>0</v>
      </c>
    </row>
    <row r="12" spans="1:6" ht="13.5" thickBot="1">
      <c r="A12" s="504" t="s">
        <v>19</v>
      </c>
      <c r="B12" s="528" t="s">
        <v>254</v>
      </c>
      <c r="C12" s="506">
        <f>+C13+C14+C15+C16+C17</f>
        <v>2783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2783</v>
      </c>
    </row>
    <row r="13" spans="1:6">
      <c r="A13" s="507" t="s">
        <v>107</v>
      </c>
      <c r="B13" s="508" t="s">
        <v>255</v>
      </c>
      <c r="C13" s="509">
        <v>0</v>
      </c>
      <c r="D13" s="509"/>
      <c r="E13" s="509"/>
      <c r="F13" s="509">
        <f t="shared" ref="F13:F18" si="3">+C13+D13+E13</f>
        <v>0</v>
      </c>
    </row>
    <row r="14" spans="1:6">
      <c r="A14" s="510" t="s">
        <v>108</v>
      </c>
      <c r="B14" s="511" t="s">
        <v>256</v>
      </c>
      <c r="C14" s="509">
        <v>0</v>
      </c>
      <c r="D14" s="509"/>
      <c r="E14" s="509"/>
      <c r="F14" s="509">
        <f t="shared" si="3"/>
        <v>0</v>
      </c>
    </row>
    <row r="15" spans="1:6">
      <c r="A15" s="510" t="s">
        <v>109</v>
      </c>
      <c r="B15" s="511" t="s">
        <v>428</v>
      </c>
      <c r="C15" s="509">
        <v>0</v>
      </c>
      <c r="D15" s="509"/>
      <c r="E15" s="509"/>
      <c r="F15" s="509">
        <f t="shared" si="3"/>
        <v>0</v>
      </c>
    </row>
    <row r="16" spans="1:6">
      <c r="A16" s="510" t="s">
        <v>110</v>
      </c>
      <c r="B16" s="511" t="s">
        <v>429</v>
      </c>
      <c r="C16" s="509">
        <v>0</v>
      </c>
      <c r="D16" s="509"/>
      <c r="E16" s="509"/>
      <c r="F16" s="509">
        <f t="shared" si="3"/>
        <v>0</v>
      </c>
    </row>
    <row r="17" spans="1:6">
      <c r="A17" s="510" t="s">
        <v>111</v>
      </c>
      <c r="B17" s="511" t="s">
        <v>257</v>
      </c>
      <c r="C17" s="509">
        <v>2783</v>
      </c>
      <c r="D17" s="509"/>
      <c r="E17" s="509"/>
      <c r="F17" s="509">
        <f t="shared" si="3"/>
        <v>2783</v>
      </c>
    </row>
    <row r="18" spans="1:6" ht="13.5" thickBot="1">
      <c r="A18" s="514" t="s">
        <v>120</v>
      </c>
      <c r="B18" s="515" t="s">
        <v>258</v>
      </c>
      <c r="C18" s="509">
        <v>0</v>
      </c>
      <c r="D18" s="509"/>
      <c r="E18" s="509"/>
      <c r="F18" s="509">
        <f t="shared" si="3"/>
        <v>0</v>
      </c>
    </row>
    <row r="19" spans="1:6" ht="13.5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>
      <c r="A20" s="507" t="s">
        <v>90</v>
      </c>
      <c r="B20" s="508" t="s">
        <v>260</v>
      </c>
      <c r="C20" s="509">
        <v>0</v>
      </c>
      <c r="D20" s="509"/>
      <c r="E20" s="509"/>
      <c r="F20" s="509">
        <f t="shared" ref="F20:F25" si="5">+C20+D20+E20</f>
        <v>0</v>
      </c>
    </row>
    <row r="21" spans="1:6">
      <c r="A21" s="510" t="s">
        <v>91</v>
      </c>
      <c r="B21" s="511" t="s">
        <v>261</v>
      </c>
      <c r="C21" s="509">
        <v>0</v>
      </c>
      <c r="D21" s="509"/>
      <c r="E21" s="509"/>
      <c r="F21" s="509">
        <f t="shared" si="5"/>
        <v>0</v>
      </c>
    </row>
    <row r="22" spans="1:6">
      <c r="A22" s="510" t="s">
        <v>92</v>
      </c>
      <c r="B22" s="511" t="s">
        <v>430</v>
      </c>
      <c r="C22" s="509">
        <v>0</v>
      </c>
      <c r="D22" s="509"/>
      <c r="E22" s="509"/>
      <c r="F22" s="509">
        <f t="shared" si="5"/>
        <v>0</v>
      </c>
    </row>
    <row r="23" spans="1:6">
      <c r="A23" s="510" t="s">
        <v>93</v>
      </c>
      <c r="B23" s="511" t="s">
        <v>431</v>
      </c>
      <c r="C23" s="509">
        <v>0</v>
      </c>
      <c r="D23" s="509"/>
      <c r="E23" s="509"/>
      <c r="F23" s="509">
        <f t="shared" si="5"/>
        <v>0</v>
      </c>
    </row>
    <row r="24" spans="1:6">
      <c r="A24" s="510" t="s">
        <v>159</v>
      </c>
      <c r="B24" s="511" t="s">
        <v>262</v>
      </c>
      <c r="C24" s="509">
        <v>0</v>
      </c>
      <c r="D24" s="509"/>
      <c r="E24" s="509"/>
      <c r="F24" s="509">
        <f t="shared" si="5"/>
        <v>0</v>
      </c>
    </row>
    <row r="25" spans="1:6" ht="13.5" thickBot="1">
      <c r="A25" s="514" t="s">
        <v>160</v>
      </c>
      <c r="B25" s="519" t="s">
        <v>263</v>
      </c>
      <c r="C25" s="509">
        <v>0</v>
      </c>
      <c r="D25" s="509"/>
      <c r="E25" s="509"/>
      <c r="F25" s="509">
        <f t="shared" si="5"/>
        <v>0</v>
      </c>
    </row>
    <row r="26" spans="1:6" ht="13.5" thickBot="1">
      <c r="A26" s="504" t="s">
        <v>161</v>
      </c>
      <c r="B26" s="505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>
      <c r="A27" s="507" t="s">
        <v>265</v>
      </c>
      <c r="B27" s="508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>
      <c r="A28" s="510" t="s">
        <v>266</v>
      </c>
      <c r="B28" s="511" t="s">
        <v>271</v>
      </c>
      <c r="C28" s="509"/>
      <c r="D28" s="509">
        <v>0</v>
      </c>
      <c r="E28" s="509">
        <v>0</v>
      </c>
      <c r="F28" s="509">
        <f t="shared" si="8"/>
        <v>0</v>
      </c>
    </row>
    <row r="29" spans="1:6">
      <c r="A29" s="510" t="s">
        <v>267</v>
      </c>
      <c r="B29" s="511" t="s">
        <v>272</v>
      </c>
      <c r="C29" s="509"/>
      <c r="D29" s="509">
        <v>0</v>
      </c>
      <c r="E29" s="509">
        <v>0</v>
      </c>
      <c r="F29" s="509">
        <f t="shared" si="8"/>
        <v>0</v>
      </c>
    </row>
    <row r="30" spans="1:6">
      <c r="A30" s="510" t="s">
        <v>444</v>
      </c>
      <c r="B30" s="522" t="s">
        <v>445</v>
      </c>
      <c r="C30" s="509"/>
      <c r="D30" s="509">
        <v>0</v>
      </c>
      <c r="E30" s="509">
        <v>0</v>
      </c>
      <c r="F30" s="509">
        <f t="shared" si="8"/>
        <v>0</v>
      </c>
    </row>
    <row r="31" spans="1:6">
      <c r="A31" s="510" t="s">
        <v>268</v>
      </c>
      <c r="B31" s="511" t="s">
        <v>273</v>
      </c>
      <c r="C31" s="509"/>
      <c r="D31" s="509">
        <v>0</v>
      </c>
      <c r="E31" s="509">
        <v>0</v>
      </c>
      <c r="F31" s="509">
        <f t="shared" si="8"/>
        <v>0</v>
      </c>
    </row>
    <row r="32" spans="1:6">
      <c r="A32" s="510" t="s">
        <v>269</v>
      </c>
      <c r="B32" s="511" t="s">
        <v>274</v>
      </c>
      <c r="C32" s="509"/>
      <c r="D32" s="509">
        <v>0</v>
      </c>
      <c r="E32" s="509">
        <v>0</v>
      </c>
      <c r="F32" s="509">
        <f t="shared" si="8"/>
        <v>0</v>
      </c>
    </row>
    <row r="33" spans="1:6" ht="13.5" thickBot="1">
      <c r="A33" s="514" t="s">
        <v>270</v>
      </c>
      <c r="B33" s="519" t="s">
        <v>275</v>
      </c>
      <c r="C33" s="509"/>
      <c r="D33" s="509">
        <v>0</v>
      </c>
      <c r="E33" s="509">
        <v>0</v>
      </c>
      <c r="F33" s="509">
        <f t="shared" si="8"/>
        <v>0</v>
      </c>
    </row>
    <row r="34" spans="1:6" ht="13.5" thickBot="1">
      <c r="A34" s="504" t="s">
        <v>22</v>
      </c>
      <c r="B34" s="505" t="s">
        <v>441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</row>
    <row r="35" spans="1:6">
      <c r="A35" s="507" t="s">
        <v>94</v>
      </c>
      <c r="B35" s="508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>
      <c r="A36" s="510" t="s">
        <v>95</v>
      </c>
      <c r="B36" s="511" t="s">
        <v>279</v>
      </c>
      <c r="C36" s="509"/>
      <c r="D36" s="509">
        <v>0</v>
      </c>
      <c r="E36" s="509">
        <v>0</v>
      </c>
      <c r="F36" s="509">
        <f t="shared" si="10"/>
        <v>0</v>
      </c>
    </row>
    <row r="37" spans="1:6">
      <c r="A37" s="510" t="s">
        <v>96</v>
      </c>
      <c r="B37" s="511" t="s">
        <v>280</v>
      </c>
      <c r="C37" s="509"/>
      <c r="D37" s="509">
        <v>0</v>
      </c>
      <c r="E37" s="509">
        <v>0</v>
      </c>
      <c r="F37" s="509">
        <f t="shared" si="10"/>
        <v>0</v>
      </c>
    </row>
    <row r="38" spans="1:6">
      <c r="A38" s="510" t="s">
        <v>163</v>
      </c>
      <c r="B38" s="511" t="s">
        <v>281</v>
      </c>
      <c r="C38" s="509"/>
      <c r="D38" s="509">
        <v>0</v>
      </c>
      <c r="E38" s="509">
        <v>0</v>
      </c>
      <c r="F38" s="509">
        <f t="shared" si="10"/>
        <v>0</v>
      </c>
    </row>
    <row r="39" spans="1:6">
      <c r="A39" s="510" t="s">
        <v>164</v>
      </c>
      <c r="B39" s="511" t="s">
        <v>282</v>
      </c>
      <c r="C39" s="509"/>
      <c r="D39" s="509">
        <v>0</v>
      </c>
      <c r="E39" s="509">
        <v>0</v>
      </c>
      <c r="F39" s="509">
        <f t="shared" si="10"/>
        <v>0</v>
      </c>
    </row>
    <row r="40" spans="1:6">
      <c r="A40" s="510" t="s">
        <v>165</v>
      </c>
      <c r="B40" s="511" t="s">
        <v>283</v>
      </c>
      <c r="C40" s="509"/>
      <c r="D40" s="509">
        <v>0</v>
      </c>
      <c r="E40" s="509">
        <v>0</v>
      </c>
      <c r="F40" s="509">
        <f t="shared" si="10"/>
        <v>0</v>
      </c>
    </row>
    <row r="41" spans="1:6">
      <c r="A41" s="510" t="s">
        <v>166</v>
      </c>
      <c r="B41" s="511" t="s">
        <v>284</v>
      </c>
      <c r="C41" s="509"/>
      <c r="D41" s="509">
        <v>0</v>
      </c>
      <c r="E41" s="509">
        <v>0</v>
      </c>
      <c r="F41" s="509">
        <f t="shared" si="10"/>
        <v>0</v>
      </c>
    </row>
    <row r="42" spans="1:6">
      <c r="A42" s="510" t="s">
        <v>167</v>
      </c>
      <c r="B42" s="511" t="s">
        <v>285</v>
      </c>
      <c r="C42" s="509"/>
      <c r="D42" s="509">
        <v>0</v>
      </c>
      <c r="E42" s="509">
        <v>0</v>
      </c>
      <c r="F42" s="509">
        <f t="shared" si="10"/>
        <v>0</v>
      </c>
    </row>
    <row r="43" spans="1:6">
      <c r="A43" s="510" t="s">
        <v>276</v>
      </c>
      <c r="B43" s="511" t="s">
        <v>286</v>
      </c>
      <c r="C43" s="509"/>
      <c r="D43" s="509">
        <v>0</v>
      </c>
      <c r="E43" s="509">
        <v>0</v>
      </c>
      <c r="F43" s="509">
        <f t="shared" si="10"/>
        <v>0</v>
      </c>
    </row>
    <row r="44" spans="1:6">
      <c r="A44" s="514" t="s">
        <v>277</v>
      </c>
      <c r="B44" s="519" t="s">
        <v>443</v>
      </c>
      <c r="C44" s="509"/>
      <c r="D44" s="509">
        <v>0</v>
      </c>
      <c r="E44" s="509">
        <v>0</v>
      </c>
      <c r="F44" s="509">
        <f t="shared" si="10"/>
        <v>0</v>
      </c>
    </row>
    <row r="45" spans="1:6" ht="13.5" thickBot="1">
      <c r="A45" s="514" t="s">
        <v>442</v>
      </c>
      <c r="B45" s="515" t="s">
        <v>287</v>
      </c>
      <c r="C45" s="509">
        <v>0</v>
      </c>
      <c r="D45" s="509">
        <v>0</v>
      </c>
      <c r="E45" s="509">
        <v>0</v>
      </c>
      <c r="F45" s="509">
        <f t="shared" si="10"/>
        <v>0</v>
      </c>
    </row>
    <row r="46" spans="1:6" ht="13.5" thickBot="1">
      <c r="A46" s="504" t="s">
        <v>23</v>
      </c>
      <c r="B46" s="505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>
      <c r="A47" s="507" t="s">
        <v>97</v>
      </c>
      <c r="B47" s="508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>
      <c r="A48" s="510" t="s">
        <v>98</v>
      </c>
      <c r="B48" s="511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>
      <c r="A49" s="510" t="s">
        <v>289</v>
      </c>
      <c r="B49" s="511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>
      <c r="A50" s="510" t="s">
        <v>290</v>
      </c>
      <c r="B50" s="511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ht="13.5" thickBot="1">
      <c r="A51" s="514" t="s">
        <v>291</v>
      </c>
      <c r="B51" s="515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ht="13.5" thickBot="1">
      <c r="A52" s="504" t="s">
        <v>168</v>
      </c>
      <c r="B52" s="505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>
      <c r="A53" s="507" t="s">
        <v>99</v>
      </c>
      <c r="B53" s="508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>
      <c r="A54" s="510" t="s">
        <v>100</v>
      </c>
      <c r="B54" s="511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>
      <c r="A55" s="510" t="s">
        <v>301</v>
      </c>
      <c r="B55" s="511" t="s">
        <v>299</v>
      </c>
      <c r="C55" s="509"/>
      <c r="D55" s="509">
        <v>0</v>
      </c>
      <c r="E55" s="509">
        <v>0</v>
      </c>
      <c r="F55" s="509">
        <f t="shared" si="14"/>
        <v>0</v>
      </c>
    </row>
    <row r="56" spans="1:6" ht="13.5" thickBot="1">
      <c r="A56" s="514" t="s">
        <v>302</v>
      </c>
      <c r="B56" s="515" t="s">
        <v>300</v>
      </c>
      <c r="C56" s="509">
        <v>0</v>
      </c>
      <c r="D56" s="509">
        <v>0</v>
      </c>
      <c r="E56" s="509">
        <v>0</v>
      </c>
      <c r="F56" s="509">
        <f t="shared" si="14"/>
        <v>0</v>
      </c>
    </row>
    <row r="57" spans="1:6" ht="13.5" thickBot="1">
      <c r="A57" s="504" t="s">
        <v>25</v>
      </c>
      <c r="B57" s="528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>
      <c r="A58" s="507" t="s">
        <v>169</v>
      </c>
      <c r="B58" s="508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>
      <c r="A59" s="510" t="s">
        <v>170</v>
      </c>
      <c r="B59" s="511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>
      <c r="A60" s="510" t="s">
        <v>225</v>
      </c>
      <c r="B60" s="511" t="s">
        <v>306</v>
      </c>
      <c r="C60" s="509"/>
      <c r="D60" s="509">
        <v>0</v>
      </c>
      <c r="E60" s="509">
        <v>0</v>
      </c>
      <c r="F60" s="509">
        <f t="shared" si="16"/>
        <v>0</v>
      </c>
    </row>
    <row r="61" spans="1:6" ht="13.5" thickBot="1">
      <c r="A61" s="514" t="s">
        <v>304</v>
      </c>
      <c r="B61" s="515" t="s">
        <v>307</v>
      </c>
      <c r="C61" s="509"/>
      <c r="D61" s="509">
        <v>0</v>
      </c>
      <c r="E61" s="509">
        <v>0</v>
      </c>
      <c r="F61" s="509">
        <f t="shared" si="16"/>
        <v>0</v>
      </c>
    </row>
    <row r="62" spans="1:6" ht="13.5" thickBot="1">
      <c r="A62" s="526" t="s">
        <v>486</v>
      </c>
      <c r="B62" s="505" t="s">
        <v>308</v>
      </c>
      <c r="C62" s="520">
        <f>+C5+C12+C19+C26+C34+C46+C52+C57</f>
        <v>2783</v>
      </c>
      <c r="D62" s="520">
        <f t="shared" ref="D62:F62" si="17">+D5+D12+D19+D26+D34+D46+D52+D57</f>
        <v>0</v>
      </c>
      <c r="E62" s="520">
        <f t="shared" si="17"/>
        <v>0</v>
      </c>
      <c r="F62" s="520">
        <f t="shared" si="17"/>
        <v>2783</v>
      </c>
    </row>
    <row r="63" spans="1:6" ht="13.5" thickBot="1">
      <c r="A63" s="527" t="s">
        <v>309</v>
      </c>
      <c r="B63" s="528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>
      <c r="A64" s="507" t="s">
        <v>341</v>
      </c>
      <c r="B64" s="508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>
      <c r="A65" s="510" t="s">
        <v>350</v>
      </c>
      <c r="B65" s="511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ht="13.5" thickBot="1">
      <c r="A66" s="514" t="s">
        <v>351</v>
      </c>
      <c r="B66" s="529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ht="13.5" thickBot="1">
      <c r="A67" s="527" t="s">
        <v>314</v>
      </c>
      <c r="B67" s="528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>
      <c r="A68" s="507" t="s">
        <v>137</v>
      </c>
      <c r="B68" s="508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>
      <c r="A69" s="510" t="s">
        <v>138</v>
      </c>
      <c r="B69" s="511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>
      <c r="A70" s="510" t="s">
        <v>342</v>
      </c>
      <c r="B70" s="511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ht="13.5" thickBot="1">
      <c r="A71" s="514" t="s">
        <v>343</v>
      </c>
      <c r="B71" s="515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ht="13.5" thickBot="1">
      <c r="A72" s="527" t="s">
        <v>320</v>
      </c>
      <c r="B72" s="528" t="s">
        <v>321</v>
      </c>
      <c r="C72" s="506">
        <f>SUM(C73:C74)</f>
        <v>6779</v>
      </c>
      <c r="D72" s="506">
        <f t="shared" ref="D72:F72" si="22">SUM(D73:D74)</f>
        <v>0</v>
      </c>
      <c r="E72" s="506">
        <f t="shared" si="22"/>
        <v>3274</v>
      </c>
      <c r="F72" s="506">
        <f t="shared" si="22"/>
        <v>10053</v>
      </c>
    </row>
    <row r="73" spans="1:6">
      <c r="A73" s="507" t="s">
        <v>344</v>
      </c>
      <c r="B73" s="508" t="s">
        <v>322</v>
      </c>
      <c r="C73" s="509">
        <v>6779</v>
      </c>
      <c r="D73" s="509">
        <v>0</v>
      </c>
      <c r="E73" s="509">
        <v>3274</v>
      </c>
      <c r="F73" s="509">
        <f t="shared" ref="F73:F74" si="23">+C73+D73+E73</f>
        <v>10053</v>
      </c>
    </row>
    <row r="74" spans="1:6" ht="13.5" thickBot="1">
      <c r="A74" s="514" t="s">
        <v>345</v>
      </c>
      <c r="B74" s="515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ht="13.5" thickBot="1">
      <c r="A75" s="527" t="s">
        <v>324</v>
      </c>
      <c r="B75" s="528" t="s">
        <v>325</v>
      </c>
      <c r="C75" s="506">
        <f>SUM(C76:C78)</f>
        <v>94516</v>
      </c>
      <c r="D75" s="506">
        <f t="shared" ref="D75:F75" si="24">SUM(D76:D78)</f>
        <v>6385</v>
      </c>
      <c r="E75" s="506">
        <f t="shared" si="24"/>
        <v>-3324</v>
      </c>
      <c r="F75" s="506">
        <f t="shared" si="24"/>
        <v>97577</v>
      </c>
    </row>
    <row r="76" spans="1:6">
      <c r="A76" s="507" t="s">
        <v>346</v>
      </c>
      <c r="B76" s="508" t="s">
        <v>564</v>
      </c>
      <c r="C76" s="509">
        <v>61922</v>
      </c>
      <c r="D76" s="509">
        <f>140+182+111+432+107</f>
        <v>972</v>
      </c>
      <c r="E76" s="509"/>
      <c r="F76" s="509">
        <f t="shared" ref="F76:F78" si="25">+C76+D76+E76</f>
        <v>62894</v>
      </c>
    </row>
    <row r="77" spans="1:6">
      <c r="A77" s="510" t="s">
        <v>347</v>
      </c>
      <c r="B77" s="511" t="s">
        <v>565</v>
      </c>
      <c r="C77" s="509">
        <v>32594</v>
      </c>
      <c r="D77" s="509">
        <f>50+737+3179+1447</f>
        <v>5413</v>
      </c>
      <c r="E77" s="509">
        <v>-3324</v>
      </c>
      <c r="F77" s="509">
        <f t="shared" si="25"/>
        <v>34683</v>
      </c>
    </row>
    <row r="78" spans="1:6" ht="13.5" thickBot="1">
      <c r="A78" s="514" t="s">
        <v>348</v>
      </c>
      <c r="B78" s="511" t="s">
        <v>566</v>
      </c>
      <c r="C78" s="509">
        <v>0</v>
      </c>
      <c r="D78" s="509">
        <v>0</v>
      </c>
      <c r="E78" s="509">
        <v>0</v>
      </c>
      <c r="F78" s="509">
        <f t="shared" si="25"/>
        <v>0</v>
      </c>
    </row>
    <row r="79" spans="1:6" ht="13.5" thickBot="1">
      <c r="A79" s="527" t="s">
        <v>329</v>
      </c>
      <c r="B79" s="528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>
      <c r="A80" s="530" t="s">
        <v>330</v>
      </c>
      <c r="B80" s="508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>
      <c r="A81" s="531" t="s">
        <v>332</v>
      </c>
      <c r="B81" s="511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>
      <c r="A82" s="531" t="s">
        <v>334</v>
      </c>
      <c r="B82" s="511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ht="13.5" thickBot="1">
      <c r="A83" s="532" t="s">
        <v>336</v>
      </c>
      <c r="B83" s="515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ht="13.5" thickBot="1">
      <c r="A84" s="527" t="s">
        <v>338</v>
      </c>
      <c r="B84" s="528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ht="13.5" thickBot="1">
      <c r="A85" s="527" t="s">
        <v>340</v>
      </c>
      <c r="B85" s="528" t="s">
        <v>339</v>
      </c>
      <c r="C85" s="533"/>
      <c r="D85" s="533"/>
      <c r="E85" s="533"/>
      <c r="F85" s="533">
        <f>+C85+D85+E85</f>
        <v>0</v>
      </c>
    </row>
    <row r="86" spans="1:6" ht="13.5" thickBot="1">
      <c r="A86" s="527" t="s">
        <v>352</v>
      </c>
      <c r="B86" s="580" t="s">
        <v>488</v>
      </c>
      <c r="C86" s="520">
        <f>+C63+C67+C72+C75+C79+C85+C84</f>
        <v>101295</v>
      </c>
      <c r="D86" s="520">
        <f t="shared" ref="D86:F86" si="28">+D63+D67+D72+D75+D79+D85+D84</f>
        <v>6385</v>
      </c>
      <c r="E86" s="520">
        <f t="shared" si="28"/>
        <v>-50</v>
      </c>
      <c r="F86" s="520">
        <f t="shared" si="28"/>
        <v>107630</v>
      </c>
    </row>
    <row r="87" spans="1:6" ht="13.5" thickBot="1">
      <c r="A87" s="535" t="s">
        <v>487</v>
      </c>
      <c r="B87" s="581" t="s">
        <v>489</v>
      </c>
      <c r="C87" s="520">
        <f>+C62+C86</f>
        <v>104078</v>
      </c>
      <c r="D87" s="520">
        <f t="shared" ref="D87:F87" si="29">+D62+D86</f>
        <v>6385</v>
      </c>
      <c r="E87" s="520">
        <f t="shared" si="29"/>
        <v>-50</v>
      </c>
      <c r="F87" s="520">
        <f t="shared" si="29"/>
        <v>110413</v>
      </c>
    </row>
    <row r="88" spans="1:6">
      <c r="A88" s="538"/>
      <c r="B88" s="539"/>
      <c r="C88" s="540"/>
      <c r="D88" s="540"/>
      <c r="E88" s="540"/>
      <c r="F88" s="540"/>
    </row>
    <row r="89" spans="1:6">
      <c r="A89" s="496"/>
      <c r="B89" s="496" t="s">
        <v>47</v>
      </c>
      <c r="C89" s="497"/>
      <c r="D89" s="497"/>
      <c r="E89" s="497"/>
      <c r="F89" s="497"/>
    </row>
    <row r="90" spans="1:6" ht="14.25" thickBot="1">
      <c r="A90" s="585"/>
      <c r="B90" s="585"/>
      <c r="C90" s="304"/>
      <c r="D90" s="304"/>
      <c r="E90" s="304"/>
      <c r="F90" s="304" t="s">
        <v>224</v>
      </c>
    </row>
    <row r="91" spans="1:6" ht="39" thickBot="1">
      <c r="A91" s="498" t="s">
        <v>72</v>
      </c>
      <c r="B91" s="499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</row>
    <row r="92" spans="1:6" ht="13.5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</row>
    <row r="93" spans="1:6" ht="13.5" thickBot="1">
      <c r="A93" s="542" t="s">
        <v>18</v>
      </c>
      <c r="B93" s="582" t="s">
        <v>581</v>
      </c>
      <c r="C93" s="544">
        <f>C94+C95+C96+C97+C98+C111</f>
        <v>102078</v>
      </c>
      <c r="D93" s="544">
        <f t="shared" ref="D93:F93" si="30">D94+D95+D96+D97+D98+D111</f>
        <v>8185</v>
      </c>
      <c r="E93" s="544">
        <f t="shared" si="30"/>
        <v>-139</v>
      </c>
      <c r="F93" s="544">
        <f t="shared" si="30"/>
        <v>110124</v>
      </c>
    </row>
    <row r="94" spans="1:6">
      <c r="A94" s="545" t="s">
        <v>101</v>
      </c>
      <c r="B94" s="546" t="s">
        <v>49</v>
      </c>
      <c r="C94" s="547">
        <v>62382</v>
      </c>
      <c r="D94" s="547">
        <f>110+144+87+2686+1495</f>
        <v>4522</v>
      </c>
      <c r="E94" s="547">
        <v>50</v>
      </c>
      <c r="F94" s="547">
        <f t="shared" ref="F94:F113" si="31">+C94+D94+E94</f>
        <v>66954</v>
      </c>
    </row>
    <row r="95" spans="1:6" ht="12" customHeight="1">
      <c r="A95" s="510" t="s">
        <v>102</v>
      </c>
      <c r="B95" s="548" t="s">
        <v>171</v>
      </c>
      <c r="C95" s="512">
        <v>17125</v>
      </c>
      <c r="D95" s="512">
        <f>30+38+24+575+324</f>
        <v>991</v>
      </c>
      <c r="E95" s="512"/>
      <c r="F95" s="512">
        <f t="shared" si="31"/>
        <v>18116</v>
      </c>
    </row>
    <row r="96" spans="1:6">
      <c r="A96" s="510" t="s">
        <v>103</v>
      </c>
      <c r="B96" s="548" t="s">
        <v>134</v>
      </c>
      <c r="C96" s="517">
        <v>22571</v>
      </c>
      <c r="D96" s="517">
        <f>2100-265</f>
        <v>1835</v>
      </c>
      <c r="E96" s="517">
        <v>-139</v>
      </c>
      <c r="F96" s="517">
        <f t="shared" si="31"/>
        <v>24267</v>
      </c>
    </row>
    <row r="97" spans="1:6">
      <c r="A97" s="510" t="s">
        <v>104</v>
      </c>
      <c r="B97" s="549" t="s">
        <v>172</v>
      </c>
      <c r="C97" s="517"/>
      <c r="D97" s="517">
        <f>50+737+50</f>
        <v>837</v>
      </c>
      <c r="E97" s="517">
        <v>-50</v>
      </c>
      <c r="F97" s="517">
        <f t="shared" si="31"/>
        <v>787</v>
      </c>
    </row>
    <row r="98" spans="1:6">
      <c r="A98" s="510" t="s">
        <v>115</v>
      </c>
      <c r="B98" s="550" t="s">
        <v>173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</row>
    <row r="99" spans="1:6">
      <c r="A99" s="510" t="s">
        <v>105</v>
      </c>
      <c r="B99" s="548" t="s">
        <v>452</v>
      </c>
      <c r="C99" s="517">
        <v>0</v>
      </c>
      <c r="D99" s="517">
        <v>0</v>
      </c>
      <c r="E99" s="517">
        <v>0</v>
      </c>
      <c r="F99" s="517">
        <f t="shared" si="31"/>
        <v>0</v>
      </c>
    </row>
    <row r="100" spans="1:6">
      <c r="A100" s="510" t="s">
        <v>106</v>
      </c>
      <c r="B100" s="551" t="s">
        <v>451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>
      <c r="A101" s="510" t="s">
        <v>116</v>
      </c>
      <c r="B101" s="551" t="s">
        <v>450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>
      <c r="A102" s="510" t="s">
        <v>117</v>
      </c>
      <c r="B102" s="552" t="s">
        <v>355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>
      <c r="A103" s="510" t="s">
        <v>118</v>
      </c>
      <c r="B103" s="553" t="s">
        <v>356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>
      <c r="A104" s="510" t="s">
        <v>119</v>
      </c>
      <c r="B104" s="553" t="s">
        <v>357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>
      <c r="A105" s="510" t="s">
        <v>121</v>
      </c>
      <c r="B105" s="552" t="s">
        <v>358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>
      <c r="A106" s="510" t="s">
        <v>174</v>
      </c>
      <c r="B106" s="552" t="s">
        <v>359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>
      <c r="A107" s="510" t="s">
        <v>353</v>
      </c>
      <c r="B107" s="553" t="s">
        <v>360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>
      <c r="A108" s="554" t="s">
        <v>354</v>
      </c>
      <c r="B108" s="551" t="s">
        <v>361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>
      <c r="A109" s="510" t="s">
        <v>448</v>
      </c>
      <c r="B109" s="551" t="s">
        <v>362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>
      <c r="A110" s="514" t="s">
        <v>449</v>
      </c>
      <c r="B110" s="551" t="s">
        <v>363</v>
      </c>
      <c r="C110" s="517"/>
      <c r="D110" s="517">
        <v>0</v>
      </c>
      <c r="E110" s="517">
        <v>0</v>
      </c>
      <c r="F110" s="517">
        <f t="shared" si="31"/>
        <v>0</v>
      </c>
    </row>
    <row r="111" spans="1:6">
      <c r="A111" s="510" t="s">
        <v>453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>
      <c r="A112" s="510" t="s">
        <v>454</v>
      </c>
      <c r="B112" s="548" t="s">
        <v>456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3.5" thickBot="1">
      <c r="A113" s="555" t="s">
        <v>455</v>
      </c>
      <c r="B113" s="556" t="s">
        <v>457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3.5" thickBot="1">
      <c r="A114" s="558" t="s">
        <v>19</v>
      </c>
      <c r="B114" s="583" t="s">
        <v>582</v>
      </c>
      <c r="C114" s="560">
        <f>+C115+C117+C119</f>
        <v>2000</v>
      </c>
      <c r="D114" s="560">
        <f t="shared" ref="D114:F114" si="33">+D115+D117+D119</f>
        <v>-1800</v>
      </c>
      <c r="E114" s="560">
        <f t="shared" si="33"/>
        <v>89</v>
      </c>
      <c r="F114" s="560">
        <f t="shared" si="33"/>
        <v>289</v>
      </c>
    </row>
    <row r="115" spans="1:6">
      <c r="A115" s="507" t="s">
        <v>107</v>
      </c>
      <c r="B115" s="548" t="s">
        <v>223</v>
      </c>
      <c r="C115" s="509">
        <v>2000</v>
      </c>
      <c r="D115" s="509">
        <v>-1800</v>
      </c>
      <c r="E115" s="509">
        <v>89</v>
      </c>
      <c r="F115" s="509">
        <f t="shared" ref="F115:F127" si="34">+C115+D115+E115</f>
        <v>289</v>
      </c>
    </row>
    <row r="116" spans="1:6">
      <c r="A116" s="507" t="s">
        <v>108</v>
      </c>
      <c r="B116" s="561" t="s">
        <v>368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>
      <c r="A117" s="507" t="s">
        <v>109</v>
      </c>
      <c r="B117" s="561" t="s">
        <v>175</v>
      </c>
      <c r="C117" s="512">
        <v>0</v>
      </c>
      <c r="D117" s="512">
        <v>0</v>
      </c>
      <c r="E117" s="512">
        <v>0</v>
      </c>
      <c r="F117" s="512">
        <f t="shared" si="34"/>
        <v>0</v>
      </c>
    </row>
    <row r="118" spans="1:6">
      <c r="A118" s="507" t="s">
        <v>110</v>
      </c>
      <c r="B118" s="561" t="s">
        <v>369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>
      <c r="A119" s="507" t="s">
        <v>111</v>
      </c>
      <c r="B119" s="515" t="s">
        <v>226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>
      <c r="A120" s="507" t="s">
        <v>120</v>
      </c>
      <c r="B120" s="513" t="s">
        <v>434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>
      <c r="A121" s="507" t="s">
        <v>122</v>
      </c>
      <c r="B121" s="563" t="s">
        <v>374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>
      <c r="A122" s="507" t="s">
        <v>176</v>
      </c>
      <c r="B122" s="553" t="s">
        <v>357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>
      <c r="A123" s="507" t="s">
        <v>177</v>
      </c>
      <c r="B123" s="553" t="s">
        <v>373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>
      <c r="A124" s="507" t="s">
        <v>178</v>
      </c>
      <c r="B124" s="553" t="s">
        <v>372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>
      <c r="A125" s="507" t="s">
        <v>365</v>
      </c>
      <c r="B125" s="553" t="s">
        <v>360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>
      <c r="A126" s="507" t="s">
        <v>366</v>
      </c>
      <c r="B126" s="553" t="s">
        <v>371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13.5" thickBot="1">
      <c r="A127" s="554" t="s">
        <v>367</v>
      </c>
      <c r="B127" s="553" t="s">
        <v>370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3.5" thickBot="1">
      <c r="A128" s="504" t="s">
        <v>20</v>
      </c>
      <c r="B128" s="566" t="s">
        <v>458</v>
      </c>
      <c r="C128" s="506">
        <f>+C93+C114</f>
        <v>104078</v>
      </c>
      <c r="D128" s="506">
        <f t="shared" ref="D128:F128" si="35">+D93+D114</f>
        <v>6385</v>
      </c>
      <c r="E128" s="506">
        <f t="shared" si="35"/>
        <v>-50</v>
      </c>
      <c r="F128" s="506">
        <f t="shared" si="35"/>
        <v>110413</v>
      </c>
    </row>
    <row r="129" spans="1:6" ht="13.5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>
      <c r="A130" s="507" t="s">
        <v>265</v>
      </c>
      <c r="B130" s="561" t="s">
        <v>466</v>
      </c>
      <c r="C130" s="562"/>
      <c r="D130" s="562"/>
      <c r="E130" s="562"/>
      <c r="F130" s="562">
        <f t="shared" ref="F130:F132" si="37">+C130+D130+E130</f>
        <v>0</v>
      </c>
    </row>
    <row r="131" spans="1:6">
      <c r="A131" s="507" t="s">
        <v>268</v>
      </c>
      <c r="B131" s="561" t="s">
        <v>467</v>
      </c>
      <c r="C131" s="562"/>
      <c r="D131" s="562"/>
      <c r="E131" s="562"/>
      <c r="F131" s="562">
        <f t="shared" si="37"/>
        <v>0</v>
      </c>
    </row>
    <row r="132" spans="1:6" ht="13.5" thickBot="1">
      <c r="A132" s="554" t="s">
        <v>269</v>
      </c>
      <c r="B132" s="561" t="s">
        <v>468</v>
      </c>
      <c r="C132" s="562"/>
      <c r="D132" s="562"/>
      <c r="E132" s="562"/>
      <c r="F132" s="562">
        <f t="shared" si="37"/>
        <v>0</v>
      </c>
    </row>
    <row r="133" spans="1:6" ht="13.5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>
      <c r="A134" s="507" t="s">
        <v>94</v>
      </c>
      <c r="B134" s="569" t="s">
        <v>469</v>
      </c>
      <c r="C134" s="562"/>
      <c r="D134" s="562"/>
      <c r="E134" s="562"/>
      <c r="F134" s="562">
        <f t="shared" ref="F134:F139" si="39">+C134+D134+E134</f>
        <v>0</v>
      </c>
    </row>
    <row r="135" spans="1:6">
      <c r="A135" s="507" t="s">
        <v>95</v>
      </c>
      <c r="B135" s="569" t="s">
        <v>461</v>
      </c>
      <c r="C135" s="562"/>
      <c r="D135" s="562"/>
      <c r="E135" s="562"/>
      <c r="F135" s="562">
        <f t="shared" si="39"/>
        <v>0</v>
      </c>
    </row>
    <row r="136" spans="1:6">
      <c r="A136" s="507" t="s">
        <v>96</v>
      </c>
      <c r="B136" s="569" t="s">
        <v>462</v>
      </c>
      <c r="C136" s="562"/>
      <c r="D136" s="562"/>
      <c r="E136" s="562"/>
      <c r="F136" s="562">
        <f t="shared" si="39"/>
        <v>0</v>
      </c>
    </row>
    <row r="137" spans="1:6">
      <c r="A137" s="507" t="s">
        <v>163</v>
      </c>
      <c r="B137" s="569" t="s">
        <v>463</v>
      </c>
      <c r="C137" s="562"/>
      <c r="D137" s="562"/>
      <c r="E137" s="562"/>
      <c r="F137" s="562">
        <f t="shared" si="39"/>
        <v>0</v>
      </c>
    </row>
    <row r="138" spans="1:6">
      <c r="A138" s="507" t="s">
        <v>164</v>
      </c>
      <c r="B138" s="569" t="s">
        <v>464</v>
      </c>
      <c r="C138" s="562"/>
      <c r="D138" s="562"/>
      <c r="E138" s="562"/>
      <c r="F138" s="562">
        <f t="shared" si="39"/>
        <v>0</v>
      </c>
    </row>
    <row r="139" spans="1:6" ht="13.5" thickBot="1">
      <c r="A139" s="554" t="s">
        <v>165</v>
      </c>
      <c r="B139" s="569" t="s">
        <v>465</v>
      </c>
      <c r="C139" s="562"/>
      <c r="D139" s="562"/>
      <c r="E139" s="562"/>
      <c r="F139" s="562">
        <f t="shared" si="39"/>
        <v>0</v>
      </c>
    </row>
    <row r="140" spans="1:6" ht="13.5" thickBot="1">
      <c r="A140" s="504" t="s">
        <v>23</v>
      </c>
      <c r="B140" s="566" t="s">
        <v>473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>
      <c r="A141" s="507" t="s">
        <v>97</v>
      </c>
      <c r="B141" s="569" t="s">
        <v>375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>
      <c r="A142" s="507" t="s">
        <v>98</v>
      </c>
      <c r="B142" s="569" t="s">
        <v>376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>
      <c r="A143" s="507" t="s">
        <v>289</v>
      </c>
      <c r="B143" s="569" t="s">
        <v>474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3.5" thickBot="1">
      <c r="A144" s="554" t="s">
        <v>290</v>
      </c>
      <c r="B144" s="570" t="s">
        <v>563</v>
      </c>
      <c r="C144" s="562"/>
      <c r="D144" s="562">
        <v>0</v>
      </c>
      <c r="E144" s="562">
        <v>0</v>
      </c>
      <c r="F144" s="562">
        <f t="shared" si="41"/>
        <v>0</v>
      </c>
    </row>
    <row r="145" spans="1:6" ht="13.5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6">
      <c r="A146" s="507" t="s">
        <v>99</v>
      </c>
      <c r="B146" s="569" t="s">
        <v>470</v>
      </c>
      <c r="C146" s="562"/>
      <c r="D146" s="562"/>
      <c r="E146" s="562"/>
      <c r="F146" s="562">
        <f t="shared" ref="F146:F152" si="43">+C146+D146+E146</f>
        <v>0</v>
      </c>
    </row>
    <row r="147" spans="1:6">
      <c r="A147" s="507" t="s">
        <v>100</v>
      </c>
      <c r="B147" s="569" t="s">
        <v>477</v>
      </c>
      <c r="C147" s="562"/>
      <c r="D147" s="562"/>
      <c r="E147" s="562"/>
      <c r="F147" s="562">
        <f t="shared" si="43"/>
        <v>0</v>
      </c>
    </row>
    <row r="148" spans="1:6">
      <c r="A148" s="507" t="s">
        <v>301</v>
      </c>
      <c r="B148" s="569" t="s">
        <v>472</v>
      </c>
      <c r="C148" s="562"/>
      <c r="D148" s="562"/>
      <c r="E148" s="562"/>
      <c r="F148" s="562">
        <f t="shared" si="43"/>
        <v>0</v>
      </c>
    </row>
    <row r="149" spans="1:6">
      <c r="A149" s="507" t="s">
        <v>302</v>
      </c>
      <c r="B149" s="569" t="s">
        <v>478</v>
      </c>
      <c r="C149" s="562"/>
      <c r="D149" s="562"/>
      <c r="E149" s="562"/>
      <c r="F149" s="562">
        <f t="shared" si="43"/>
        <v>0</v>
      </c>
    </row>
    <row r="150" spans="1:6" ht="13.5" thickBot="1">
      <c r="A150" s="507" t="s">
        <v>476</v>
      </c>
      <c r="B150" s="569" t="s">
        <v>479</v>
      </c>
      <c r="C150" s="562"/>
      <c r="D150" s="562"/>
      <c r="E150" s="562"/>
      <c r="F150" s="562">
        <f t="shared" si="43"/>
        <v>0</v>
      </c>
    </row>
    <row r="151" spans="1:6" ht="13.5" thickBot="1">
      <c r="A151" s="504" t="s">
        <v>25</v>
      </c>
      <c r="B151" s="566" t="s">
        <v>480</v>
      </c>
      <c r="C151" s="572"/>
      <c r="D151" s="572"/>
      <c r="E151" s="572"/>
      <c r="F151" s="572">
        <f t="shared" si="43"/>
        <v>0</v>
      </c>
    </row>
    <row r="152" spans="1:6" ht="13.5" thickBot="1">
      <c r="A152" s="504" t="s">
        <v>26</v>
      </c>
      <c r="B152" s="566" t="s">
        <v>481</v>
      </c>
      <c r="C152" s="572"/>
      <c r="D152" s="572"/>
      <c r="E152" s="572"/>
      <c r="F152" s="572">
        <f t="shared" si="43"/>
        <v>0</v>
      </c>
    </row>
    <row r="153" spans="1:6" ht="13.5" thickBot="1">
      <c r="A153" s="504" t="s">
        <v>27</v>
      </c>
      <c r="B153" s="566" t="s">
        <v>483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</row>
    <row r="154" spans="1:6" ht="13.5" thickBot="1">
      <c r="A154" s="575" t="s">
        <v>28</v>
      </c>
      <c r="B154" s="584" t="s">
        <v>482</v>
      </c>
      <c r="C154" s="573">
        <f>+C128+C153</f>
        <v>104078</v>
      </c>
      <c r="D154" s="573">
        <f t="shared" ref="D154:F154" si="45">+D128+D153</f>
        <v>6385</v>
      </c>
      <c r="E154" s="573">
        <f t="shared" si="45"/>
        <v>-50</v>
      </c>
      <c r="F154" s="573">
        <f t="shared" si="45"/>
        <v>110413</v>
      </c>
    </row>
    <row r="155" spans="1:6" s="495" customFormat="1" ht="18" customHeight="1">
      <c r="A155" s="588"/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6">
      <c r="A156" s="578" t="s">
        <v>377</v>
      </c>
      <c r="B156" s="586"/>
      <c r="C156" s="578"/>
      <c r="D156" s="578"/>
      <c r="E156" s="578"/>
      <c r="F156" s="578"/>
    </row>
    <row r="157" spans="1:6" ht="14.25" thickBot="1">
      <c r="A157" s="585" t="s">
        <v>142</v>
      </c>
      <c r="B157" s="585"/>
      <c r="C157" s="304"/>
      <c r="D157" s="304"/>
      <c r="E157" s="304"/>
      <c r="F157" s="304" t="s">
        <v>224</v>
      </c>
    </row>
    <row r="158" spans="1:6" ht="13.5" thickBot="1">
      <c r="A158" s="504">
        <v>1</v>
      </c>
      <c r="B158" s="579" t="s">
        <v>484</v>
      </c>
      <c r="C158" s="506">
        <f>+C62-C128</f>
        <v>-101295</v>
      </c>
      <c r="D158" s="506">
        <f t="shared" ref="D158:F158" si="47">+D62-D128</f>
        <v>-6385</v>
      </c>
      <c r="E158" s="506">
        <f t="shared" si="47"/>
        <v>50</v>
      </c>
      <c r="F158" s="506">
        <f t="shared" si="47"/>
        <v>-107630</v>
      </c>
    </row>
    <row r="159" spans="1:6" ht="39" thickBot="1">
      <c r="A159" s="504" t="s">
        <v>19</v>
      </c>
      <c r="B159" s="579" t="s">
        <v>490</v>
      </c>
      <c r="C159" s="506">
        <f>+C86-C153</f>
        <v>101295</v>
      </c>
      <c r="D159" s="506">
        <f t="shared" ref="D159:F159" si="48">+D86-D153</f>
        <v>6385</v>
      </c>
      <c r="E159" s="506">
        <f t="shared" si="48"/>
        <v>-50</v>
      </c>
      <c r="F159" s="506">
        <f t="shared" si="48"/>
        <v>107630</v>
      </c>
    </row>
    <row r="160" spans="1:6">
      <c r="C160" s="540"/>
      <c r="D160" s="540"/>
      <c r="E160" s="540"/>
      <c r="F160" s="540"/>
    </row>
    <row r="161" spans="1:6" s="495" customFormat="1" ht="18" customHeight="1">
      <c r="A161" s="588"/>
      <c r="B161" s="718" t="s">
        <v>666</v>
      </c>
      <c r="C161" s="715" t="s">
        <v>678</v>
      </c>
      <c r="D161" s="724"/>
      <c r="E161" s="715"/>
      <c r="F161" s="71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r:id="rId1"/>
  <headerFooter alignWithMargins="0">
    <oddHeader>&amp;C&amp;"Times New Roman CE,Félkövér"&amp;12
Polgármesteri Hivatal
2015. ÉVI KÖLTSÉGVETÉSÉNEK ÖSSZEVONT MÉRLEGE&amp;10
&amp;R&amp;"Times New Roman CE,Félkövér dőlt"&amp;11 1.2.2. melléklet a ........./2015. (.......) önkormányzati rendelethez</oddHeader>
  </headerFooter>
  <rowBreaks count="1" manualBreakCount="1"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91" zoomScaleNormal="100" workbookViewId="0">
      <selection activeCell="E96" sqref="E96"/>
    </sheetView>
  </sheetViews>
  <sheetFormatPr defaultRowHeight="12.75"/>
  <cols>
    <col min="1" max="1" width="9.5" style="495" customWidth="1"/>
    <col min="2" max="2" width="90.8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224</v>
      </c>
    </row>
    <row r="3" spans="1:9" ht="38.1" customHeight="1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9" s="380" customFormat="1" ht="12" customHeight="1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9" s="380" customFormat="1" ht="12" customHeight="1" thickBot="1">
      <c r="A5" s="504" t="s">
        <v>18</v>
      </c>
      <c r="B5" s="505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9" s="380" customFormat="1" ht="12" customHeight="1">
      <c r="A6" s="507" t="s">
        <v>101</v>
      </c>
      <c r="B6" s="508" t="s">
        <v>250</v>
      </c>
      <c r="C6" s="509"/>
      <c r="D6" s="509"/>
      <c r="E6" s="509"/>
      <c r="F6" s="509">
        <f>+C6+D6+E6</f>
        <v>0</v>
      </c>
      <c r="G6" s="475"/>
      <c r="H6" s="475"/>
      <c r="I6" s="475"/>
    </row>
    <row r="7" spans="1:9" s="380" customFormat="1" ht="12" customHeight="1">
      <c r="A7" s="510" t="s">
        <v>102</v>
      </c>
      <c r="B7" s="511" t="s">
        <v>251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252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253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136</v>
      </c>
      <c r="B10" s="513" t="s">
        <v>439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440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254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255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256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428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429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257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258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260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261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430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431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159</v>
      </c>
      <c r="B24" s="511" t="s">
        <v>262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160</v>
      </c>
      <c r="B25" s="519" t="s">
        <v>263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161</v>
      </c>
      <c r="B26" s="505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265</v>
      </c>
      <c r="B27" s="508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266</v>
      </c>
      <c r="B28" s="511" t="s">
        <v>271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267</v>
      </c>
      <c r="B29" s="511" t="s">
        <v>272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444</v>
      </c>
      <c r="B30" s="522" t="s">
        <v>445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268</v>
      </c>
      <c r="B31" s="511" t="s">
        <v>273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269</v>
      </c>
      <c r="B32" s="511" t="s">
        <v>274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270</v>
      </c>
      <c r="B33" s="519" t="s">
        <v>275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441</v>
      </c>
      <c r="C34" s="506">
        <f>SUM(C35:C45)</f>
        <v>9000</v>
      </c>
      <c r="D34" s="506">
        <f t="shared" ref="D34:F34" si="9">SUM(D35:D45)</f>
        <v>-9000</v>
      </c>
      <c r="E34" s="506">
        <f t="shared" si="9"/>
        <v>9000</v>
      </c>
      <c r="F34" s="506">
        <f t="shared" si="9"/>
        <v>9000</v>
      </c>
    </row>
    <row r="35" spans="1:6" s="380" customFormat="1" ht="12" customHeight="1">
      <c r="A35" s="507" t="s">
        <v>94</v>
      </c>
      <c r="B35" s="508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279</v>
      </c>
      <c r="C36" s="509"/>
      <c r="D36" s="509">
        <v>0</v>
      </c>
      <c r="E36" s="509">
        <v>0</v>
      </c>
      <c r="F36" s="509">
        <f t="shared" si="10"/>
        <v>0</v>
      </c>
    </row>
    <row r="37" spans="1:6" s="380" customFormat="1" ht="12" customHeight="1">
      <c r="A37" s="510" t="s">
        <v>96</v>
      </c>
      <c r="B37" s="511" t="s">
        <v>280</v>
      </c>
      <c r="C37" s="509"/>
      <c r="D37" s="509">
        <v>0</v>
      </c>
      <c r="E37" s="509">
        <v>0</v>
      </c>
      <c r="F37" s="509">
        <f t="shared" si="10"/>
        <v>0</v>
      </c>
    </row>
    <row r="38" spans="1:6" s="380" customFormat="1" ht="12" customHeight="1">
      <c r="A38" s="510" t="s">
        <v>163</v>
      </c>
      <c r="B38" s="511" t="s">
        <v>281</v>
      </c>
      <c r="C38" s="509"/>
      <c r="D38" s="509">
        <v>0</v>
      </c>
      <c r="E38" s="509">
        <v>0</v>
      </c>
      <c r="F38" s="509">
        <f t="shared" si="10"/>
        <v>0</v>
      </c>
    </row>
    <row r="39" spans="1:6" s="380" customFormat="1" ht="12" customHeight="1">
      <c r="A39" s="510" t="s">
        <v>164</v>
      </c>
      <c r="B39" s="511" t="s">
        <v>282</v>
      </c>
      <c r="C39" s="509"/>
      <c r="D39" s="509">
        <v>0</v>
      </c>
      <c r="E39" s="509">
        <v>0</v>
      </c>
      <c r="F39" s="509">
        <f t="shared" si="10"/>
        <v>0</v>
      </c>
    </row>
    <row r="40" spans="1:6" s="380" customFormat="1" ht="12" customHeight="1">
      <c r="A40" s="510" t="s">
        <v>165</v>
      </c>
      <c r="B40" s="511" t="s">
        <v>283</v>
      </c>
      <c r="C40" s="509"/>
      <c r="D40" s="509">
        <v>0</v>
      </c>
      <c r="E40" s="509">
        <v>0</v>
      </c>
      <c r="F40" s="509">
        <f t="shared" si="10"/>
        <v>0</v>
      </c>
    </row>
    <row r="41" spans="1:6" s="380" customFormat="1" ht="12" customHeight="1">
      <c r="A41" s="510" t="s">
        <v>166</v>
      </c>
      <c r="B41" s="511" t="s">
        <v>284</v>
      </c>
      <c r="C41" s="509"/>
      <c r="D41" s="509">
        <v>0</v>
      </c>
      <c r="E41" s="509">
        <v>0</v>
      </c>
      <c r="F41" s="509">
        <f t="shared" si="10"/>
        <v>0</v>
      </c>
    </row>
    <row r="42" spans="1:6" s="380" customFormat="1" ht="12" customHeight="1">
      <c r="A42" s="510" t="s">
        <v>167</v>
      </c>
      <c r="B42" s="511" t="s">
        <v>285</v>
      </c>
      <c r="C42" s="509"/>
      <c r="D42" s="509">
        <v>0</v>
      </c>
      <c r="E42" s="509">
        <v>0</v>
      </c>
      <c r="F42" s="509">
        <f t="shared" si="10"/>
        <v>0</v>
      </c>
    </row>
    <row r="43" spans="1:6" s="380" customFormat="1" ht="12" customHeight="1">
      <c r="A43" s="510" t="s">
        <v>276</v>
      </c>
      <c r="B43" s="511" t="s">
        <v>286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277</v>
      </c>
      <c r="B44" s="519" t="s">
        <v>443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442</v>
      </c>
      <c r="B45" s="515" t="s">
        <v>287</v>
      </c>
      <c r="C45" s="509">
        <v>9000</v>
      </c>
      <c r="D45" s="509">
        <v>-9000</v>
      </c>
      <c r="E45" s="509">
        <v>9000</v>
      </c>
      <c r="F45" s="509">
        <f t="shared" si="10"/>
        <v>9000</v>
      </c>
    </row>
    <row r="46" spans="1:6" s="380" customFormat="1" ht="12" customHeight="1" thickBot="1">
      <c r="A46" s="504" t="s">
        <v>23</v>
      </c>
      <c r="B46" s="505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289</v>
      </c>
      <c r="B49" s="511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290</v>
      </c>
      <c r="B50" s="511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291</v>
      </c>
      <c r="B51" s="515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168</v>
      </c>
      <c r="B52" s="505" t="s">
        <v>297</v>
      </c>
      <c r="C52" s="506">
        <f>SUM(C53:C55)</f>
        <v>9000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9000</v>
      </c>
    </row>
    <row r="53" spans="1:6" s="380" customFormat="1" ht="12" customHeight="1">
      <c r="A53" s="507" t="s">
        <v>99</v>
      </c>
      <c r="B53" s="508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301</v>
      </c>
      <c r="B55" s="511" t="s">
        <v>299</v>
      </c>
      <c r="C55" s="509">
        <v>9000</v>
      </c>
      <c r="D55" s="509">
        <v>0</v>
      </c>
      <c r="E55" s="509">
        <v>0</v>
      </c>
      <c r="F55" s="509">
        <f t="shared" si="14"/>
        <v>9000</v>
      </c>
    </row>
    <row r="56" spans="1:6" s="380" customFormat="1" ht="12" customHeight="1" thickBot="1">
      <c r="A56" s="514" t="s">
        <v>302</v>
      </c>
      <c r="B56" s="515" t="s">
        <v>300</v>
      </c>
      <c r="C56" s="509">
        <v>9000</v>
      </c>
      <c r="D56" s="509">
        <v>0</v>
      </c>
      <c r="E56" s="509">
        <v>0</v>
      </c>
      <c r="F56" s="509">
        <f t="shared" si="14"/>
        <v>9000</v>
      </c>
    </row>
    <row r="57" spans="1:6" s="380" customFormat="1" ht="12" customHeight="1" thickBot="1">
      <c r="A57" s="504" t="s">
        <v>25</v>
      </c>
      <c r="B57" s="528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169</v>
      </c>
      <c r="B58" s="508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170</v>
      </c>
      <c r="B59" s="511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225</v>
      </c>
      <c r="B60" s="511" t="s">
        <v>306</v>
      </c>
      <c r="C60" s="509"/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304</v>
      </c>
      <c r="B61" s="515" t="s">
        <v>307</v>
      </c>
      <c r="C61" s="509"/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486</v>
      </c>
      <c r="B62" s="505" t="s">
        <v>308</v>
      </c>
      <c r="C62" s="520">
        <f>+C5+C12+C19+C26+C34+C46+C52+C57</f>
        <v>18000</v>
      </c>
      <c r="D62" s="520">
        <f t="shared" ref="D62:F62" si="17">+D5+D12+D19+D26+D34+D46+D52+D57</f>
        <v>-9000</v>
      </c>
      <c r="E62" s="520">
        <f t="shared" si="17"/>
        <v>9000</v>
      </c>
      <c r="F62" s="520">
        <f t="shared" si="17"/>
        <v>18000</v>
      </c>
    </row>
    <row r="63" spans="1:6" s="380" customFormat="1" ht="12" customHeight="1" thickBot="1">
      <c r="A63" s="527" t="s">
        <v>309</v>
      </c>
      <c r="B63" s="528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341</v>
      </c>
      <c r="B64" s="508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350</v>
      </c>
      <c r="B65" s="511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351</v>
      </c>
      <c r="B66" s="529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314</v>
      </c>
      <c r="B67" s="528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137</v>
      </c>
      <c r="B68" s="508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138</v>
      </c>
      <c r="B69" s="511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342</v>
      </c>
      <c r="B70" s="511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343</v>
      </c>
      <c r="B71" s="515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320</v>
      </c>
      <c r="B72" s="528" t="s">
        <v>321</v>
      </c>
      <c r="C72" s="506">
        <f>SUM(C73:C74)</f>
        <v>131</v>
      </c>
      <c r="D72" s="506">
        <f t="shared" ref="D72:F72" si="22">SUM(D73:D74)</f>
        <v>0</v>
      </c>
      <c r="E72" s="506">
        <f t="shared" si="22"/>
        <v>266</v>
      </c>
      <c r="F72" s="506">
        <f t="shared" si="22"/>
        <v>397</v>
      </c>
    </row>
    <row r="73" spans="1:6" s="380" customFormat="1" ht="12" customHeight="1">
      <c r="A73" s="507" t="s">
        <v>344</v>
      </c>
      <c r="B73" s="508" t="s">
        <v>322</v>
      </c>
      <c r="C73" s="509">
        <v>131</v>
      </c>
      <c r="D73" s="509">
        <v>0</v>
      </c>
      <c r="E73" s="509">
        <v>266</v>
      </c>
      <c r="F73" s="509">
        <f t="shared" ref="F73:F74" si="23">+C73+D73+E73</f>
        <v>397</v>
      </c>
    </row>
    <row r="74" spans="1:6" s="380" customFormat="1" ht="12" customHeight="1" thickBot="1">
      <c r="A74" s="514" t="s">
        <v>345</v>
      </c>
      <c r="B74" s="515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324</v>
      </c>
      <c r="B75" s="528" t="s">
        <v>325</v>
      </c>
      <c r="C75" s="506">
        <f>SUM(C76:C78)</f>
        <v>28215</v>
      </c>
      <c r="D75" s="506">
        <f t="shared" ref="D75:F75" si="24">SUM(D76:D78)</f>
        <v>1611</v>
      </c>
      <c r="E75" s="506">
        <f t="shared" si="24"/>
        <v>-175</v>
      </c>
      <c r="F75" s="506">
        <f t="shared" si="24"/>
        <v>29651</v>
      </c>
    </row>
    <row r="76" spans="1:6" s="380" customFormat="1" ht="12" customHeight="1">
      <c r="A76" s="507" t="s">
        <v>346</v>
      </c>
      <c r="B76" s="508" t="s">
        <v>564</v>
      </c>
      <c r="C76" s="509">
        <v>2997</v>
      </c>
      <c r="D76" s="509">
        <f>44+41+27+247+27</f>
        <v>386</v>
      </c>
      <c r="E76" s="509"/>
      <c r="F76" s="509">
        <f t="shared" ref="F76:F78" si="25">+C76+D76+E76</f>
        <v>3383</v>
      </c>
    </row>
    <row r="77" spans="1:6" s="380" customFormat="1" ht="12" customHeight="1">
      <c r="A77" s="510" t="s">
        <v>347</v>
      </c>
      <c r="B77" s="511" t="s">
        <v>565</v>
      </c>
      <c r="C77" s="509">
        <v>25218</v>
      </c>
      <c r="D77" s="509">
        <v>1225</v>
      </c>
      <c r="E77" s="509">
        <v>-175</v>
      </c>
      <c r="F77" s="509">
        <f t="shared" si="25"/>
        <v>26268</v>
      </c>
    </row>
    <row r="78" spans="1:6" s="380" customFormat="1" ht="12" customHeight="1" thickBot="1">
      <c r="A78" s="514" t="s">
        <v>348</v>
      </c>
      <c r="B78" s="511" t="s">
        <v>566</v>
      </c>
      <c r="C78" s="509">
        <v>0</v>
      </c>
      <c r="D78" s="509">
        <v>0</v>
      </c>
      <c r="E78" s="509">
        <v>0</v>
      </c>
      <c r="F78" s="509">
        <f t="shared" si="25"/>
        <v>0</v>
      </c>
    </row>
    <row r="79" spans="1:6" s="380" customFormat="1" ht="12" customHeight="1" thickBot="1">
      <c r="A79" s="527" t="s">
        <v>329</v>
      </c>
      <c r="B79" s="528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330</v>
      </c>
      <c r="B80" s="508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332</v>
      </c>
      <c r="B81" s="511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334</v>
      </c>
      <c r="B82" s="511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336</v>
      </c>
      <c r="B83" s="515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338</v>
      </c>
      <c r="B84" s="528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340</v>
      </c>
      <c r="B85" s="528" t="s">
        <v>339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352</v>
      </c>
      <c r="B86" s="580" t="s">
        <v>488</v>
      </c>
      <c r="C86" s="520">
        <f>+C63+C67+C72+C75+C79+C85+C84</f>
        <v>28346</v>
      </c>
      <c r="D86" s="520">
        <f t="shared" ref="D86:F86" si="28">+D63+D67+D72+D75+D79+D85+D84</f>
        <v>1611</v>
      </c>
      <c r="E86" s="520">
        <f t="shared" si="28"/>
        <v>91</v>
      </c>
      <c r="F86" s="520">
        <f t="shared" si="28"/>
        <v>30048</v>
      </c>
    </row>
    <row r="87" spans="1:6" s="380" customFormat="1" ht="16.5" customHeight="1" thickBot="1">
      <c r="A87" s="535" t="s">
        <v>487</v>
      </c>
      <c r="B87" s="581" t="s">
        <v>489</v>
      </c>
      <c r="C87" s="520">
        <f>+C62+C86</f>
        <v>46346</v>
      </c>
      <c r="D87" s="520">
        <f t="shared" ref="D87:F87" si="29">+D62+D86</f>
        <v>-7389</v>
      </c>
      <c r="E87" s="520">
        <f t="shared" si="29"/>
        <v>9091</v>
      </c>
      <c r="F87" s="520">
        <f t="shared" si="29"/>
        <v>48048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224</v>
      </c>
    </row>
    <row r="91" spans="1:6" ht="38.1" customHeight="1" thickBot="1">
      <c r="A91" s="498" t="s">
        <v>72</v>
      </c>
      <c r="B91" s="499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</row>
    <row r="92" spans="1:6" s="380" customFormat="1" ht="12" customHeight="1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</row>
    <row r="93" spans="1:6" ht="12" customHeight="1" thickBot="1">
      <c r="A93" s="542" t="s">
        <v>18</v>
      </c>
      <c r="B93" s="582" t="s">
        <v>581</v>
      </c>
      <c r="C93" s="544">
        <f>C94+C95+C96+C97+C98+C111</f>
        <v>45846</v>
      </c>
      <c r="D93" s="544">
        <f t="shared" ref="D93:F93" si="30">D94+D95+D96+D97+D98+D111</f>
        <v>-7608</v>
      </c>
      <c r="E93" s="544">
        <f t="shared" si="30"/>
        <v>9089</v>
      </c>
      <c r="F93" s="544">
        <f t="shared" si="30"/>
        <v>47327</v>
      </c>
    </row>
    <row r="94" spans="1:6" ht="12" customHeight="1">
      <c r="A94" s="545" t="s">
        <v>101</v>
      </c>
      <c r="B94" s="546" t="s">
        <v>49</v>
      </c>
      <c r="C94" s="547">
        <v>13066</v>
      </c>
      <c r="D94" s="547">
        <f>35+32+21+86+21</f>
        <v>195</v>
      </c>
      <c r="E94" s="547">
        <v>72</v>
      </c>
      <c r="F94" s="547">
        <f t="shared" ref="F94:F113" si="31">+C94+D94+E94</f>
        <v>13333</v>
      </c>
    </row>
    <row r="95" spans="1:6" ht="12" customHeight="1">
      <c r="A95" s="510" t="s">
        <v>102</v>
      </c>
      <c r="B95" s="548" t="s">
        <v>171</v>
      </c>
      <c r="C95" s="512">
        <v>3586</v>
      </c>
      <c r="D95" s="512">
        <f>9+9+6+23+6</f>
        <v>53</v>
      </c>
      <c r="E95" s="512">
        <v>19</v>
      </c>
      <c r="F95" s="512">
        <f t="shared" si="31"/>
        <v>3658</v>
      </c>
    </row>
    <row r="96" spans="1:6" ht="12" customHeight="1">
      <c r="A96" s="510" t="s">
        <v>103</v>
      </c>
      <c r="B96" s="548" t="s">
        <v>134</v>
      </c>
      <c r="C96" s="517">
        <v>29194</v>
      </c>
      <c r="D96" s="517">
        <f>-9076-5</f>
        <v>-9081</v>
      </c>
      <c r="E96" s="517">
        <v>8726</v>
      </c>
      <c r="F96" s="517">
        <f t="shared" si="31"/>
        <v>28839</v>
      </c>
    </row>
    <row r="97" spans="1:6" ht="12" customHeight="1">
      <c r="A97" s="510" t="s">
        <v>104</v>
      </c>
      <c r="B97" s="549" t="s">
        <v>172</v>
      </c>
      <c r="C97" s="517"/>
      <c r="D97" s="517">
        <v>0</v>
      </c>
      <c r="E97" s="517"/>
      <c r="F97" s="517">
        <f t="shared" si="31"/>
        <v>0</v>
      </c>
    </row>
    <row r="98" spans="1:6" ht="12" customHeight="1">
      <c r="A98" s="510" t="s">
        <v>115</v>
      </c>
      <c r="B98" s="550" t="s">
        <v>173</v>
      </c>
      <c r="C98" s="517">
        <f>SUM(C100:C110)</f>
        <v>0</v>
      </c>
      <c r="D98" s="517">
        <f t="shared" ref="D98:E98" si="32">SUM(D100:D110)</f>
        <v>1225</v>
      </c>
      <c r="E98" s="517">
        <f t="shared" si="32"/>
        <v>272</v>
      </c>
      <c r="F98" s="517">
        <f t="shared" si="31"/>
        <v>1497</v>
      </c>
    </row>
    <row r="99" spans="1:6" ht="12" customHeight="1">
      <c r="A99" s="510" t="s">
        <v>105</v>
      </c>
      <c r="B99" s="548" t="s">
        <v>452</v>
      </c>
      <c r="C99" s="517">
        <v>0</v>
      </c>
      <c r="D99" s="517">
        <v>0</v>
      </c>
      <c r="E99" s="517"/>
      <c r="F99" s="517">
        <f t="shared" si="31"/>
        <v>0</v>
      </c>
    </row>
    <row r="100" spans="1:6" ht="12" customHeight="1">
      <c r="A100" s="510" t="s">
        <v>106</v>
      </c>
      <c r="B100" s="551" t="s">
        <v>451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 ht="12" customHeight="1">
      <c r="A101" s="510" t="s">
        <v>116</v>
      </c>
      <c r="B101" s="551" t="s">
        <v>450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 ht="12" customHeight="1">
      <c r="A102" s="510" t="s">
        <v>117</v>
      </c>
      <c r="B102" s="552" t="s">
        <v>355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 ht="12" customHeight="1">
      <c r="A103" s="510" t="s">
        <v>118</v>
      </c>
      <c r="B103" s="553" t="s">
        <v>356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 ht="12" customHeight="1">
      <c r="A104" s="510" t="s">
        <v>119</v>
      </c>
      <c r="B104" s="553" t="s">
        <v>357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 ht="12" customHeight="1">
      <c r="A105" s="510" t="s">
        <v>121</v>
      </c>
      <c r="B105" s="552" t="s">
        <v>358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 ht="12" customHeight="1">
      <c r="A106" s="510" t="s">
        <v>174</v>
      </c>
      <c r="B106" s="552" t="s">
        <v>359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 ht="12" customHeight="1">
      <c r="A107" s="510" t="s">
        <v>353</v>
      </c>
      <c r="B107" s="553" t="s">
        <v>360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 ht="12" customHeight="1">
      <c r="A108" s="554" t="s">
        <v>354</v>
      </c>
      <c r="B108" s="551" t="s">
        <v>361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 ht="12" customHeight="1">
      <c r="A109" s="510" t="s">
        <v>448</v>
      </c>
      <c r="B109" s="551" t="s">
        <v>362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 ht="12" customHeight="1">
      <c r="A110" s="514" t="s">
        <v>449</v>
      </c>
      <c r="B110" s="551" t="s">
        <v>363</v>
      </c>
      <c r="C110" s="517"/>
      <c r="D110" s="517">
        <v>1225</v>
      </c>
      <c r="E110" s="517">
        <v>272</v>
      </c>
      <c r="F110" s="517">
        <f t="shared" si="31"/>
        <v>1497</v>
      </c>
    </row>
    <row r="111" spans="1:6" ht="12" customHeight="1">
      <c r="A111" s="510" t="s">
        <v>453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 ht="12" customHeight="1">
      <c r="A112" s="510" t="s">
        <v>454</v>
      </c>
      <c r="B112" s="548" t="s">
        <v>456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2" customHeight="1" thickBot="1">
      <c r="A113" s="555" t="s">
        <v>455</v>
      </c>
      <c r="B113" s="556" t="s">
        <v>457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2" customHeight="1" thickBot="1">
      <c r="A114" s="558" t="s">
        <v>19</v>
      </c>
      <c r="B114" s="583" t="s">
        <v>582</v>
      </c>
      <c r="C114" s="560">
        <f>+C115+C117+C119</f>
        <v>500</v>
      </c>
      <c r="D114" s="560">
        <f t="shared" ref="D114:F114" si="33">+D115+D117+D119</f>
        <v>219</v>
      </c>
      <c r="E114" s="560">
        <f t="shared" si="33"/>
        <v>2</v>
      </c>
      <c r="F114" s="560">
        <f t="shared" si="33"/>
        <v>721</v>
      </c>
    </row>
    <row r="115" spans="1:6" ht="12" customHeight="1">
      <c r="A115" s="507" t="s">
        <v>107</v>
      </c>
      <c r="B115" s="548" t="s">
        <v>223</v>
      </c>
      <c r="C115" s="509">
        <v>500</v>
      </c>
      <c r="D115" s="509">
        <f>214+5</f>
        <v>219</v>
      </c>
      <c r="E115" s="509">
        <v>2</v>
      </c>
      <c r="F115" s="509">
        <f t="shared" ref="F115:F127" si="34">+C115+D115+E115</f>
        <v>721</v>
      </c>
    </row>
    <row r="116" spans="1:6" ht="12" customHeight="1">
      <c r="A116" s="507" t="s">
        <v>108</v>
      </c>
      <c r="B116" s="561" t="s">
        <v>368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 ht="12" customHeight="1">
      <c r="A117" s="507" t="s">
        <v>109</v>
      </c>
      <c r="B117" s="561" t="s">
        <v>175</v>
      </c>
      <c r="C117" s="512">
        <v>0</v>
      </c>
      <c r="D117" s="512">
        <v>0</v>
      </c>
      <c r="E117" s="512">
        <v>0</v>
      </c>
      <c r="F117" s="512">
        <f t="shared" si="34"/>
        <v>0</v>
      </c>
    </row>
    <row r="118" spans="1:6" ht="12" customHeight="1">
      <c r="A118" s="507" t="s">
        <v>110</v>
      </c>
      <c r="B118" s="561" t="s">
        <v>369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 ht="12" customHeight="1">
      <c r="A119" s="507" t="s">
        <v>111</v>
      </c>
      <c r="B119" s="515" t="s">
        <v>226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 ht="12" customHeight="1">
      <c r="A120" s="507" t="s">
        <v>120</v>
      </c>
      <c r="B120" s="513" t="s">
        <v>434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 ht="12" customHeight="1">
      <c r="A121" s="507" t="s">
        <v>122</v>
      </c>
      <c r="B121" s="563" t="s">
        <v>374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>
      <c r="A122" s="507" t="s">
        <v>176</v>
      </c>
      <c r="B122" s="553" t="s">
        <v>357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 ht="12" customHeight="1">
      <c r="A123" s="507" t="s">
        <v>177</v>
      </c>
      <c r="B123" s="553" t="s">
        <v>373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 ht="12" customHeight="1">
      <c r="A124" s="507" t="s">
        <v>178</v>
      </c>
      <c r="B124" s="553" t="s">
        <v>372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 ht="12" customHeight="1">
      <c r="A125" s="507" t="s">
        <v>365</v>
      </c>
      <c r="B125" s="553" t="s">
        <v>360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 ht="12" customHeight="1">
      <c r="A126" s="507" t="s">
        <v>366</v>
      </c>
      <c r="B126" s="553" t="s">
        <v>371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13.5" thickBot="1">
      <c r="A127" s="554" t="s">
        <v>367</v>
      </c>
      <c r="B127" s="553" t="s">
        <v>370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2" customHeight="1" thickBot="1">
      <c r="A128" s="504" t="s">
        <v>20</v>
      </c>
      <c r="B128" s="566" t="s">
        <v>458</v>
      </c>
      <c r="C128" s="506">
        <f>+C93+C114</f>
        <v>46346</v>
      </c>
      <c r="D128" s="506">
        <f t="shared" ref="D128:F128" si="35">+D93+D114</f>
        <v>-7389</v>
      </c>
      <c r="E128" s="506">
        <f t="shared" si="35"/>
        <v>9091</v>
      </c>
      <c r="F128" s="506">
        <f t="shared" si="35"/>
        <v>48048</v>
      </c>
    </row>
    <row r="129" spans="1:6" ht="12" customHeight="1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 ht="12" customHeight="1">
      <c r="A130" s="507" t="s">
        <v>265</v>
      </c>
      <c r="B130" s="561" t="s">
        <v>466</v>
      </c>
      <c r="C130" s="562"/>
      <c r="D130" s="562"/>
      <c r="E130" s="562"/>
      <c r="F130" s="562">
        <f t="shared" ref="F130:F132" si="37">+C130+D130+E130</f>
        <v>0</v>
      </c>
    </row>
    <row r="131" spans="1:6" ht="12" customHeight="1">
      <c r="A131" s="507" t="s">
        <v>268</v>
      </c>
      <c r="B131" s="561" t="s">
        <v>467</v>
      </c>
      <c r="C131" s="562"/>
      <c r="D131" s="562"/>
      <c r="E131" s="562"/>
      <c r="F131" s="562">
        <f t="shared" si="37"/>
        <v>0</v>
      </c>
    </row>
    <row r="132" spans="1:6" ht="12" customHeight="1" thickBot="1">
      <c r="A132" s="554" t="s">
        <v>269</v>
      </c>
      <c r="B132" s="561" t="s">
        <v>468</v>
      </c>
      <c r="C132" s="562"/>
      <c r="D132" s="562"/>
      <c r="E132" s="562"/>
      <c r="F132" s="562">
        <f t="shared" si="37"/>
        <v>0</v>
      </c>
    </row>
    <row r="133" spans="1:6" ht="12" customHeight="1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 ht="12" customHeight="1">
      <c r="A134" s="507" t="s">
        <v>94</v>
      </c>
      <c r="B134" s="569" t="s">
        <v>469</v>
      </c>
      <c r="C134" s="562"/>
      <c r="D134" s="562"/>
      <c r="E134" s="562"/>
      <c r="F134" s="562">
        <f t="shared" ref="F134:F139" si="39">+C134+D134+E134</f>
        <v>0</v>
      </c>
    </row>
    <row r="135" spans="1:6" ht="12" customHeight="1">
      <c r="A135" s="507" t="s">
        <v>95</v>
      </c>
      <c r="B135" s="569" t="s">
        <v>461</v>
      </c>
      <c r="C135" s="562"/>
      <c r="D135" s="562"/>
      <c r="E135" s="562"/>
      <c r="F135" s="562">
        <f t="shared" si="39"/>
        <v>0</v>
      </c>
    </row>
    <row r="136" spans="1:6" ht="12" customHeight="1">
      <c r="A136" s="507" t="s">
        <v>96</v>
      </c>
      <c r="B136" s="569" t="s">
        <v>462</v>
      </c>
      <c r="C136" s="562"/>
      <c r="D136" s="562"/>
      <c r="E136" s="562"/>
      <c r="F136" s="562">
        <f t="shared" si="39"/>
        <v>0</v>
      </c>
    </row>
    <row r="137" spans="1:6" ht="12" customHeight="1">
      <c r="A137" s="507" t="s">
        <v>163</v>
      </c>
      <c r="B137" s="569" t="s">
        <v>463</v>
      </c>
      <c r="C137" s="562"/>
      <c r="D137" s="562"/>
      <c r="E137" s="562"/>
      <c r="F137" s="562">
        <f t="shared" si="39"/>
        <v>0</v>
      </c>
    </row>
    <row r="138" spans="1:6" ht="12" customHeight="1">
      <c r="A138" s="507" t="s">
        <v>164</v>
      </c>
      <c r="B138" s="569" t="s">
        <v>464</v>
      </c>
      <c r="C138" s="562"/>
      <c r="D138" s="562"/>
      <c r="E138" s="562"/>
      <c r="F138" s="562">
        <f t="shared" si="39"/>
        <v>0</v>
      </c>
    </row>
    <row r="139" spans="1:6" ht="12" customHeight="1" thickBot="1">
      <c r="A139" s="554" t="s">
        <v>165</v>
      </c>
      <c r="B139" s="569" t="s">
        <v>465</v>
      </c>
      <c r="C139" s="562"/>
      <c r="D139" s="562"/>
      <c r="E139" s="562"/>
      <c r="F139" s="562">
        <f t="shared" si="39"/>
        <v>0</v>
      </c>
    </row>
    <row r="140" spans="1:6" ht="12" customHeight="1" thickBot="1">
      <c r="A140" s="504" t="s">
        <v>23</v>
      </c>
      <c r="B140" s="566" t="s">
        <v>473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 ht="12" customHeight="1">
      <c r="A141" s="507" t="s">
        <v>97</v>
      </c>
      <c r="B141" s="569" t="s">
        <v>375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 ht="12" customHeight="1">
      <c r="A142" s="507" t="s">
        <v>98</v>
      </c>
      <c r="B142" s="569" t="s">
        <v>376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 ht="12" customHeight="1">
      <c r="A143" s="507" t="s">
        <v>289</v>
      </c>
      <c r="B143" s="569" t="s">
        <v>474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2" customHeight="1" thickBot="1">
      <c r="A144" s="554" t="s">
        <v>290</v>
      </c>
      <c r="B144" s="570" t="s">
        <v>563</v>
      </c>
      <c r="C144" s="562"/>
      <c r="D144" s="562">
        <v>0</v>
      </c>
      <c r="E144" s="562">
        <v>0</v>
      </c>
      <c r="F144" s="562">
        <f t="shared" si="41"/>
        <v>0</v>
      </c>
    </row>
    <row r="145" spans="1:8" ht="12" customHeight="1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8" ht="12" customHeight="1">
      <c r="A146" s="507" t="s">
        <v>99</v>
      </c>
      <c r="B146" s="569" t="s">
        <v>470</v>
      </c>
      <c r="C146" s="562"/>
      <c r="D146" s="562"/>
      <c r="E146" s="562"/>
      <c r="F146" s="562">
        <f t="shared" ref="F146:F152" si="43">+C146+D146+E146</f>
        <v>0</v>
      </c>
    </row>
    <row r="147" spans="1:8" ht="12" customHeight="1">
      <c r="A147" s="507" t="s">
        <v>100</v>
      </c>
      <c r="B147" s="569" t="s">
        <v>477</v>
      </c>
      <c r="C147" s="562"/>
      <c r="D147" s="562"/>
      <c r="E147" s="562"/>
      <c r="F147" s="562">
        <f t="shared" si="43"/>
        <v>0</v>
      </c>
    </row>
    <row r="148" spans="1:8" ht="12" customHeight="1">
      <c r="A148" s="507" t="s">
        <v>301</v>
      </c>
      <c r="B148" s="569" t="s">
        <v>472</v>
      </c>
      <c r="C148" s="562"/>
      <c r="D148" s="562"/>
      <c r="E148" s="562"/>
      <c r="F148" s="562">
        <f t="shared" si="43"/>
        <v>0</v>
      </c>
    </row>
    <row r="149" spans="1:8" ht="12" customHeight="1">
      <c r="A149" s="507" t="s">
        <v>302</v>
      </c>
      <c r="B149" s="569" t="s">
        <v>478</v>
      </c>
      <c r="C149" s="562"/>
      <c r="D149" s="562"/>
      <c r="E149" s="562"/>
      <c r="F149" s="562">
        <f t="shared" si="43"/>
        <v>0</v>
      </c>
    </row>
    <row r="150" spans="1:8" ht="12" customHeight="1" thickBot="1">
      <c r="A150" s="507" t="s">
        <v>476</v>
      </c>
      <c r="B150" s="569" t="s">
        <v>479</v>
      </c>
      <c r="C150" s="562"/>
      <c r="D150" s="562"/>
      <c r="E150" s="562"/>
      <c r="F150" s="562">
        <f t="shared" si="43"/>
        <v>0</v>
      </c>
    </row>
    <row r="151" spans="1:8" ht="12" customHeight="1" thickBot="1">
      <c r="A151" s="504" t="s">
        <v>25</v>
      </c>
      <c r="B151" s="566" t="s">
        <v>480</v>
      </c>
      <c r="C151" s="572"/>
      <c r="D151" s="572"/>
      <c r="E151" s="572"/>
      <c r="F151" s="572">
        <f t="shared" si="43"/>
        <v>0</v>
      </c>
    </row>
    <row r="152" spans="1:8" ht="12" customHeight="1" thickBot="1">
      <c r="A152" s="504" t="s">
        <v>26</v>
      </c>
      <c r="B152" s="566" t="s">
        <v>481</v>
      </c>
      <c r="C152" s="572"/>
      <c r="D152" s="572"/>
      <c r="E152" s="572"/>
      <c r="F152" s="572">
        <f t="shared" si="43"/>
        <v>0</v>
      </c>
    </row>
    <row r="153" spans="1:8" ht="15" customHeight="1" thickBot="1">
      <c r="A153" s="504" t="s">
        <v>27</v>
      </c>
      <c r="B153" s="566" t="s">
        <v>483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482</v>
      </c>
      <c r="C154" s="573">
        <f>+C128+C153</f>
        <v>46346</v>
      </c>
      <c r="D154" s="573">
        <f t="shared" ref="D154:F154" si="45">+D128+D153</f>
        <v>-7389</v>
      </c>
      <c r="E154" s="573">
        <f t="shared" si="45"/>
        <v>9091</v>
      </c>
      <c r="F154" s="573">
        <f t="shared" si="45"/>
        <v>48048</v>
      </c>
    </row>
    <row r="155" spans="1:8" ht="19.5" customHeight="1"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8">
      <c r="C156" s="578"/>
      <c r="D156" s="578"/>
      <c r="E156" s="578"/>
      <c r="F156" s="578"/>
    </row>
    <row r="157" spans="1:8" ht="15" customHeight="1" thickBot="1">
      <c r="A157" s="585" t="s">
        <v>142</v>
      </c>
      <c r="B157" s="585"/>
      <c r="C157" s="304"/>
      <c r="D157" s="304"/>
      <c r="E157" s="304"/>
      <c r="F157" s="304" t="s">
        <v>224</v>
      </c>
    </row>
    <row r="158" spans="1:8" ht="13.5" customHeight="1" thickBot="1">
      <c r="A158" s="504">
        <v>1</v>
      </c>
      <c r="B158" s="579" t="s">
        <v>484</v>
      </c>
      <c r="C158" s="506">
        <f>+C62-C128</f>
        <v>-28346</v>
      </c>
      <c r="D158" s="506">
        <f t="shared" ref="D158:F158" si="47">+D62-D128</f>
        <v>-1611</v>
      </c>
      <c r="E158" s="506">
        <f t="shared" si="47"/>
        <v>-91</v>
      </c>
      <c r="F158" s="506">
        <f t="shared" si="47"/>
        <v>-30048</v>
      </c>
    </row>
    <row r="159" spans="1:8" ht="27.75" customHeight="1" thickBot="1">
      <c r="A159" s="504" t="s">
        <v>19</v>
      </c>
      <c r="B159" s="579" t="s">
        <v>490</v>
      </c>
      <c r="C159" s="506">
        <f>+C86-C153</f>
        <v>28346</v>
      </c>
      <c r="D159" s="506">
        <f t="shared" ref="D159:F159" si="48">+D86-D153</f>
        <v>1611</v>
      </c>
      <c r="E159" s="506">
        <f t="shared" si="48"/>
        <v>91</v>
      </c>
      <c r="F159" s="506">
        <f t="shared" si="48"/>
        <v>30048</v>
      </c>
    </row>
    <row r="160" spans="1:8">
      <c r="C160" s="540"/>
      <c r="D160" s="540"/>
      <c r="E160" s="540"/>
      <c r="F160" s="540"/>
    </row>
    <row r="161" spans="2:6" ht="19.5" customHeight="1">
      <c r="B161" s="715" t="s">
        <v>666</v>
      </c>
      <c r="C161" s="715" t="s">
        <v>674</v>
      </c>
      <c r="D161" s="724"/>
      <c r="E161" s="715"/>
      <c r="F161" s="715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1" orientation="portrait" r:id="rId1"/>
  <headerFooter alignWithMargins="0">
    <oddHeader>&amp;C&amp;"Times New Roman CE,Félkövér"&amp;12
Közművelődési Intézmény és Könyvtár
2015. ÉVI KÖLTSÉGVETÉSÉNEK ÖSSZEVONT MÉRLEGE&amp;10
&amp;R&amp;"Times New Roman CE,Félkövér dőlt"&amp;11 1.2.3. melléklet a ........./2015. (.......) önkormányzati rendelethez</oddHeader>
  </headerFooter>
  <rowBreaks count="1" manualBreakCount="1">
    <brk id="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01" zoomScaleNormal="100" workbookViewId="0">
      <selection activeCell="E78" sqref="E78"/>
    </sheetView>
  </sheetViews>
  <sheetFormatPr defaultRowHeight="12.75"/>
  <cols>
    <col min="1" max="1" width="9.5" style="495" customWidth="1"/>
    <col min="2" max="2" width="65.3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224</v>
      </c>
    </row>
    <row r="3" spans="1:9" ht="38.1" customHeight="1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9" s="380" customFormat="1" ht="12" customHeight="1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9" s="380" customFormat="1" ht="12" customHeight="1" thickBot="1">
      <c r="A5" s="504" t="s">
        <v>18</v>
      </c>
      <c r="B5" s="505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9" s="380" customFormat="1" ht="12" customHeight="1">
      <c r="A6" s="507" t="s">
        <v>101</v>
      </c>
      <c r="B6" s="508" t="s">
        <v>250</v>
      </c>
      <c r="C6" s="509"/>
      <c r="D6" s="509"/>
      <c r="E6" s="509"/>
      <c r="F6" s="509">
        <f>+C6+D6+E6</f>
        <v>0</v>
      </c>
      <c r="G6" s="475"/>
      <c r="H6" s="475"/>
      <c r="I6" s="475"/>
    </row>
    <row r="7" spans="1:9" s="380" customFormat="1" ht="12" customHeight="1">
      <c r="A7" s="510" t="s">
        <v>102</v>
      </c>
      <c r="B7" s="511" t="s">
        <v>251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252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253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136</v>
      </c>
      <c r="B10" s="513" t="s">
        <v>439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440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254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255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256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428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429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257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258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260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261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430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431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159</v>
      </c>
      <c r="B24" s="511" t="s">
        <v>262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160</v>
      </c>
      <c r="B25" s="519" t="s">
        <v>263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161</v>
      </c>
      <c r="B26" s="505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265</v>
      </c>
      <c r="B27" s="508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266</v>
      </c>
      <c r="B28" s="511" t="s">
        <v>271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267</v>
      </c>
      <c r="B29" s="511" t="s">
        <v>272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444</v>
      </c>
      <c r="B30" s="522" t="s">
        <v>445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268</v>
      </c>
      <c r="B31" s="511" t="s">
        <v>273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269</v>
      </c>
      <c r="B32" s="511" t="s">
        <v>274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270</v>
      </c>
      <c r="B33" s="519" t="s">
        <v>275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441</v>
      </c>
      <c r="C34" s="506">
        <f>SUM(C35:C45)</f>
        <v>34767</v>
      </c>
      <c r="D34" s="506">
        <f t="shared" ref="D34:F34" si="9">SUM(D35:D45)</f>
        <v>9075</v>
      </c>
      <c r="E34" s="506">
        <f t="shared" si="9"/>
        <v>5319</v>
      </c>
      <c r="F34" s="506">
        <f t="shared" si="9"/>
        <v>49161</v>
      </c>
    </row>
    <row r="35" spans="1:6" s="380" customFormat="1" ht="12" customHeight="1">
      <c r="A35" s="507" t="s">
        <v>94</v>
      </c>
      <c r="B35" s="508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279</v>
      </c>
      <c r="C36" s="509">
        <v>25500</v>
      </c>
      <c r="D36" s="509">
        <v>6695</v>
      </c>
      <c r="E36" s="509">
        <v>1978</v>
      </c>
      <c r="F36" s="509">
        <f t="shared" si="10"/>
        <v>34173</v>
      </c>
    </row>
    <row r="37" spans="1:6" s="380" customFormat="1" ht="12" customHeight="1">
      <c r="A37" s="510" t="s">
        <v>96</v>
      </c>
      <c r="B37" s="511" t="s">
        <v>280</v>
      </c>
      <c r="C37" s="509">
        <v>1100</v>
      </c>
      <c r="D37" s="509">
        <v>1200</v>
      </c>
      <c r="E37" s="509">
        <v>2875</v>
      </c>
      <c r="F37" s="509">
        <f t="shared" si="10"/>
        <v>5175</v>
      </c>
    </row>
    <row r="38" spans="1:6" s="380" customFormat="1" ht="12" customHeight="1">
      <c r="A38" s="510" t="s">
        <v>163</v>
      </c>
      <c r="B38" s="511" t="s">
        <v>281</v>
      </c>
      <c r="C38" s="509">
        <v>1010</v>
      </c>
      <c r="D38" s="509">
        <v>-1010</v>
      </c>
      <c r="E38" s="509">
        <v>1010</v>
      </c>
      <c r="F38" s="509">
        <f t="shared" si="10"/>
        <v>1010</v>
      </c>
    </row>
    <row r="39" spans="1:6" s="380" customFormat="1" ht="12" customHeight="1">
      <c r="A39" s="510" t="s">
        <v>164</v>
      </c>
      <c r="B39" s="511" t="s">
        <v>282</v>
      </c>
      <c r="C39" s="509"/>
      <c r="D39" s="509">
        <v>0</v>
      </c>
      <c r="E39" s="509"/>
      <c r="F39" s="509">
        <f t="shared" si="10"/>
        <v>0</v>
      </c>
    </row>
    <row r="40" spans="1:6" s="380" customFormat="1" ht="12" customHeight="1">
      <c r="A40" s="510" t="s">
        <v>165</v>
      </c>
      <c r="B40" s="511" t="s">
        <v>283</v>
      </c>
      <c r="C40" s="509">
        <v>7157</v>
      </c>
      <c r="D40" s="509">
        <v>2160</v>
      </c>
      <c r="E40" s="509">
        <v>-544</v>
      </c>
      <c r="F40" s="509">
        <f t="shared" si="10"/>
        <v>8773</v>
      </c>
    </row>
    <row r="41" spans="1:6" s="380" customFormat="1" ht="12" customHeight="1">
      <c r="A41" s="510" t="s">
        <v>166</v>
      </c>
      <c r="B41" s="511" t="s">
        <v>284</v>
      </c>
      <c r="C41" s="509"/>
      <c r="D41" s="509">
        <v>0</v>
      </c>
      <c r="E41" s="509"/>
      <c r="F41" s="509">
        <f t="shared" si="10"/>
        <v>0</v>
      </c>
    </row>
    <row r="42" spans="1:6" s="380" customFormat="1" ht="12" customHeight="1">
      <c r="A42" s="510" t="s">
        <v>167</v>
      </c>
      <c r="B42" s="511" t="s">
        <v>285</v>
      </c>
      <c r="C42" s="509"/>
      <c r="D42" s="509">
        <v>30</v>
      </c>
      <c r="E42" s="509"/>
      <c r="F42" s="509">
        <f t="shared" si="10"/>
        <v>30</v>
      </c>
    </row>
    <row r="43" spans="1:6" s="380" customFormat="1" ht="12" customHeight="1">
      <c r="A43" s="510" t="s">
        <v>276</v>
      </c>
      <c r="B43" s="511" t="s">
        <v>286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277</v>
      </c>
      <c r="B44" s="519" t="s">
        <v>443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442</v>
      </c>
      <c r="B45" s="515" t="s">
        <v>287</v>
      </c>
      <c r="C45" s="509"/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289</v>
      </c>
      <c r="B49" s="511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290</v>
      </c>
      <c r="B50" s="511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291</v>
      </c>
      <c r="B51" s="515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168</v>
      </c>
      <c r="B52" s="505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 s="380" customFormat="1" ht="12" customHeight="1">
      <c r="A53" s="507" t="s">
        <v>99</v>
      </c>
      <c r="B53" s="508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301</v>
      </c>
      <c r="B55" s="511" t="s">
        <v>299</v>
      </c>
      <c r="C55" s="509"/>
      <c r="D55" s="509">
        <v>0</v>
      </c>
      <c r="E55" s="509">
        <v>0</v>
      </c>
      <c r="F55" s="509">
        <f t="shared" si="14"/>
        <v>0</v>
      </c>
    </row>
    <row r="56" spans="1:6" s="380" customFormat="1" ht="12" customHeight="1" thickBot="1">
      <c r="A56" s="514" t="s">
        <v>302</v>
      </c>
      <c r="B56" s="515" t="s">
        <v>300</v>
      </c>
      <c r="C56" s="509"/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169</v>
      </c>
      <c r="B58" s="508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170</v>
      </c>
      <c r="B59" s="511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225</v>
      </c>
      <c r="B60" s="511" t="s">
        <v>306</v>
      </c>
      <c r="C60" s="509"/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304</v>
      </c>
      <c r="B61" s="515" t="s">
        <v>307</v>
      </c>
      <c r="C61" s="509"/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486</v>
      </c>
      <c r="B62" s="505" t="s">
        <v>308</v>
      </c>
      <c r="C62" s="520">
        <f>+C5+C12+C19+C26+C34+C46+C52+C57</f>
        <v>34767</v>
      </c>
      <c r="D62" s="520">
        <f t="shared" ref="D62:F62" si="17">+D5+D12+D19+D26+D34+D46+D52+D57</f>
        <v>9075</v>
      </c>
      <c r="E62" s="520">
        <f t="shared" si="17"/>
        <v>5319</v>
      </c>
      <c r="F62" s="520">
        <f t="shared" si="17"/>
        <v>49161</v>
      </c>
    </row>
    <row r="63" spans="1:6" s="380" customFormat="1" ht="12" customHeight="1" thickBot="1">
      <c r="A63" s="527" t="s">
        <v>309</v>
      </c>
      <c r="B63" s="528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341</v>
      </c>
      <c r="B64" s="508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350</v>
      </c>
      <c r="B65" s="511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351</v>
      </c>
      <c r="B66" s="529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314</v>
      </c>
      <c r="B67" s="528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137</v>
      </c>
      <c r="B68" s="508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138</v>
      </c>
      <c r="B69" s="511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342</v>
      </c>
      <c r="B70" s="511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343</v>
      </c>
      <c r="B71" s="515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320</v>
      </c>
      <c r="B72" s="528" t="s">
        <v>321</v>
      </c>
      <c r="C72" s="506">
        <f>SUM(C73:C74)</f>
        <v>30762</v>
      </c>
      <c r="D72" s="506">
        <f t="shared" ref="D72:F72" si="22">SUM(D73:D74)</f>
        <v>0</v>
      </c>
      <c r="E72" s="506">
        <f t="shared" si="22"/>
        <v>1920</v>
      </c>
      <c r="F72" s="506">
        <f t="shared" si="22"/>
        <v>32682</v>
      </c>
    </row>
    <row r="73" spans="1:6" s="380" customFormat="1" ht="12" customHeight="1">
      <c r="A73" s="507" t="s">
        <v>344</v>
      </c>
      <c r="B73" s="508" t="s">
        <v>322</v>
      </c>
      <c r="C73" s="509">
        <v>30762</v>
      </c>
      <c r="D73" s="509">
        <v>0</v>
      </c>
      <c r="E73" s="509">
        <v>1920</v>
      </c>
      <c r="F73" s="509">
        <f t="shared" ref="F73:F74" si="23">+C73+D73+E73</f>
        <v>32682</v>
      </c>
    </row>
    <row r="74" spans="1:6" s="380" customFormat="1" ht="12" customHeight="1" thickBot="1">
      <c r="A74" s="514" t="s">
        <v>345</v>
      </c>
      <c r="B74" s="515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324</v>
      </c>
      <c r="B75" s="528" t="s">
        <v>325</v>
      </c>
      <c r="C75" s="506">
        <f>SUM(C76:C78)</f>
        <v>36429</v>
      </c>
      <c r="D75" s="506">
        <f t="shared" ref="D75:F75" si="24">SUM(D76:D78)</f>
        <v>2395</v>
      </c>
      <c r="E75" s="506">
        <f t="shared" si="24"/>
        <v>-1915</v>
      </c>
      <c r="F75" s="506">
        <f t="shared" si="24"/>
        <v>36909</v>
      </c>
    </row>
    <row r="76" spans="1:6" s="380" customFormat="1" ht="12" customHeight="1">
      <c r="A76" s="507" t="s">
        <v>346</v>
      </c>
      <c r="B76" s="508" t="s">
        <v>564</v>
      </c>
      <c r="C76" s="509">
        <v>34369</v>
      </c>
      <c r="D76" s="509">
        <f>152+213+168+574+143</f>
        <v>1250</v>
      </c>
      <c r="E76" s="509"/>
      <c r="F76" s="509">
        <f t="shared" ref="F76:F78" si="25">+C76+D76+E76</f>
        <v>35619</v>
      </c>
    </row>
    <row r="77" spans="1:6" s="380" customFormat="1" ht="12" customHeight="1">
      <c r="A77" s="510" t="s">
        <v>347</v>
      </c>
      <c r="B77" s="511" t="s">
        <v>565</v>
      </c>
      <c r="C77" s="509">
        <v>2060</v>
      </c>
      <c r="D77" s="509">
        <v>1145</v>
      </c>
      <c r="E77" s="509">
        <v>-1915</v>
      </c>
      <c r="F77" s="509">
        <f t="shared" si="25"/>
        <v>1290</v>
      </c>
    </row>
    <row r="78" spans="1:6" s="380" customFormat="1" ht="12" customHeight="1" thickBot="1">
      <c r="A78" s="514" t="s">
        <v>348</v>
      </c>
      <c r="B78" s="511" t="s">
        <v>566</v>
      </c>
      <c r="C78" s="509">
        <v>0</v>
      </c>
      <c r="D78" s="509">
        <v>0</v>
      </c>
      <c r="E78" s="509"/>
      <c r="F78" s="509">
        <f t="shared" si="25"/>
        <v>0</v>
      </c>
    </row>
    <row r="79" spans="1:6" s="380" customFormat="1" ht="12" customHeight="1" thickBot="1">
      <c r="A79" s="527" t="s">
        <v>329</v>
      </c>
      <c r="B79" s="528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330</v>
      </c>
      <c r="B80" s="508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332</v>
      </c>
      <c r="B81" s="511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334</v>
      </c>
      <c r="B82" s="511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336</v>
      </c>
      <c r="B83" s="515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338</v>
      </c>
      <c r="B84" s="528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340</v>
      </c>
      <c r="B85" s="528" t="s">
        <v>339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352</v>
      </c>
      <c r="B86" s="580" t="s">
        <v>488</v>
      </c>
      <c r="C86" s="520">
        <f>+C63+C67+C72+C75+C79+C85+C84</f>
        <v>67191</v>
      </c>
      <c r="D86" s="520">
        <f t="shared" ref="D86:F86" si="28">+D63+D67+D72+D75+D79+D85+D84</f>
        <v>2395</v>
      </c>
      <c r="E86" s="520">
        <f t="shared" si="28"/>
        <v>5</v>
      </c>
      <c r="F86" s="520">
        <f t="shared" si="28"/>
        <v>69591</v>
      </c>
    </row>
    <row r="87" spans="1:6" s="380" customFormat="1" ht="30.75" customHeight="1" thickBot="1">
      <c r="A87" s="535" t="s">
        <v>487</v>
      </c>
      <c r="B87" s="581" t="s">
        <v>489</v>
      </c>
      <c r="C87" s="520">
        <f>+C62+C86</f>
        <v>101958</v>
      </c>
      <c r="D87" s="520">
        <f t="shared" ref="D87:F87" si="29">+D62+D86</f>
        <v>11470</v>
      </c>
      <c r="E87" s="520">
        <f t="shared" si="29"/>
        <v>5324</v>
      </c>
      <c r="F87" s="520">
        <f t="shared" si="29"/>
        <v>118752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224</v>
      </c>
    </row>
    <row r="91" spans="1:6" ht="38.1" customHeight="1" thickBot="1">
      <c r="A91" s="498" t="s">
        <v>72</v>
      </c>
      <c r="B91" s="499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</row>
    <row r="92" spans="1:6" s="380" customFormat="1" ht="12" customHeight="1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</row>
    <row r="93" spans="1:6" ht="12" customHeight="1" thickBot="1">
      <c r="A93" s="542" t="s">
        <v>18</v>
      </c>
      <c r="B93" s="582" t="s">
        <v>581</v>
      </c>
      <c r="C93" s="544">
        <f>C94+C95+C96+C97+C98+C111</f>
        <v>101704</v>
      </c>
      <c r="D93" s="544">
        <f t="shared" ref="D93:F93" si="30">D94+D95+D96+D97+D98+D111</f>
        <v>10300</v>
      </c>
      <c r="E93" s="544">
        <f t="shared" si="30"/>
        <v>5324</v>
      </c>
      <c r="F93" s="544">
        <f t="shared" si="30"/>
        <v>117328</v>
      </c>
    </row>
    <row r="94" spans="1:6" ht="12" customHeight="1">
      <c r="A94" s="545" t="s">
        <v>101</v>
      </c>
      <c r="B94" s="546" t="s">
        <v>49</v>
      </c>
      <c r="C94" s="547">
        <v>49418</v>
      </c>
      <c r="D94" s="547">
        <f>120+167+132+452+113</f>
        <v>984</v>
      </c>
      <c r="E94" s="547"/>
      <c r="F94" s="547">
        <f t="shared" ref="F94:F113" si="31">+C94+D94+E94</f>
        <v>50402</v>
      </c>
    </row>
    <row r="95" spans="1:6" ht="12" customHeight="1">
      <c r="A95" s="510" t="s">
        <v>102</v>
      </c>
      <c r="B95" s="548" t="s">
        <v>171</v>
      </c>
      <c r="C95" s="512">
        <v>13476</v>
      </c>
      <c r="D95" s="512">
        <f>32+46+36+122+30</f>
        <v>266</v>
      </c>
      <c r="E95" s="512"/>
      <c r="F95" s="512">
        <f t="shared" si="31"/>
        <v>13742</v>
      </c>
    </row>
    <row r="96" spans="1:6" ht="12" customHeight="1">
      <c r="A96" s="510" t="s">
        <v>103</v>
      </c>
      <c r="B96" s="548" t="s">
        <v>134</v>
      </c>
      <c r="C96" s="517">
        <v>38810</v>
      </c>
      <c r="D96" s="517">
        <f>9070-20</f>
        <v>9050</v>
      </c>
      <c r="E96" s="517">
        <v>5324</v>
      </c>
      <c r="F96" s="517">
        <f t="shared" si="31"/>
        <v>53184</v>
      </c>
    </row>
    <row r="97" spans="1:6" ht="12" customHeight="1">
      <c r="A97" s="510" t="s">
        <v>104</v>
      </c>
      <c r="B97" s="549" t="s">
        <v>172</v>
      </c>
      <c r="C97" s="517"/>
      <c r="D97" s="517">
        <v>0</v>
      </c>
      <c r="E97" s="517">
        <v>0</v>
      </c>
      <c r="F97" s="517">
        <f t="shared" si="31"/>
        <v>0</v>
      </c>
    </row>
    <row r="98" spans="1:6" ht="12" customHeight="1">
      <c r="A98" s="510" t="s">
        <v>115</v>
      </c>
      <c r="B98" s="550" t="s">
        <v>173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</row>
    <row r="99" spans="1:6" ht="12" customHeight="1">
      <c r="A99" s="510" t="s">
        <v>105</v>
      </c>
      <c r="B99" s="548" t="s">
        <v>452</v>
      </c>
      <c r="C99" s="517">
        <v>0</v>
      </c>
      <c r="D99" s="517">
        <v>0</v>
      </c>
      <c r="E99" s="517">
        <v>0</v>
      </c>
      <c r="F99" s="517">
        <f t="shared" si="31"/>
        <v>0</v>
      </c>
    </row>
    <row r="100" spans="1:6" ht="12" customHeight="1">
      <c r="A100" s="510" t="s">
        <v>106</v>
      </c>
      <c r="B100" s="551" t="s">
        <v>451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 ht="12" customHeight="1">
      <c r="A101" s="510" t="s">
        <v>116</v>
      </c>
      <c r="B101" s="551" t="s">
        <v>450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 ht="12" customHeight="1">
      <c r="A102" s="510" t="s">
        <v>117</v>
      </c>
      <c r="B102" s="552" t="s">
        <v>355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 ht="12" customHeight="1">
      <c r="A103" s="510" t="s">
        <v>118</v>
      </c>
      <c r="B103" s="553" t="s">
        <v>356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 ht="12" customHeight="1">
      <c r="A104" s="510" t="s">
        <v>119</v>
      </c>
      <c r="B104" s="553" t="s">
        <v>357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 ht="12" customHeight="1">
      <c r="A105" s="510" t="s">
        <v>121</v>
      </c>
      <c r="B105" s="552" t="s">
        <v>358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 ht="12" customHeight="1">
      <c r="A106" s="510" t="s">
        <v>174</v>
      </c>
      <c r="B106" s="552" t="s">
        <v>359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 ht="12" customHeight="1">
      <c r="A107" s="510" t="s">
        <v>353</v>
      </c>
      <c r="B107" s="553" t="s">
        <v>360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 ht="12" customHeight="1">
      <c r="A108" s="554" t="s">
        <v>354</v>
      </c>
      <c r="B108" s="551" t="s">
        <v>361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 ht="12" customHeight="1">
      <c r="A109" s="510" t="s">
        <v>448</v>
      </c>
      <c r="B109" s="551" t="s">
        <v>362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 ht="12" customHeight="1">
      <c r="A110" s="514" t="s">
        <v>449</v>
      </c>
      <c r="B110" s="551" t="s">
        <v>363</v>
      </c>
      <c r="C110" s="517"/>
      <c r="D110" s="517">
        <v>0</v>
      </c>
      <c r="E110" s="517">
        <v>0</v>
      </c>
      <c r="F110" s="517">
        <f t="shared" si="31"/>
        <v>0</v>
      </c>
    </row>
    <row r="111" spans="1:6" ht="12" customHeight="1">
      <c r="A111" s="510" t="s">
        <v>453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 ht="12" customHeight="1">
      <c r="A112" s="510" t="s">
        <v>454</v>
      </c>
      <c r="B112" s="548" t="s">
        <v>456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2" customHeight="1" thickBot="1">
      <c r="A113" s="555" t="s">
        <v>455</v>
      </c>
      <c r="B113" s="556" t="s">
        <v>457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2" customHeight="1" thickBot="1">
      <c r="A114" s="558" t="s">
        <v>19</v>
      </c>
      <c r="B114" s="583" t="s">
        <v>582</v>
      </c>
      <c r="C114" s="560">
        <f>+C115+C117+C119</f>
        <v>254</v>
      </c>
      <c r="D114" s="560">
        <f t="shared" ref="D114:F114" si="33">+D115+D117+D119</f>
        <v>1170</v>
      </c>
      <c r="E114" s="560">
        <f t="shared" si="33"/>
        <v>0</v>
      </c>
      <c r="F114" s="560">
        <f t="shared" si="33"/>
        <v>1424</v>
      </c>
    </row>
    <row r="115" spans="1:6" ht="12" customHeight="1">
      <c r="A115" s="507" t="s">
        <v>107</v>
      </c>
      <c r="B115" s="548" t="s">
        <v>223</v>
      </c>
      <c r="C115" s="509">
        <v>254</v>
      </c>
      <c r="D115" s="509">
        <v>1150</v>
      </c>
      <c r="E115" s="509">
        <v>0</v>
      </c>
      <c r="F115" s="509">
        <f t="shared" ref="F115:F127" si="34">+C115+D115+E115</f>
        <v>1404</v>
      </c>
    </row>
    <row r="116" spans="1:6" ht="12" customHeight="1">
      <c r="A116" s="507" t="s">
        <v>108</v>
      </c>
      <c r="B116" s="561" t="s">
        <v>368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 ht="12" customHeight="1">
      <c r="A117" s="507" t="s">
        <v>109</v>
      </c>
      <c r="B117" s="561" t="s">
        <v>175</v>
      </c>
      <c r="C117" s="512">
        <v>0</v>
      </c>
      <c r="D117" s="512">
        <f>0+20</f>
        <v>20</v>
      </c>
      <c r="E117" s="512"/>
      <c r="F117" s="512">
        <f t="shared" si="34"/>
        <v>20</v>
      </c>
    </row>
    <row r="118" spans="1:6" ht="12" customHeight="1">
      <c r="A118" s="507" t="s">
        <v>110</v>
      </c>
      <c r="B118" s="561" t="s">
        <v>369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 ht="12" customHeight="1">
      <c r="A119" s="507" t="s">
        <v>111</v>
      </c>
      <c r="B119" s="515" t="s">
        <v>226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 ht="12" customHeight="1">
      <c r="A120" s="507" t="s">
        <v>120</v>
      </c>
      <c r="B120" s="513" t="s">
        <v>434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 ht="12" customHeight="1">
      <c r="A121" s="507" t="s">
        <v>122</v>
      </c>
      <c r="B121" s="563" t="s">
        <v>374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 ht="25.5">
      <c r="A122" s="507" t="s">
        <v>176</v>
      </c>
      <c r="B122" s="553" t="s">
        <v>357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 ht="12" customHeight="1">
      <c r="A123" s="507" t="s">
        <v>177</v>
      </c>
      <c r="B123" s="553" t="s">
        <v>373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 ht="12" customHeight="1">
      <c r="A124" s="507" t="s">
        <v>178</v>
      </c>
      <c r="B124" s="553" t="s">
        <v>372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 ht="12" customHeight="1">
      <c r="A125" s="507" t="s">
        <v>365</v>
      </c>
      <c r="B125" s="553" t="s">
        <v>360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 ht="12" customHeight="1">
      <c r="A126" s="507" t="s">
        <v>366</v>
      </c>
      <c r="B126" s="553" t="s">
        <v>371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26.25" thickBot="1">
      <c r="A127" s="554" t="s">
        <v>367</v>
      </c>
      <c r="B127" s="553" t="s">
        <v>370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2" customHeight="1" thickBot="1">
      <c r="A128" s="504" t="s">
        <v>20</v>
      </c>
      <c r="B128" s="566" t="s">
        <v>458</v>
      </c>
      <c r="C128" s="506">
        <f>+C93+C114</f>
        <v>101958</v>
      </c>
      <c r="D128" s="506">
        <f t="shared" ref="D128:F128" si="35">+D93+D114</f>
        <v>11470</v>
      </c>
      <c r="E128" s="506">
        <f t="shared" si="35"/>
        <v>5324</v>
      </c>
      <c r="F128" s="506">
        <f t="shared" si="35"/>
        <v>118752</v>
      </c>
    </row>
    <row r="129" spans="1:6" ht="12" customHeight="1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 ht="12" customHeight="1">
      <c r="A130" s="507" t="s">
        <v>265</v>
      </c>
      <c r="B130" s="561" t="s">
        <v>466</v>
      </c>
      <c r="C130" s="562"/>
      <c r="D130" s="562"/>
      <c r="E130" s="562"/>
      <c r="F130" s="562">
        <f t="shared" ref="F130:F132" si="37">+C130+D130+E130</f>
        <v>0</v>
      </c>
    </row>
    <row r="131" spans="1:6" ht="12" customHeight="1">
      <c r="A131" s="507" t="s">
        <v>268</v>
      </c>
      <c r="B131" s="561" t="s">
        <v>467</v>
      </c>
      <c r="C131" s="562"/>
      <c r="D131" s="562"/>
      <c r="E131" s="562"/>
      <c r="F131" s="562">
        <f t="shared" si="37"/>
        <v>0</v>
      </c>
    </row>
    <row r="132" spans="1:6" ht="12" customHeight="1" thickBot="1">
      <c r="A132" s="554" t="s">
        <v>269</v>
      </c>
      <c r="B132" s="561" t="s">
        <v>468</v>
      </c>
      <c r="C132" s="562"/>
      <c r="D132" s="562"/>
      <c r="E132" s="562"/>
      <c r="F132" s="562">
        <f t="shared" si="37"/>
        <v>0</v>
      </c>
    </row>
    <row r="133" spans="1:6" ht="12" customHeight="1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 ht="12" customHeight="1">
      <c r="A134" s="507" t="s">
        <v>94</v>
      </c>
      <c r="B134" s="569" t="s">
        <v>469</v>
      </c>
      <c r="C134" s="562"/>
      <c r="D134" s="562"/>
      <c r="E134" s="562"/>
      <c r="F134" s="562">
        <f t="shared" ref="F134:F139" si="39">+C134+D134+E134</f>
        <v>0</v>
      </c>
    </row>
    <row r="135" spans="1:6" ht="12" customHeight="1">
      <c r="A135" s="507" t="s">
        <v>95</v>
      </c>
      <c r="B135" s="569" t="s">
        <v>461</v>
      </c>
      <c r="C135" s="562"/>
      <c r="D135" s="562"/>
      <c r="E135" s="562"/>
      <c r="F135" s="562">
        <f t="shared" si="39"/>
        <v>0</v>
      </c>
    </row>
    <row r="136" spans="1:6" ht="12" customHeight="1">
      <c r="A136" s="507" t="s">
        <v>96</v>
      </c>
      <c r="B136" s="569" t="s">
        <v>462</v>
      </c>
      <c r="C136" s="562"/>
      <c r="D136" s="562"/>
      <c r="E136" s="562"/>
      <c r="F136" s="562">
        <f t="shared" si="39"/>
        <v>0</v>
      </c>
    </row>
    <row r="137" spans="1:6" ht="12" customHeight="1">
      <c r="A137" s="507" t="s">
        <v>163</v>
      </c>
      <c r="B137" s="569" t="s">
        <v>463</v>
      </c>
      <c r="C137" s="562"/>
      <c r="D137" s="562"/>
      <c r="E137" s="562"/>
      <c r="F137" s="562">
        <f t="shared" si="39"/>
        <v>0</v>
      </c>
    </row>
    <row r="138" spans="1:6" ht="12" customHeight="1">
      <c r="A138" s="507" t="s">
        <v>164</v>
      </c>
      <c r="B138" s="569" t="s">
        <v>464</v>
      </c>
      <c r="C138" s="562"/>
      <c r="D138" s="562"/>
      <c r="E138" s="562"/>
      <c r="F138" s="562">
        <f t="shared" si="39"/>
        <v>0</v>
      </c>
    </row>
    <row r="139" spans="1:6" ht="12" customHeight="1" thickBot="1">
      <c r="A139" s="554" t="s">
        <v>165</v>
      </c>
      <c r="B139" s="569" t="s">
        <v>465</v>
      </c>
      <c r="C139" s="562"/>
      <c r="D139" s="562"/>
      <c r="E139" s="562"/>
      <c r="F139" s="562">
        <f t="shared" si="39"/>
        <v>0</v>
      </c>
    </row>
    <row r="140" spans="1:6" ht="12" customHeight="1" thickBot="1">
      <c r="A140" s="504" t="s">
        <v>23</v>
      </c>
      <c r="B140" s="566" t="s">
        <v>473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 ht="12" customHeight="1">
      <c r="A141" s="507" t="s">
        <v>97</v>
      </c>
      <c r="B141" s="569" t="s">
        <v>375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 ht="12" customHeight="1">
      <c r="A142" s="507" t="s">
        <v>98</v>
      </c>
      <c r="B142" s="569" t="s">
        <v>376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 ht="12" customHeight="1">
      <c r="A143" s="507" t="s">
        <v>289</v>
      </c>
      <c r="B143" s="569" t="s">
        <v>474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2" customHeight="1" thickBot="1">
      <c r="A144" s="554" t="s">
        <v>290</v>
      </c>
      <c r="B144" s="570" t="s">
        <v>563</v>
      </c>
      <c r="C144" s="562"/>
      <c r="D144" s="562">
        <v>0</v>
      </c>
      <c r="E144" s="562">
        <v>0</v>
      </c>
      <c r="F144" s="562">
        <f t="shared" si="41"/>
        <v>0</v>
      </c>
    </row>
    <row r="145" spans="1:8" ht="12" customHeight="1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8" ht="12" customHeight="1">
      <c r="A146" s="507" t="s">
        <v>99</v>
      </c>
      <c r="B146" s="569" t="s">
        <v>470</v>
      </c>
      <c r="C146" s="562"/>
      <c r="D146" s="562"/>
      <c r="E146" s="562"/>
      <c r="F146" s="562">
        <f t="shared" ref="F146:F152" si="43">+C146+D146+E146</f>
        <v>0</v>
      </c>
    </row>
    <row r="147" spans="1:8" ht="12" customHeight="1">
      <c r="A147" s="507" t="s">
        <v>100</v>
      </c>
      <c r="B147" s="569" t="s">
        <v>477</v>
      </c>
      <c r="C147" s="562"/>
      <c r="D147" s="562"/>
      <c r="E147" s="562"/>
      <c r="F147" s="562">
        <f t="shared" si="43"/>
        <v>0</v>
      </c>
    </row>
    <row r="148" spans="1:8" ht="12" customHeight="1">
      <c r="A148" s="507" t="s">
        <v>301</v>
      </c>
      <c r="B148" s="569" t="s">
        <v>472</v>
      </c>
      <c r="C148" s="562"/>
      <c r="D148" s="562"/>
      <c r="E148" s="562"/>
      <c r="F148" s="562">
        <f t="shared" si="43"/>
        <v>0</v>
      </c>
    </row>
    <row r="149" spans="1:8" ht="12" customHeight="1">
      <c r="A149" s="507" t="s">
        <v>302</v>
      </c>
      <c r="B149" s="569" t="s">
        <v>478</v>
      </c>
      <c r="C149" s="562"/>
      <c r="D149" s="562"/>
      <c r="E149" s="562"/>
      <c r="F149" s="562">
        <f t="shared" si="43"/>
        <v>0</v>
      </c>
    </row>
    <row r="150" spans="1:8" ht="12" customHeight="1" thickBot="1">
      <c r="A150" s="507" t="s">
        <v>476</v>
      </c>
      <c r="B150" s="569" t="s">
        <v>479</v>
      </c>
      <c r="C150" s="562"/>
      <c r="D150" s="562"/>
      <c r="E150" s="562"/>
      <c r="F150" s="562">
        <f t="shared" si="43"/>
        <v>0</v>
      </c>
    </row>
    <row r="151" spans="1:8" ht="12" customHeight="1" thickBot="1">
      <c r="A151" s="504" t="s">
        <v>25</v>
      </c>
      <c r="B151" s="566" t="s">
        <v>480</v>
      </c>
      <c r="C151" s="572"/>
      <c r="D151" s="572"/>
      <c r="E151" s="572"/>
      <c r="F151" s="572">
        <f t="shared" si="43"/>
        <v>0</v>
      </c>
    </row>
    <row r="152" spans="1:8" ht="12" customHeight="1" thickBot="1">
      <c r="A152" s="504" t="s">
        <v>26</v>
      </c>
      <c r="B152" s="566" t="s">
        <v>481</v>
      </c>
      <c r="C152" s="572"/>
      <c r="D152" s="572"/>
      <c r="E152" s="572"/>
      <c r="F152" s="572">
        <f t="shared" si="43"/>
        <v>0</v>
      </c>
    </row>
    <row r="153" spans="1:8" ht="15" customHeight="1" thickBot="1">
      <c r="A153" s="504" t="s">
        <v>27</v>
      </c>
      <c r="B153" s="566" t="s">
        <v>483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482</v>
      </c>
      <c r="C154" s="573">
        <f>+C128+C153</f>
        <v>101958</v>
      </c>
      <c r="D154" s="573">
        <f t="shared" ref="D154:F154" si="45">+D128+D153</f>
        <v>11470</v>
      </c>
      <c r="E154" s="573">
        <f t="shared" si="45"/>
        <v>5324</v>
      </c>
      <c r="F154" s="573">
        <f t="shared" si="45"/>
        <v>118752</v>
      </c>
    </row>
    <row r="155" spans="1:8" ht="17.25" customHeight="1"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8">
      <c r="A156" s="578" t="s">
        <v>377</v>
      </c>
      <c r="B156" s="586"/>
      <c r="C156" s="578"/>
      <c r="D156" s="578"/>
      <c r="E156" s="578"/>
      <c r="F156" s="578"/>
    </row>
    <row r="157" spans="1:8" ht="15" customHeight="1" thickBot="1">
      <c r="A157" s="585" t="s">
        <v>142</v>
      </c>
      <c r="B157" s="585"/>
      <c r="C157" s="304"/>
      <c r="D157" s="304"/>
      <c r="E157" s="304"/>
      <c r="F157" s="304" t="s">
        <v>224</v>
      </c>
    </row>
    <row r="158" spans="1:8" ht="13.5" customHeight="1" thickBot="1">
      <c r="A158" s="504">
        <v>1</v>
      </c>
      <c r="B158" s="579" t="s">
        <v>484</v>
      </c>
      <c r="C158" s="506">
        <f>+C62-C128</f>
        <v>-67191</v>
      </c>
      <c r="D158" s="506">
        <f t="shared" ref="D158:F158" si="47">+D62-D128</f>
        <v>-2395</v>
      </c>
      <c r="E158" s="506">
        <f t="shared" si="47"/>
        <v>-5</v>
      </c>
      <c r="F158" s="506">
        <f t="shared" si="47"/>
        <v>-69591</v>
      </c>
    </row>
    <row r="159" spans="1:8" ht="27.75" customHeight="1" thickBot="1">
      <c r="A159" s="504" t="s">
        <v>19</v>
      </c>
      <c r="B159" s="579" t="s">
        <v>490</v>
      </c>
      <c r="C159" s="506">
        <f>+C86-C153</f>
        <v>67191</v>
      </c>
      <c r="D159" s="506">
        <f t="shared" ref="D159:F159" si="48">+D86-D153</f>
        <v>2395</v>
      </c>
      <c r="E159" s="506">
        <f t="shared" si="48"/>
        <v>5</v>
      </c>
      <c r="F159" s="506">
        <f t="shared" si="48"/>
        <v>69591</v>
      </c>
    </row>
    <row r="161" spans="2:6" ht="17.25" customHeight="1">
      <c r="B161" s="715" t="s">
        <v>666</v>
      </c>
      <c r="C161" s="717" t="s">
        <v>671</v>
      </c>
      <c r="E161" s="717"/>
      <c r="F161" s="717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Balatonkenese Város Városgondnoksága
2015. ÉVI KÖLTSÉGVETÉSÉNEK ÖSSZEVONT MÉRLEGE&amp;10
&amp;R&amp;"Times New Roman CE,Félkövér dőlt"&amp;11 1.2.4. melléklet a ........./2015. (.......) önkormányzati rendelethez</oddHeader>
  </headerFooter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B1" zoomScaleNormal="100" zoomScaleSheetLayoutView="100" workbookViewId="0">
      <selection activeCell="J5" sqref="J5"/>
    </sheetView>
  </sheetViews>
  <sheetFormatPr defaultRowHeight="12.75"/>
  <cols>
    <col min="1" max="1" width="6.83203125" style="592" customWidth="1"/>
    <col min="2" max="2" width="55.1640625" style="591" customWidth="1"/>
    <col min="3" max="3" width="16.33203125" style="592" customWidth="1"/>
    <col min="4" max="4" width="55.1640625" style="592" customWidth="1"/>
    <col min="5" max="5" width="16.33203125" style="592" customWidth="1"/>
    <col min="6" max="6" width="4.83203125" style="592" customWidth="1"/>
    <col min="7" max="16384" width="9.33203125" style="592"/>
  </cols>
  <sheetData>
    <row r="1" spans="1:6" ht="39.75" customHeight="1">
      <c r="B1" s="608" t="s">
        <v>146</v>
      </c>
      <c r="C1" s="609"/>
      <c r="D1" s="609"/>
      <c r="E1" s="609"/>
      <c r="F1" s="737" t="str">
        <f>+CONCATENATE("2.1. melléklet a ………../",LEFT(ÖSSZEFÜGGÉSEK!A5,4),". (……….) önkormányzati rendelethez")</f>
        <v>2.1. melléklet a ………../2015. (……….) önkormányzati rendelethez</v>
      </c>
    </row>
    <row r="2" spans="1:6" ht="14.25" thickBot="1">
      <c r="E2" s="610" t="s">
        <v>63</v>
      </c>
      <c r="F2" s="737"/>
    </row>
    <row r="3" spans="1:6" ht="18" customHeight="1" thickBot="1">
      <c r="A3" s="735" t="s">
        <v>72</v>
      </c>
      <c r="B3" s="611" t="s">
        <v>58</v>
      </c>
      <c r="C3" s="612"/>
      <c r="D3" s="611" t="s">
        <v>59</v>
      </c>
      <c r="E3" s="613"/>
      <c r="F3" s="737"/>
    </row>
    <row r="4" spans="1:6" s="614" customFormat="1" ht="35.25" customHeight="1" thickBot="1">
      <c r="A4" s="736"/>
      <c r="B4" s="593" t="s">
        <v>64</v>
      </c>
      <c r="C4" s="594" t="str">
        <f>+'1.1.sz.mell. Önk. szumma'!C3</f>
        <v>2015. évi előirányzat</v>
      </c>
      <c r="D4" s="593" t="s">
        <v>64</v>
      </c>
      <c r="E4" s="595" t="str">
        <f>+C4</f>
        <v>2015. évi előirányzat</v>
      </c>
      <c r="F4" s="737"/>
    </row>
    <row r="5" spans="1:6" s="614" customFormat="1" ht="12" customHeight="1" thickBot="1">
      <c r="A5" s="615" t="s">
        <v>503</v>
      </c>
      <c r="B5" s="593" t="s">
        <v>504</v>
      </c>
      <c r="C5" s="594" t="s">
        <v>505</v>
      </c>
      <c r="D5" s="593" t="s">
        <v>507</v>
      </c>
      <c r="E5" s="595" t="s">
        <v>506</v>
      </c>
      <c r="F5" s="737"/>
    </row>
    <row r="6" spans="1:6" ht="12.95" customHeight="1">
      <c r="A6" s="616" t="s">
        <v>18</v>
      </c>
      <c r="B6" s="617" t="s">
        <v>378</v>
      </c>
      <c r="C6" s="618">
        <v>284600</v>
      </c>
      <c r="D6" s="617" t="s">
        <v>65</v>
      </c>
      <c r="E6" s="619">
        <v>174235</v>
      </c>
      <c r="F6" s="737"/>
    </row>
    <row r="7" spans="1:6" ht="12.95" customHeight="1">
      <c r="A7" s="620" t="s">
        <v>19</v>
      </c>
      <c r="B7" s="621" t="s">
        <v>379</v>
      </c>
      <c r="C7" s="622">
        <v>19440</v>
      </c>
      <c r="D7" s="621" t="s">
        <v>171</v>
      </c>
      <c r="E7" s="623">
        <v>47779</v>
      </c>
      <c r="F7" s="737"/>
    </row>
    <row r="8" spans="1:6" ht="12.95" customHeight="1">
      <c r="A8" s="620" t="s">
        <v>20</v>
      </c>
      <c r="B8" s="621" t="s">
        <v>400</v>
      </c>
      <c r="C8" s="622">
        <v>2841</v>
      </c>
      <c r="D8" s="621" t="s">
        <v>229</v>
      </c>
      <c r="E8" s="623">
        <v>286787</v>
      </c>
      <c r="F8" s="737"/>
    </row>
    <row r="9" spans="1:6" ht="12.95" customHeight="1">
      <c r="A9" s="620" t="s">
        <v>21</v>
      </c>
      <c r="B9" s="621" t="s">
        <v>162</v>
      </c>
      <c r="C9" s="622">
        <v>209000</v>
      </c>
      <c r="D9" s="621" t="s">
        <v>172</v>
      </c>
      <c r="E9" s="623">
        <v>11588</v>
      </c>
      <c r="F9" s="737"/>
    </row>
    <row r="10" spans="1:6" ht="12.95" customHeight="1">
      <c r="A10" s="620" t="s">
        <v>22</v>
      </c>
      <c r="B10" s="643" t="s">
        <v>427</v>
      </c>
      <c r="C10" s="622">
        <v>102389</v>
      </c>
      <c r="D10" s="621" t="s">
        <v>173</v>
      </c>
      <c r="E10" s="623">
        <v>151868</v>
      </c>
      <c r="F10" s="737"/>
    </row>
    <row r="11" spans="1:6" ht="12.95" customHeight="1">
      <c r="A11" s="620" t="s">
        <v>23</v>
      </c>
      <c r="B11" s="621" t="s">
        <v>380</v>
      </c>
      <c r="C11" s="624">
        <v>18520</v>
      </c>
      <c r="D11" s="621" t="s">
        <v>50</v>
      </c>
      <c r="E11" s="623">
        <v>147876</v>
      </c>
      <c r="F11" s="737"/>
    </row>
    <row r="12" spans="1:6" ht="12.95" customHeight="1">
      <c r="A12" s="620" t="s">
        <v>24</v>
      </c>
      <c r="B12" s="621" t="s">
        <v>491</v>
      </c>
      <c r="C12" s="622">
        <v>9000</v>
      </c>
      <c r="D12" s="601"/>
      <c r="E12" s="623"/>
      <c r="F12" s="737"/>
    </row>
    <row r="13" spans="1:6" ht="12.95" customHeight="1">
      <c r="A13" s="620" t="s">
        <v>25</v>
      </c>
      <c r="B13" s="601"/>
      <c r="C13" s="622"/>
      <c r="D13" s="601"/>
      <c r="E13" s="623"/>
      <c r="F13" s="737"/>
    </row>
    <row r="14" spans="1:6" ht="12.95" customHeight="1">
      <c r="A14" s="620" t="s">
        <v>26</v>
      </c>
      <c r="B14" s="644"/>
      <c r="C14" s="624"/>
      <c r="D14" s="601"/>
      <c r="E14" s="623"/>
      <c r="F14" s="737"/>
    </row>
    <row r="15" spans="1:6" ht="12.95" customHeight="1">
      <c r="A15" s="620" t="s">
        <v>27</v>
      </c>
      <c r="B15" s="601"/>
      <c r="C15" s="622"/>
      <c r="D15" s="601"/>
      <c r="E15" s="623"/>
      <c r="F15" s="737"/>
    </row>
    <row r="16" spans="1:6" ht="12.95" customHeight="1">
      <c r="A16" s="620" t="s">
        <v>28</v>
      </c>
      <c r="B16" s="601"/>
      <c r="C16" s="622"/>
      <c r="D16" s="601"/>
      <c r="E16" s="623"/>
      <c r="F16" s="737"/>
    </row>
    <row r="17" spans="1:6" ht="12.95" customHeight="1" thickBot="1">
      <c r="A17" s="620" t="s">
        <v>29</v>
      </c>
      <c r="B17" s="602"/>
      <c r="C17" s="645"/>
      <c r="D17" s="601"/>
      <c r="E17" s="646"/>
      <c r="F17" s="737"/>
    </row>
    <row r="18" spans="1:6" ht="15.95" customHeight="1" thickBot="1">
      <c r="A18" s="309" t="s">
        <v>30</v>
      </c>
      <c r="B18" s="310" t="s">
        <v>492</v>
      </c>
      <c r="C18" s="632">
        <f>SUM(C6:C17)-C8-C12</f>
        <v>633949</v>
      </c>
      <c r="D18" s="310" t="s">
        <v>386</v>
      </c>
      <c r="E18" s="633">
        <f>SUM(E6:E17)</f>
        <v>820133</v>
      </c>
      <c r="F18" s="737"/>
    </row>
    <row r="19" spans="1:6" ht="12.95" customHeight="1">
      <c r="A19" s="627" t="s">
        <v>31</v>
      </c>
      <c r="B19" s="630" t="s">
        <v>383</v>
      </c>
      <c r="C19" s="647">
        <f>+C20+C21+C22+C23</f>
        <v>186184</v>
      </c>
      <c r="D19" s="621" t="s">
        <v>179</v>
      </c>
      <c r="E19" s="631"/>
      <c r="F19" s="737"/>
    </row>
    <row r="20" spans="1:6" ht="12.95" customHeight="1">
      <c r="A20" s="620" t="s">
        <v>32</v>
      </c>
      <c r="B20" s="621" t="s">
        <v>221</v>
      </c>
      <c r="C20" s="622">
        <v>186184</v>
      </c>
      <c r="D20" s="621" t="s">
        <v>385</v>
      </c>
      <c r="E20" s="623"/>
      <c r="F20" s="737"/>
    </row>
    <row r="21" spans="1:6" ht="12.95" customHeight="1">
      <c r="A21" s="620" t="s">
        <v>33</v>
      </c>
      <c r="B21" s="621" t="s">
        <v>222</v>
      </c>
      <c r="C21" s="622"/>
      <c r="D21" s="621" t="s">
        <v>144</v>
      </c>
      <c r="E21" s="623"/>
      <c r="F21" s="737"/>
    </row>
    <row r="22" spans="1:6" ht="12.95" customHeight="1">
      <c r="A22" s="620" t="s">
        <v>34</v>
      </c>
      <c r="B22" s="621" t="s">
        <v>227</v>
      </c>
      <c r="C22" s="622"/>
      <c r="D22" s="621" t="s">
        <v>145</v>
      </c>
      <c r="E22" s="623"/>
      <c r="F22" s="737"/>
    </row>
    <row r="23" spans="1:6" ht="12.95" customHeight="1">
      <c r="A23" s="620" t="s">
        <v>35</v>
      </c>
      <c r="B23" s="621" t="s">
        <v>228</v>
      </c>
      <c r="C23" s="622"/>
      <c r="D23" s="630" t="s">
        <v>230</v>
      </c>
      <c r="E23" s="623"/>
      <c r="F23" s="737"/>
    </row>
    <row r="24" spans="1:6" ht="12.95" customHeight="1">
      <c r="A24" s="620" t="s">
        <v>36</v>
      </c>
      <c r="B24" s="621" t="s">
        <v>384</v>
      </c>
      <c r="C24" s="639">
        <f>+C25+C26</f>
        <v>0</v>
      </c>
      <c r="D24" s="621" t="s">
        <v>180</v>
      </c>
      <c r="E24" s="623"/>
      <c r="F24" s="737"/>
    </row>
    <row r="25" spans="1:6" ht="12.95" customHeight="1">
      <c r="A25" s="627" t="s">
        <v>37</v>
      </c>
      <c r="B25" s="630" t="s">
        <v>381</v>
      </c>
      <c r="C25" s="648"/>
      <c r="D25" s="617" t="s">
        <v>474</v>
      </c>
      <c r="E25" s="631"/>
      <c r="F25" s="737"/>
    </row>
    <row r="26" spans="1:6" ht="12.95" customHeight="1">
      <c r="A26" s="620" t="s">
        <v>38</v>
      </c>
      <c r="B26" s="621" t="s">
        <v>382</v>
      </c>
      <c r="C26" s="622"/>
      <c r="D26" s="621" t="s">
        <v>480</v>
      </c>
      <c r="E26" s="623"/>
      <c r="F26" s="737"/>
    </row>
    <row r="27" spans="1:6" ht="12.95" customHeight="1">
      <c r="A27" s="620" t="s">
        <v>39</v>
      </c>
      <c r="B27" s="621" t="s">
        <v>485</v>
      </c>
      <c r="C27" s="622"/>
      <c r="D27" s="621" t="s">
        <v>481</v>
      </c>
      <c r="E27" s="623"/>
      <c r="F27" s="737"/>
    </row>
    <row r="28" spans="1:6" ht="12.95" customHeight="1" thickBot="1">
      <c r="A28" s="627" t="s">
        <v>40</v>
      </c>
      <c r="B28" s="630" t="s">
        <v>339</v>
      </c>
      <c r="C28" s="648"/>
      <c r="D28" s="628"/>
      <c r="E28" s="631"/>
      <c r="F28" s="737"/>
    </row>
    <row r="29" spans="1:6" ht="15.95" customHeight="1" thickBot="1">
      <c r="A29" s="309" t="s">
        <v>41</v>
      </c>
      <c r="B29" s="310" t="s">
        <v>493</v>
      </c>
      <c r="C29" s="632">
        <f>+C19+C24+C27+C28</f>
        <v>186184</v>
      </c>
      <c r="D29" s="310" t="s">
        <v>495</v>
      </c>
      <c r="E29" s="633">
        <f>SUM(E19:E28)</f>
        <v>0</v>
      </c>
      <c r="F29" s="737"/>
    </row>
    <row r="30" spans="1:6" ht="13.5" thickBot="1">
      <c r="A30" s="309" t="s">
        <v>42</v>
      </c>
      <c r="B30" s="310" t="s">
        <v>494</v>
      </c>
      <c r="C30" s="311">
        <f>+C18+C29</f>
        <v>820133</v>
      </c>
      <c r="D30" s="310" t="s">
        <v>496</v>
      </c>
      <c r="E30" s="311">
        <f>+E18+E29</f>
        <v>820133</v>
      </c>
      <c r="F30" s="737"/>
    </row>
    <row r="31" spans="1:6" ht="13.5" thickBot="1">
      <c r="A31" s="309" t="s">
        <v>43</v>
      </c>
      <c r="B31" s="310" t="s">
        <v>157</v>
      </c>
      <c r="C31" s="311">
        <f>IF(C18-E18&lt;0,E18-C18,"-")</f>
        <v>186184</v>
      </c>
      <c r="D31" s="310" t="s">
        <v>158</v>
      </c>
      <c r="E31" s="311" t="str">
        <f>IF(C18-E18&gt;0,C18-E18,"-")</f>
        <v>-</v>
      </c>
      <c r="F31" s="737"/>
    </row>
    <row r="32" spans="1:6" ht="13.5" thickBot="1">
      <c r="A32" s="309" t="s">
        <v>44</v>
      </c>
      <c r="B32" s="310" t="s">
        <v>231</v>
      </c>
      <c r="C32" s="311" t="str">
        <f>IF(C18+C29-E30&lt;0,E30-(C18+C29),"-")</f>
        <v>-</v>
      </c>
      <c r="D32" s="310" t="s">
        <v>232</v>
      </c>
      <c r="E32" s="311" t="str">
        <f>IF(C18+C29-E30&gt;0,C18+C29-E30,"-")</f>
        <v>-</v>
      </c>
      <c r="F32" s="737"/>
    </row>
    <row r="33" spans="2:4">
      <c r="B33" s="738"/>
      <c r="C33" s="738"/>
      <c r="D33" s="738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>&amp;R&amp;"Times New Roman CE,Félkövér dőlt"&amp;11 2.1. melléklet a ........./2015. (.......)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zoomScaleNormal="100" zoomScaleSheetLayoutView="115" workbookViewId="0">
      <selection activeCell="J5" sqref="J5"/>
    </sheetView>
  </sheetViews>
  <sheetFormatPr defaultRowHeight="12.75"/>
  <cols>
    <col min="1" max="1" width="6.83203125" style="592" customWidth="1"/>
    <col min="2" max="2" width="55.1640625" style="591" customWidth="1"/>
    <col min="3" max="3" width="16.33203125" style="592" customWidth="1"/>
    <col min="4" max="4" width="55.1640625" style="592" customWidth="1"/>
    <col min="5" max="5" width="16.33203125" style="592" customWidth="1"/>
    <col min="6" max="6" width="4.83203125" style="592" customWidth="1"/>
    <col min="7" max="16384" width="9.33203125" style="592"/>
  </cols>
  <sheetData>
    <row r="1" spans="1:6" ht="25.5">
      <c r="B1" s="608" t="s">
        <v>147</v>
      </c>
      <c r="C1" s="609"/>
      <c r="D1" s="609"/>
      <c r="E1" s="609"/>
      <c r="F1" s="737" t="str">
        <f>+CONCATENATE("2.2. melléklet a ………../",LEFT(ÖSSZEFÜGGÉSEK!A5,4),". (……….) önkormányzati rendelethez")</f>
        <v>2.2. melléklet a ………../2015. (……….) önkormányzati rendelethez</v>
      </c>
    </row>
    <row r="2" spans="1:6" ht="14.25" thickBot="1">
      <c r="E2" s="610" t="s">
        <v>63</v>
      </c>
      <c r="F2" s="737"/>
    </row>
    <row r="3" spans="1:6" ht="13.5" thickBot="1">
      <c r="A3" s="739" t="s">
        <v>72</v>
      </c>
      <c r="B3" s="611" t="s">
        <v>58</v>
      </c>
      <c r="C3" s="612"/>
      <c r="D3" s="611" t="s">
        <v>59</v>
      </c>
      <c r="E3" s="613"/>
      <c r="F3" s="737"/>
    </row>
    <row r="4" spans="1:6" s="614" customFormat="1" ht="26.25" thickBot="1">
      <c r="A4" s="740"/>
      <c r="B4" s="593" t="s">
        <v>64</v>
      </c>
      <c r="C4" s="594" t="str">
        <f>+'2.1.sz.mell  '!C4</f>
        <v>2015. évi előirányzat</v>
      </c>
      <c r="D4" s="593" t="s">
        <v>64</v>
      </c>
      <c r="E4" s="594" t="str">
        <f>+'2.1.sz.mell  '!C4</f>
        <v>2015. évi előirányzat</v>
      </c>
      <c r="F4" s="737"/>
    </row>
    <row r="5" spans="1:6" s="614" customFormat="1" ht="13.5" thickBot="1">
      <c r="A5" s="615" t="s">
        <v>503</v>
      </c>
      <c r="B5" s="593" t="s">
        <v>504</v>
      </c>
      <c r="C5" s="594" t="s">
        <v>505</v>
      </c>
      <c r="D5" s="593" t="s">
        <v>507</v>
      </c>
      <c r="E5" s="595" t="s">
        <v>506</v>
      </c>
      <c r="F5" s="737"/>
    </row>
    <row r="6" spans="1:6" ht="12.95" customHeight="1">
      <c r="A6" s="616" t="s">
        <v>18</v>
      </c>
      <c r="B6" s="617" t="s">
        <v>387</v>
      </c>
      <c r="C6" s="618"/>
      <c r="D6" s="617" t="s">
        <v>223</v>
      </c>
      <c r="E6" s="619">
        <v>220558</v>
      </c>
      <c r="F6" s="737"/>
    </row>
    <row r="7" spans="1:6">
      <c r="A7" s="620" t="s">
        <v>19</v>
      </c>
      <c r="B7" s="621" t="s">
        <v>388</v>
      </c>
      <c r="C7" s="622"/>
      <c r="D7" s="621" t="s">
        <v>393</v>
      </c>
      <c r="E7" s="623"/>
      <c r="F7" s="737"/>
    </row>
    <row r="8" spans="1:6" ht="12.95" customHeight="1">
      <c r="A8" s="620" t="s">
        <v>20</v>
      </c>
      <c r="B8" s="621" t="s">
        <v>9</v>
      </c>
      <c r="C8" s="622"/>
      <c r="D8" s="621" t="s">
        <v>175</v>
      </c>
      <c r="E8" s="623">
        <v>60440</v>
      </c>
      <c r="F8" s="737"/>
    </row>
    <row r="9" spans="1:6" ht="12.95" customHeight="1">
      <c r="A9" s="620" t="s">
        <v>21</v>
      </c>
      <c r="B9" s="621" t="s">
        <v>389</v>
      </c>
      <c r="C9" s="622">
        <v>261680</v>
      </c>
      <c r="D9" s="621" t="s">
        <v>394</v>
      </c>
      <c r="E9" s="623"/>
      <c r="F9" s="737"/>
    </row>
    <row r="10" spans="1:6" ht="12.75" customHeight="1">
      <c r="A10" s="620" t="s">
        <v>22</v>
      </c>
      <c r="B10" s="621" t="s">
        <v>390</v>
      </c>
      <c r="C10" s="622">
        <v>247218</v>
      </c>
      <c r="D10" s="621" t="s">
        <v>226</v>
      </c>
      <c r="E10" s="623"/>
      <c r="F10" s="737"/>
    </row>
    <row r="11" spans="1:6" ht="12.95" customHeight="1">
      <c r="A11" s="620" t="s">
        <v>23</v>
      </c>
      <c r="B11" s="621" t="s">
        <v>391</v>
      </c>
      <c r="C11" s="624"/>
      <c r="D11" s="625"/>
      <c r="E11" s="623"/>
      <c r="F11" s="737"/>
    </row>
    <row r="12" spans="1:6" ht="12.95" customHeight="1">
      <c r="A12" s="620" t="s">
        <v>24</v>
      </c>
      <c r="B12" s="601"/>
      <c r="C12" s="622"/>
      <c r="D12" s="625"/>
      <c r="E12" s="623"/>
      <c r="F12" s="737"/>
    </row>
    <row r="13" spans="1:6" ht="12.95" customHeight="1">
      <c r="A13" s="620" t="s">
        <v>25</v>
      </c>
      <c r="B13" s="601"/>
      <c r="C13" s="622"/>
      <c r="D13" s="625"/>
      <c r="E13" s="623"/>
      <c r="F13" s="737"/>
    </row>
    <row r="14" spans="1:6" ht="12.95" customHeight="1">
      <c r="A14" s="620" t="s">
        <v>26</v>
      </c>
      <c r="B14" s="626"/>
      <c r="C14" s="624"/>
      <c r="D14" s="625"/>
      <c r="E14" s="623"/>
      <c r="F14" s="737"/>
    </row>
    <row r="15" spans="1:6">
      <c r="A15" s="620" t="s">
        <v>27</v>
      </c>
      <c r="B15" s="601"/>
      <c r="C15" s="624"/>
      <c r="D15" s="625"/>
      <c r="E15" s="623"/>
      <c r="F15" s="737"/>
    </row>
    <row r="16" spans="1:6" ht="12.95" customHeight="1" thickBot="1">
      <c r="A16" s="627" t="s">
        <v>28</v>
      </c>
      <c r="B16" s="628"/>
      <c r="C16" s="629"/>
      <c r="D16" s="630" t="s">
        <v>50</v>
      </c>
      <c r="E16" s="631"/>
      <c r="F16" s="737"/>
    </row>
    <row r="17" spans="1:6" ht="15.95" customHeight="1" thickBot="1">
      <c r="A17" s="309" t="s">
        <v>29</v>
      </c>
      <c r="B17" s="310" t="s">
        <v>401</v>
      </c>
      <c r="C17" s="632">
        <f>+C6+C8+C9+C11+C12+C13+C14+C15+C16</f>
        <v>261680</v>
      </c>
      <c r="D17" s="310" t="s">
        <v>402</v>
      </c>
      <c r="E17" s="633">
        <f>+E6+E8+E10+E11+E12+E13+E14+E15+E16</f>
        <v>280998</v>
      </c>
      <c r="F17" s="737"/>
    </row>
    <row r="18" spans="1:6" ht="12.95" customHeight="1">
      <c r="A18" s="616" t="s">
        <v>30</v>
      </c>
      <c r="B18" s="634" t="s">
        <v>244</v>
      </c>
      <c r="C18" s="635">
        <f>+C19+C20+C21+C22+C23</f>
        <v>19318</v>
      </c>
      <c r="D18" s="621" t="s">
        <v>179</v>
      </c>
      <c r="E18" s="619"/>
      <c r="F18" s="737"/>
    </row>
    <row r="19" spans="1:6" ht="12.95" customHeight="1">
      <c r="A19" s="620" t="s">
        <v>31</v>
      </c>
      <c r="B19" s="636" t="s">
        <v>233</v>
      </c>
      <c r="C19" s="622">
        <v>19318</v>
      </c>
      <c r="D19" s="621" t="s">
        <v>182</v>
      </c>
      <c r="E19" s="623"/>
      <c r="F19" s="737"/>
    </row>
    <row r="20" spans="1:6" ht="12.95" customHeight="1">
      <c r="A20" s="616" t="s">
        <v>32</v>
      </c>
      <c r="B20" s="636" t="s">
        <v>234</v>
      </c>
      <c r="C20" s="622"/>
      <c r="D20" s="621" t="s">
        <v>144</v>
      </c>
      <c r="E20" s="623"/>
      <c r="F20" s="737"/>
    </row>
    <row r="21" spans="1:6" ht="12.95" customHeight="1">
      <c r="A21" s="620" t="s">
        <v>33</v>
      </c>
      <c r="B21" s="636" t="s">
        <v>235</v>
      </c>
      <c r="C21" s="622"/>
      <c r="D21" s="621" t="s">
        <v>145</v>
      </c>
      <c r="E21" s="623"/>
      <c r="F21" s="737"/>
    </row>
    <row r="22" spans="1:6" ht="12.95" customHeight="1">
      <c r="A22" s="616" t="s">
        <v>34</v>
      </c>
      <c r="B22" s="636" t="s">
        <v>236</v>
      </c>
      <c r="C22" s="622"/>
      <c r="D22" s="630" t="s">
        <v>230</v>
      </c>
      <c r="E22" s="623"/>
      <c r="F22" s="737"/>
    </row>
    <row r="23" spans="1:6" ht="12.95" customHeight="1">
      <c r="A23" s="620" t="s">
        <v>35</v>
      </c>
      <c r="B23" s="637" t="s">
        <v>237</v>
      </c>
      <c r="C23" s="622"/>
      <c r="D23" s="621" t="s">
        <v>183</v>
      </c>
      <c r="E23" s="623"/>
      <c r="F23" s="737"/>
    </row>
    <row r="24" spans="1:6" ht="12.95" customHeight="1">
      <c r="A24" s="616" t="s">
        <v>36</v>
      </c>
      <c r="B24" s="638" t="s">
        <v>238</v>
      </c>
      <c r="C24" s="639">
        <f>+C25+C26+C27+C28+C29</f>
        <v>0</v>
      </c>
      <c r="D24" s="617" t="s">
        <v>181</v>
      </c>
      <c r="E24" s="623"/>
      <c r="F24" s="737"/>
    </row>
    <row r="25" spans="1:6" ht="12.95" customHeight="1">
      <c r="A25" s="620" t="s">
        <v>37</v>
      </c>
      <c r="B25" s="637" t="s">
        <v>239</v>
      </c>
      <c r="C25" s="622"/>
      <c r="D25" s="617" t="s">
        <v>395</v>
      </c>
      <c r="E25" s="623"/>
      <c r="F25" s="737"/>
    </row>
    <row r="26" spans="1:6" ht="12.95" customHeight="1">
      <c r="A26" s="616" t="s">
        <v>38</v>
      </c>
      <c r="B26" s="637" t="s">
        <v>240</v>
      </c>
      <c r="C26" s="622"/>
      <c r="D26" s="640"/>
      <c r="E26" s="623"/>
      <c r="F26" s="737"/>
    </row>
    <row r="27" spans="1:6" ht="12.95" customHeight="1">
      <c r="A27" s="620" t="s">
        <v>39</v>
      </c>
      <c r="B27" s="636" t="s">
        <v>241</v>
      </c>
      <c r="C27" s="622"/>
      <c r="D27" s="640"/>
      <c r="E27" s="623"/>
      <c r="F27" s="737"/>
    </row>
    <row r="28" spans="1:6" ht="12.95" customHeight="1">
      <c r="A28" s="616" t="s">
        <v>40</v>
      </c>
      <c r="B28" s="641" t="s">
        <v>242</v>
      </c>
      <c r="C28" s="622"/>
      <c r="D28" s="601"/>
      <c r="E28" s="623"/>
      <c r="F28" s="737"/>
    </row>
    <row r="29" spans="1:6" ht="12.95" customHeight="1" thickBot="1">
      <c r="A29" s="620" t="s">
        <v>41</v>
      </c>
      <c r="B29" s="642" t="s">
        <v>243</v>
      </c>
      <c r="C29" s="622"/>
      <c r="D29" s="640"/>
      <c r="E29" s="623"/>
      <c r="F29" s="737"/>
    </row>
    <row r="30" spans="1:6" ht="21.75" customHeight="1" thickBot="1">
      <c r="A30" s="309" t="s">
        <v>42</v>
      </c>
      <c r="B30" s="310" t="s">
        <v>392</v>
      </c>
      <c r="C30" s="632">
        <f>+C18+C24</f>
        <v>19318</v>
      </c>
      <c r="D30" s="310" t="s">
        <v>396</v>
      </c>
      <c r="E30" s="633">
        <f>SUM(E18:E29)</f>
        <v>0</v>
      </c>
      <c r="F30" s="737"/>
    </row>
    <row r="31" spans="1:6" ht="13.5" thickBot="1">
      <c r="A31" s="309" t="s">
        <v>43</v>
      </c>
      <c r="B31" s="310" t="s">
        <v>397</v>
      </c>
      <c r="C31" s="311">
        <f>+C17+C30</f>
        <v>280998</v>
      </c>
      <c r="D31" s="310" t="s">
        <v>398</v>
      </c>
      <c r="E31" s="311">
        <f>+E17+E30</f>
        <v>280998</v>
      </c>
      <c r="F31" s="737"/>
    </row>
    <row r="32" spans="1:6" ht="13.5" thickBot="1">
      <c r="A32" s="309" t="s">
        <v>44</v>
      </c>
      <c r="B32" s="310" t="s">
        <v>157</v>
      </c>
      <c r="C32" s="311">
        <f>IF(C17-E17&lt;0,E17-C17,"-")</f>
        <v>19318</v>
      </c>
      <c r="D32" s="310" t="s">
        <v>158</v>
      </c>
      <c r="E32" s="311" t="str">
        <f>IF(C17-E17&gt;0,C17-E17,"-")</f>
        <v>-</v>
      </c>
      <c r="F32" s="737"/>
    </row>
    <row r="33" spans="1:6" ht="13.5" thickBot="1">
      <c r="A33" s="309" t="s">
        <v>45</v>
      </c>
      <c r="B33" s="310" t="s">
        <v>231</v>
      </c>
      <c r="C33" s="311" t="str">
        <f>IF(C17+C30-E26&lt;0,E26-(C17+C30),"-")</f>
        <v>-</v>
      </c>
      <c r="D33" s="310" t="s">
        <v>232</v>
      </c>
      <c r="E33" s="311" t="str">
        <f>IF(C19+C30-E31&gt;0,C19+C30-E31,"-")</f>
        <v>-</v>
      </c>
      <c r="F33" s="737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86614173228346458" bottom="0.78740157480314965" header="0.47244094488188981" footer="0.78740157480314965"/>
  <pageSetup paperSize="9" scale="93" orientation="landscape" verticalDpi="300" r:id="rId1"/>
  <headerFooter alignWithMargins="0">
    <oddHeader>&amp;R&amp;"Times New Roman CE,Félkövér dőlt" 2.2. melléklet a ........./2015. (.......)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>
      <c r="A1" s="123" t="s">
        <v>139</v>
      </c>
      <c r="E1" s="126" t="s">
        <v>143</v>
      </c>
    </row>
    <row r="3" spans="1:5">
      <c r="A3" s="132"/>
      <c r="B3" s="133"/>
      <c r="C3" s="132"/>
      <c r="D3" s="135"/>
      <c r="E3" s="133"/>
    </row>
    <row r="4" spans="1:5" ht="15.75">
      <c r="A4" s="84" t="str">
        <f>+ÖSSZEFÜGGÉSEK!A5</f>
        <v>2015. évi előirányzat BEVÉTELEK</v>
      </c>
      <c r="B4" s="134"/>
      <c r="C4" s="142"/>
      <c r="D4" s="135"/>
      <c r="E4" s="133"/>
    </row>
    <row r="5" spans="1:5">
      <c r="A5" s="132"/>
      <c r="B5" s="133"/>
      <c r="C5" s="132"/>
      <c r="D5" s="135"/>
      <c r="E5" s="133"/>
    </row>
    <row r="6" spans="1:5">
      <c r="A6" s="132" t="s">
        <v>557</v>
      </c>
      <c r="B6" s="133">
        <f>+'1.1.sz.mell. Önk. szumma'!C62</f>
        <v>895629</v>
      </c>
      <c r="C6" s="132" t="s">
        <v>497</v>
      </c>
      <c r="D6" s="135">
        <f>+'2.1.sz.mell  '!C18+'2.2.sz.mell  '!C17</f>
        <v>895629</v>
      </c>
      <c r="E6" s="133">
        <f t="shared" ref="E6:E15" si="0">+B6-D6</f>
        <v>0</v>
      </c>
    </row>
    <row r="7" spans="1:5">
      <c r="A7" s="132" t="s">
        <v>558</v>
      </c>
      <c r="B7" s="133">
        <f>+'1.1.sz.mell. Önk. szumma'!C86</f>
        <v>205502</v>
      </c>
      <c r="C7" s="132" t="s">
        <v>498</v>
      </c>
      <c r="D7" s="135">
        <f>+'2.1.sz.mell  '!C29+'2.2.sz.mell  '!C30</f>
        <v>205502</v>
      </c>
      <c r="E7" s="133">
        <f t="shared" si="0"/>
        <v>0</v>
      </c>
    </row>
    <row r="8" spans="1:5">
      <c r="A8" s="132" t="s">
        <v>559</v>
      </c>
      <c r="B8" s="133">
        <f>+'1.1.sz.mell. Önk. szumma'!C87</f>
        <v>1101131</v>
      </c>
      <c r="C8" s="132" t="s">
        <v>499</v>
      </c>
      <c r="D8" s="135">
        <f>+'2.1.sz.mell  '!C30+'2.2.sz.mell  '!C31</f>
        <v>1101131</v>
      </c>
      <c r="E8" s="133">
        <f t="shared" si="0"/>
        <v>0</v>
      </c>
    </row>
    <row r="9" spans="1:5">
      <c r="A9" s="132"/>
      <c r="B9" s="133"/>
      <c r="C9" s="132"/>
      <c r="D9" s="135"/>
      <c r="E9" s="133"/>
    </row>
    <row r="10" spans="1:5">
      <c r="A10" s="132"/>
      <c r="B10" s="133"/>
      <c r="C10" s="132"/>
      <c r="D10" s="135"/>
      <c r="E10" s="133"/>
    </row>
    <row r="11" spans="1:5" ht="15.75">
      <c r="A11" s="84" t="str">
        <f>+ÖSSZEFÜGGÉSEK!A12</f>
        <v>2015. évi előirányzat KIADÁSOK</v>
      </c>
      <c r="B11" s="134"/>
      <c r="C11" s="142"/>
      <c r="D11" s="135"/>
      <c r="E11" s="133"/>
    </row>
    <row r="12" spans="1:5">
      <c r="A12" s="132"/>
      <c r="B12" s="133"/>
      <c r="C12" s="132"/>
      <c r="D12" s="135"/>
      <c r="E12" s="133"/>
    </row>
    <row r="13" spans="1:5">
      <c r="A13" s="132" t="s">
        <v>560</v>
      </c>
      <c r="B13" s="133">
        <f>+'1.1.sz.mell. Önk. szumma'!C128</f>
        <v>1101131</v>
      </c>
      <c r="C13" s="132" t="s">
        <v>500</v>
      </c>
      <c r="D13" s="135">
        <f>+'2.1.sz.mell  '!E18+'2.2.sz.mell  '!E17</f>
        <v>1101131</v>
      </c>
      <c r="E13" s="133">
        <f t="shared" si="0"/>
        <v>0</v>
      </c>
    </row>
    <row r="14" spans="1:5">
      <c r="A14" s="132" t="s">
        <v>561</v>
      </c>
      <c r="B14" s="133">
        <f>+'1.1.sz.mell. Önk. szumma'!C153</f>
        <v>0</v>
      </c>
      <c r="C14" s="132" t="s">
        <v>501</v>
      </c>
      <c r="D14" s="135">
        <f>+'2.1.sz.mell  '!E29+'2.2.sz.mell  '!E30</f>
        <v>0</v>
      </c>
      <c r="E14" s="133">
        <f t="shared" si="0"/>
        <v>0</v>
      </c>
    </row>
    <row r="15" spans="1:5">
      <c r="A15" s="132" t="s">
        <v>562</v>
      </c>
      <c r="B15" s="133">
        <f>+'1.1.sz.mell. Önk. szumma'!C154</f>
        <v>1101131</v>
      </c>
      <c r="C15" s="132" t="s">
        <v>502</v>
      </c>
      <c r="D15" s="135">
        <f>+'2.1.sz.mell  '!E30+'2.2.sz.mell  '!E31</f>
        <v>1101131</v>
      </c>
      <c r="E15" s="133">
        <f t="shared" si="0"/>
        <v>0</v>
      </c>
    </row>
    <row r="16" spans="1:5">
      <c r="A16" s="124"/>
      <c r="B16" s="124"/>
      <c r="C16" s="132"/>
      <c r="D16" s="135"/>
      <c r="E16" s="125"/>
    </row>
    <row r="17" spans="1:5">
      <c r="A17" s="124"/>
      <c r="B17" s="124"/>
      <c r="C17" s="124"/>
      <c r="D17" s="124"/>
      <c r="E17" s="124"/>
    </row>
    <row r="18" spans="1:5">
      <c r="A18" s="124"/>
      <c r="B18" s="124"/>
      <c r="C18" s="124"/>
      <c r="D18" s="124"/>
      <c r="E18" s="124"/>
    </row>
    <row r="19" spans="1:5">
      <c r="A19" s="124"/>
      <c r="B19" s="124"/>
      <c r="C19" s="124"/>
      <c r="D19" s="124"/>
      <c r="E19" s="124"/>
    </row>
  </sheetData>
  <sheetProtection sheet="1"/>
  <phoneticPr fontId="30" type="noConversion"/>
  <conditionalFormatting sqref="E3:E15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G11"/>
  <sheetViews>
    <sheetView zoomScale="120" zoomScaleNormal="120" workbookViewId="0">
      <selection activeCell="J4" sqref="J4"/>
    </sheetView>
  </sheetViews>
  <sheetFormatPr defaultRowHeight="15"/>
  <cols>
    <col min="1" max="1" width="5.6640625" style="145" customWidth="1"/>
    <col min="2" max="2" width="35.6640625" style="145" customWidth="1"/>
    <col min="3" max="6" width="14" style="145" customWidth="1"/>
    <col min="7" max="16384" width="9.33203125" style="145"/>
  </cols>
  <sheetData>
    <row r="1" spans="1:7" ht="33" customHeight="1">
      <c r="A1" s="741" t="s">
        <v>185</v>
      </c>
      <c r="B1" s="741"/>
      <c r="C1" s="741"/>
      <c r="D1" s="741"/>
      <c r="E1" s="741"/>
      <c r="F1" s="741"/>
    </row>
    <row r="2" spans="1:7" ht="15.95" customHeight="1" thickBot="1">
      <c r="A2" s="146"/>
      <c r="B2" s="146"/>
      <c r="C2" s="742"/>
      <c r="D2" s="742"/>
      <c r="E2" s="749" t="s">
        <v>55</v>
      </c>
      <c r="F2" s="749"/>
      <c r="G2" s="152"/>
    </row>
    <row r="3" spans="1:7" ht="63" customHeight="1">
      <c r="A3" s="745" t="s">
        <v>16</v>
      </c>
      <c r="B3" s="747" t="s">
        <v>186</v>
      </c>
      <c r="C3" s="747" t="s">
        <v>248</v>
      </c>
      <c r="D3" s="747"/>
      <c r="E3" s="747"/>
      <c r="F3" s="743" t="s">
        <v>512</v>
      </c>
    </row>
    <row r="4" spans="1:7" ht="15.75" thickBot="1">
      <c r="A4" s="746"/>
      <c r="B4" s="748"/>
      <c r="C4" s="442">
        <f>+LEFT(ÖSSZEFÜGGÉSEK!A5,4)+1</f>
        <v>2016</v>
      </c>
      <c r="D4" s="442">
        <f>+C4+1</f>
        <v>2017</v>
      </c>
      <c r="E4" s="442">
        <f>+D4+1</f>
        <v>2018</v>
      </c>
      <c r="F4" s="744"/>
    </row>
    <row r="5" spans="1:7" ht="15.75" thickBot="1">
      <c r="A5" s="149" t="s">
        <v>503</v>
      </c>
      <c r="B5" s="150" t="s">
        <v>504</v>
      </c>
      <c r="C5" s="150" t="s">
        <v>505</v>
      </c>
      <c r="D5" s="150" t="s">
        <v>507</v>
      </c>
      <c r="E5" s="150" t="s">
        <v>506</v>
      </c>
      <c r="F5" s="151" t="s">
        <v>508</v>
      </c>
    </row>
    <row r="6" spans="1:7">
      <c r="A6" s="148" t="s">
        <v>18</v>
      </c>
      <c r="B6" s="170"/>
      <c r="C6" s="171"/>
      <c r="D6" s="171"/>
      <c r="E6" s="171"/>
      <c r="F6" s="155">
        <f>SUM(C6:E6)</f>
        <v>0</v>
      </c>
    </row>
    <row r="7" spans="1:7">
      <c r="A7" s="147" t="s">
        <v>19</v>
      </c>
      <c r="B7" s="172"/>
      <c r="C7" s="173"/>
      <c r="D7" s="173"/>
      <c r="E7" s="173"/>
      <c r="F7" s="156">
        <f>SUM(C7:E7)</f>
        <v>0</v>
      </c>
    </row>
    <row r="8" spans="1:7">
      <c r="A8" s="147" t="s">
        <v>20</v>
      </c>
      <c r="B8" s="172"/>
      <c r="C8" s="173"/>
      <c r="D8" s="173"/>
      <c r="E8" s="173"/>
      <c r="F8" s="156">
        <f>SUM(C8:E8)</f>
        <v>0</v>
      </c>
    </row>
    <row r="9" spans="1:7">
      <c r="A9" s="147" t="s">
        <v>21</v>
      </c>
      <c r="B9" s="172"/>
      <c r="C9" s="173"/>
      <c r="D9" s="173"/>
      <c r="E9" s="173"/>
      <c r="F9" s="156">
        <f>SUM(C9:E9)</f>
        <v>0</v>
      </c>
    </row>
    <row r="10" spans="1:7" ht="15.75" thickBot="1">
      <c r="A10" s="153" t="s">
        <v>22</v>
      </c>
      <c r="B10" s="174"/>
      <c r="C10" s="175"/>
      <c r="D10" s="175"/>
      <c r="E10" s="175"/>
      <c r="F10" s="156">
        <f>SUM(C10:E10)</f>
        <v>0</v>
      </c>
    </row>
    <row r="11" spans="1:7" s="430" customFormat="1" thickBot="1">
      <c r="A11" s="427" t="s">
        <v>23</v>
      </c>
      <c r="B11" s="154" t="s">
        <v>187</v>
      </c>
      <c r="C11" s="428">
        <f>SUM(C6:C10)</f>
        <v>0</v>
      </c>
      <c r="D11" s="428">
        <f>SUM(D6:D10)</f>
        <v>0</v>
      </c>
      <c r="E11" s="428">
        <f>SUM(E6:E10)</f>
        <v>0</v>
      </c>
      <c r="F11" s="429">
        <f>SUM(F6:F10)</f>
        <v>0</v>
      </c>
    </row>
  </sheetData>
  <sheetProtection sheet="1"/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...../2015. (....)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zoomScale="120" zoomScaleNormal="120" workbookViewId="0">
      <selection activeCell="A12" sqref="A12:C12"/>
    </sheetView>
  </sheetViews>
  <sheetFormatPr defaultRowHeight="15"/>
  <cols>
    <col min="1" max="1" width="5.6640625" style="145" customWidth="1"/>
    <col min="2" max="2" width="68.6640625" style="145" customWidth="1"/>
    <col min="3" max="3" width="19.5" style="145" customWidth="1"/>
    <col min="4" max="16384" width="9.33203125" style="145"/>
  </cols>
  <sheetData>
    <row r="1" spans="1:4" ht="33" customHeight="1">
      <c r="A1" s="741" t="s">
        <v>188</v>
      </c>
      <c r="B1" s="741"/>
      <c r="C1" s="741"/>
    </row>
    <row r="2" spans="1:4" ht="15.95" customHeight="1" thickBot="1">
      <c r="A2" s="146"/>
      <c r="B2" s="146"/>
      <c r="C2" s="157" t="s">
        <v>55</v>
      </c>
      <c r="D2" s="152"/>
    </row>
    <row r="3" spans="1:4" ht="26.25" customHeight="1" thickBot="1">
      <c r="A3" s="176" t="s">
        <v>16</v>
      </c>
      <c r="B3" s="177" t="s">
        <v>184</v>
      </c>
      <c r="C3" s="178" t="str">
        <f>+'1.1.sz.mell. Önk. szumma'!C3</f>
        <v>2015. évi előirányzat</v>
      </c>
    </row>
    <row r="4" spans="1:4" ht="15.75" thickBot="1">
      <c r="A4" s="179" t="s">
        <v>503</v>
      </c>
      <c r="B4" s="180" t="s">
        <v>504</v>
      </c>
      <c r="C4" s="181" t="s">
        <v>505</v>
      </c>
    </row>
    <row r="5" spans="1:4">
      <c r="A5" s="182" t="s">
        <v>18</v>
      </c>
      <c r="B5" s="316" t="s">
        <v>513</v>
      </c>
      <c r="C5" s="313"/>
    </row>
    <row r="6" spans="1:4" ht="24.75">
      <c r="A6" s="183" t="s">
        <v>19</v>
      </c>
      <c r="B6" s="352" t="s">
        <v>245</v>
      </c>
      <c r="C6" s="314"/>
    </row>
    <row r="7" spans="1:4">
      <c r="A7" s="183" t="s">
        <v>20</v>
      </c>
      <c r="B7" s="353" t="s">
        <v>514</v>
      </c>
      <c r="C7" s="314"/>
    </row>
    <row r="8" spans="1:4" ht="24.75">
      <c r="A8" s="183" t="s">
        <v>21</v>
      </c>
      <c r="B8" s="353" t="s">
        <v>247</v>
      </c>
      <c r="C8" s="314"/>
    </row>
    <row r="9" spans="1:4">
      <c r="A9" s="184" t="s">
        <v>22</v>
      </c>
      <c r="B9" s="353" t="s">
        <v>246</v>
      </c>
      <c r="C9" s="315"/>
    </row>
    <row r="10" spans="1:4" ht="15.75" thickBot="1">
      <c r="A10" s="183" t="s">
        <v>23</v>
      </c>
      <c r="B10" s="354" t="s">
        <v>515</v>
      </c>
      <c r="C10" s="314"/>
    </row>
    <row r="11" spans="1:4" ht="15.75" thickBot="1">
      <c r="A11" s="750" t="s">
        <v>189</v>
      </c>
      <c r="B11" s="751"/>
      <c r="C11" s="185">
        <f>SUM(C5:C10)</f>
        <v>0</v>
      </c>
    </row>
    <row r="12" spans="1:4" ht="23.25" customHeight="1">
      <c r="A12" s="752" t="s">
        <v>220</v>
      </c>
      <c r="B12" s="752"/>
      <c r="C12" s="752"/>
    </row>
  </sheetData>
  <sheetProtection sheet="1"/>
  <mergeCells count="3">
    <mergeCell ref="A1:C1"/>
    <mergeCell ref="A11:B11"/>
    <mergeCell ref="A12:C12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...../2015. (....)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D8"/>
  <sheetViews>
    <sheetView zoomScale="120" zoomScaleNormal="120" workbookViewId="0">
      <selection activeCell="C5" sqref="C5"/>
    </sheetView>
  </sheetViews>
  <sheetFormatPr defaultRowHeight="15"/>
  <cols>
    <col min="1" max="1" width="5.6640625" style="145" customWidth="1"/>
    <col min="2" max="2" width="66.83203125" style="145" customWidth="1"/>
    <col min="3" max="3" width="27" style="145" customWidth="1"/>
    <col min="4" max="16384" width="9.33203125" style="145"/>
  </cols>
  <sheetData>
    <row r="1" spans="1:4" ht="33" customHeight="1">
      <c r="A1" s="741" t="str">
        <f>+CONCATENATE("………….. Önkormányzat ",CONCATENATE(LEFT(ÖSSZEFÜGGÉSEK!A5,4),". évi adósságot keletkeztető fejlesztési céljai"))</f>
        <v>………….. Önkormányzat 2015. évi adósságot keletkeztető fejlesztési céljai</v>
      </c>
      <c r="B1" s="741"/>
      <c r="C1" s="741"/>
    </row>
    <row r="2" spans="1:4" ht="15.95" customHeight="1" thickBot="1">
      <c r="A2" s="146"/>
      <c r="B2" s="146"/>
      <c r="C2" s="157" t="s">
        <v>55</v>
      </c>
      <c r="D2" s="152"/>
    </row>
    <row r="3" spans="1:4" ht="26.25" customHeight="1" thickBot="1">
      <c r="A3" s="176" t="s">
        <v>16</v>
      </c>
      <c r="B3" s="177" t="s">
        <v>190</v>
      </c>
      <c r="C3" s="178" t="s">
        <v>218</v>
      </c>
    </row>
    <row r="4" spans="1:4" ht="15.75" thickBot="1">
      <c r="A4" s="179" t="s">
        <v>503</v>
      </c>
      <c r="B4" s="180" t="s">
        <v>504</v>
      </c>
      <c r="C4" s="181" t="s">
        <v>505</v>
      </c>
    </row>
    <row r="5" spans="1:4">
      <c r="A5" s="182" t="s">
        <v>18</v>
      </c>
      <c r="B5" s="189"/>
      <c r="C5" s="186"/>
    </row>
    <row r="6" spans="1:4">
      <c r="A6" s="183" t="s">
        <v>19</v>
      </c>
      <c r="B6" s="190"/>
      <c r="C6" s="187"/>
    </row>
    <row r="7" spans="1:4" ht="15.75" thickBot="1">
      <c r="A7" s="184" t="s">
        <v>20</v>
      </c>
      <c r="B7" s="191"/>
      <c r="C7" s="188"/>
    </row>
    <row r="8" spans="1:4" s="430" customFormat="1" ht="17.25" customHeight="1" thickBot="1">
      <c r="A8" s="431" t="s">
        <v>21</v>
      </c>
      <c r="B8" s="127" t="s">
        <v>191</v>
      </c>
      <c r="C8" s="185">
        <f>SUM(C5:C7)</f>
        <v>0</v>
      </c>
    </row>
  </sheetData>
  <sheetProtection sheet="1"/>
  <mergeCells count="1">
    <mergeCell ref="A1:C1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...../2015. (....)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I161"/>
  <sheetViews>
    <sheetView topLeftCell="A138" zoomScaleNormal="100" workbookViewId="0">
      <selection activeCell="E79" sqref="E79"/>
    </sheetView>
  </sheetViews>
  <sheetFormatPr defaultRowHeight="12.75"/>
  <cols>
    <col min="1" max="1" width="9.5" style="495" customWidth="1"/>
    <col min="2" max="2" width="70.8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224</v>
      </c>
    </row>
    <row r="3" spans="1:9" ht="38.1" customHeight="1" thickBot="1">
      <c r="A3" s="498" t="s">
        <v>72</v>
      </c>
      <c r="B3" s="499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</row>
    <row r="4" spans="1:9" s="380" customFormat="1" ht="12" customHeight="1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9" s="380" customFormat="1" ht="12" customHeight="1" thickBot="1">
      <c r="A5" s="504" t="s">
        <v>18</v>
      </c>
      <c r="B5" s="505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I5" s="477"/>
    </row>
    <row r="6" spans="1:9" s="380" customFormat="1" ht="12" customHeight="1">
      <c r="A6" s="507" t="s">
        <v>101</v>
      </c>
      <c r="B6" s="508" t="s">
        <v>250</v>
      </c>
      <c r="C6" s="509"/>
      <c r="D6" s="509"/>
      <c r="E6" s="509"/>
      <c r="F6" s="509">
        <f>+C6+D6+E6</f>
        <v>0</v>
      </c>
    </row>
    <row r="7" spans="1:9" s="380" customFormat="1" ht="12" customHeight="1">
      <c r="A7" s="510" t="s">
        <v>102</v>
      </c>
      <c r="B7" s="511" t="s">
        <v>251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252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253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136</v>
      </c>
      <c r="B10" s="513" t="s">
        <v>439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440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254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255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256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428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429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257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258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260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261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430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431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159</v>
      </c>
      <c r="B24" s="511" t="s">
        <v>262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160</v>
      </c>
      <c r="B25" s="519" t="s">
        <v>263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161</v>
      </c>
      <c r="B26" s="505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265</v>
      </c>
      <c r="B27" s="508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266</v>
      </c>
      <c r="B28" s="511" t="s">
        <v>271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267</v>
      </c>
      <c r="B29" s="511" t="s">
        <v>272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444</v>
      </c>
      <c r="B30" s="522" t="s">
        <v>445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268</v>
      </c>
      <c r="B31" s="511" t="s">
        <v>273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269</v>
      </c>
      <c r="B32" s="511" t="s">
        <v>274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270</v>
      </c>
      <c r="B33" s="519" t="s">
        <v>275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441</v>
      </c>
      <c r="C34" s="506">
        <f>SUM(C35:C45)</f>
        <v>5500</v>
      </c>
      <c r="D34" s="506">
        <f t="shared" ref="D34:F34" si="9">SUM(D35:D45)</f>
        <v>-300</v>
      </c>
      <c r="E34" s="506">
        <f t="shared" si="9"/>
        <v>0</v>
      </c>
      <c r="F34" s="506">
        <f t="shared" si="9"/>
        <v>5200</v>
      </c>
    </row>
    <row r="35" spans="1:6" s="380" customFormat="1" ht="12" customHeight="1">
      <c r="A35" s="507" t="s">
        <v>94</v>
      </c>
      <c r="B35" s="508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279</v>
      </c>
      <c r="C36" s="509">
        <v>5500</v>
      </c>
      <c r="D36" s="509">
        <v>-300</v>
      </c>
      <c r="E36" s="509">
        <v>0</v>
      </c>
      <c r="F36" s="509">
        <f t="shared" si="10"/>
        <v>5200</v>
      </c>
    </row>
    <row r="37" spans="1:6" s="380" customFormat="1" ht="12" customHeight="1">
      <c r="A37" s="510" t="s">
        <v>96</v>
      </c>
      <c r="B37" s="511" t="s">
        <v>280</v>
      </c>
      <c r="C37" s="509">
        <v>0</v>
      </c>
      <c r="D37" s="509">
        <v>0</v>
      </c>
      <c r="E37" s="509">
        <v>0</v>
      </c>
      <c r="F37" s="509">
        <f t="shared" si="10"/>
        <v>0</v>
      </c>
    </row>
    <row r="38" spans="1:6" s="380" customFormat="1" ht="12" customHeight="1">
      <c r="A38" s="510" t="s">
        <v>163</v>
      </c>
      <c r="B38" s="511" t="s">
        <v>281</v>
      </c>
      <c r="C38" s="509">
        <v>0</v>
      </c>
      <c r="D38" s="509">
        <v>0</v>
      </c>
      <c r="E38" s="509">
        <v>0</v>
      </c>
      <c r="F38" s="509">
        <f t="shared" si="10"/>
        <v>0</v>
      </c>
    </row>
    <row r="39" spans="1:6" s="380" customFormat="1" ht="12" customHeight="1">
      <c r="A39" s="510" t="s">
        <v>164</v>
      </c>
      <c r="B39" s="511" t="s">
        <v>282</v>
      </c>
      <c r="C39" s="509">
        <v>0</v>
      </c>
      <c r="D39" s="509">
        <v>0</v>
      </c>
      <c r="E39" s="509">
        <v>0</v>
      </c>
      <c r="F39" s="509">
        <f t="shared" si="10"/>
        <v>0</v>
      </c>
    </row>
    <row r="40" spans="1:6" s="380" customFormat="1" ht="12" customHeight="1">
      <c r="A40" s="510" t="s">
        <v>165</v>
      </c>
      <c r="B40" s="511" t="s">
        <v>283</v>
      </c>
      <c r="C40" s="509">
        <v>0</v>
      </c>
      <c r="D40" s="509">
        <v>0</v>
      </c>
      <c r="E40" s="509">
        <v>0</v>
      </c>
      <c r="F40" s="509">
        <f t="shared" si="10"/>
        <v>0</v>
      </c>
    </row>
    <row r="41" spans="1:6" s="380" customFormat="1" ht="12" customHeight="1">
      <c r="A41" s="510" t="s">
        <v>166</v>
      </c>
      <c r="B41" s="511" t="s">
        <v>284</v>
      </c>
      <c r="C41" s="509"/>
      <c r="D41" s="509">
        <v>0</v>
      </c>
      <c r="E41" s="509">
        <v>0</v>
      </c>
      <c r="F41" s="509">
        <f t="shared" si="10"/>
        <v>0</v>
      </c>
    </row>
    <row r="42" spans="1:6" s="380" customFormat="1" ht="12" customHeight="1">
      <c r="A42" s="510" t="s">
        <v>167</v>
      </c>
      <c r="B42" s="511" t="s">
        <v>285</v>
      </c>
      <c r="C42" s="509"/>
      <c r="D42" s="509">
        <v>0</v>
      </c>
      <c r="E42" s="509">
        <v>0</v>
      </c>
      <c r="F42" s="509">
        <f t="shared" si="10"/>
        <v>0</v>
      </c>
    </row>
    <row r="43" spans="1:6" s="380" customFormat="1" ht="12" customHeight="1">
      <c r="A43" s="510" t="s">
        <v>276</v>
      </c>
      <c r="B43" s="511" t="s">
        <v>286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277</v>
      </c>
      <c r="B44" s="519" t="s">
        <v>443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442</v>
      </c>
      <c r="B45" s="515" t="s">
        <v>287</v>
      </c>
      <c r="C45" s="509"/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289</v>
      </c>
      <c r="B49" s="511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290</v>
      </c>
      <c r="B50" s="511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291</v>
      </c>
      <c r="B51" s="515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168</v>
      </c>
      <c r="B52" s="505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 s="380" customFormat="1" ht="12" customHeight="1">
      <c r="A53" s="507" t="s">
        <v>99</v>
      </c>
      <c r="B53" s="508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301</v>
      </c>
      <c r="B55" s="511" t="s">
        <v>299</v>
      </c>
      <c r="C55" s="509"/>
      <c r="D55" s="509">
        <v>0</v>
      </c>
      <c r="E55" s="509">
        <v>0</v>
      </c>
      <c r="F55" s="509">
        <f t="shared" si="14"/>
        <v>0</v>
      </c>
    </row>
    <row r="56" spans="1:6" s="380" customFormat="1" ht="12" customHeight="1" thickBot="1">
      <c r="A56" s="514" t="s">
        <v>302</v>
      </c>
      <c r="B56" s="515" t="s">
        <v>300</v>
      </c>
      <c r="C56" s="509"/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169</v>
      </c>
      <c r="B58" s="508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170</v>
      </c>
      <c r="B59" s="511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225</v>
      </c>
      <c r="B60" s="511" t="s">
        <v>306</v>
      </c>
      <c r="C60" s="509">
        <v>0</v>
      </c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304</v>
      </c>
      <c r="B61" s="515" t="s">
        <v>307</v>
      </c>
      <c r="C61" s="509">
        <v>0</v>
      </c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486</v>
      </c>
      <c r="B62" s="505" t="s">
        <v>308</v>
      </c>
      <c r="C62" s="520">
        <f>+C5+C12+C19+C26+C34+C46+C52+C57</f>
        <v>5500</v>
      </c>
      <c r="D62" s="520">
        <f t="shared" ref="D62:F62" si="17">+D5+D12+D19+D26+D34+D46+D52+D57</f>
        <v>-300</v>
      </c>
      <c r="E62" s="520">
        <f t="shared" si="17"/>
        <v>0</v>
      </c>
      <c r="F62" s="520">
        <f t="shared" si="17"/>
        <v>5200</v>
      </c>
    </row>
    <row r="63" spans="1:6" s="380" customFormat="1" ht="12" customHeight="1" thickBot="1">
      <c r="A63" s="527" t="s">
        <v>309</v>
      </c>
      <c r="B63" s="528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341</v>
      </c>
      <c r="B64" s="508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350</v>
      </c>
      <c r="B65" s="511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351</v>
      </c>
      <c r="B66" s="529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314</v>
      </c>
      <c r="B67" s="528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137</v>
      </c>
      <c r="B68" s="508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138</v>
      </c>
      <c r="B69" s="511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342</v>
      </c>
      <c r="B70" s="511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343</v>
      </c>
      <c r="B71" s="515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320</v>
      </c>
      <c r="B72" s="528" t="s">
        <v>321</v>
      </c>
      <c r="C72" s="506">
        <f>SUM(C73:C74)</f>
        <v>2959</v>
      </c>
      <c r="D72" s="506">
        <f t="shared" ref="D72:F72" si="22">SUM(D73:D74)</f>
        <v>0</v>
      </c>
      <c r="E72" s="506">
        <f t="shared" si="22"/>
        <v>2393</v>
      </c>
      <c r="F72" s="506">
        <f t="shared" si="22"/>
        <v>5352</v>
      </c>
    </row>
    <row r="73" spans="1:6" s="380" customFormat="1" ht="12" customHeight="1">
      <c r="A73" s="507" t="s">
        <v>344</v>
      </c>
      <c r="B73" s="508" t="s">
        <v>322</v>
      </c>
      <c r="C73" s="509">
        <v>2959</v>
      </c>
      <c r="D73" s="509">
        <v>0</v>
      </c>
      <c r="E73" s="509">
        <v>2393</v>
      </c>
      <c r="F73" s="509">
        <f t="shared" ref="F73:F74" si="23">+C73+D73+E73</f>
        <v>5352</v>
      </c>
    </row>
    <row r="74" spans="1:6" s="380" customFormat="1" ht="12" customHeight="1" thickBot="1">
      <c r="A74" s="514" t="s">
        <v>345</v>
      </c>
      <c r="B74" s="515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324</v>
      </c>
      <c r="B75" s="528" t="s">
        <v>325</v>
      </c>
      <c r="C75" s="506">
        <f>SUM(C76:C78)</f>
        <v>83278</v>
      </c>
      <c r="D75" s="506">
        <f t="shared" ref="D75:F75" si="24">SUM(D76:D78)</f>
        <v>-3617</v>
      </c>
      <c r="E75" s="506">
        <f t="shared" si="24"/>
        <v>-2145</v>
      </c>
      <c r="F75" s="506">
        <f t="shared" si="24"/>
        <v>77516</v>
      </c>
    </row>
    <row r="76" spans="1:6" s="380" customFormat="1" ht="12" customHeight="1">
      <c r="A76" s="507" t="s">
        <v>346</v>
      </c>
      <c r="B76" s="508" t="s">
        <v>564</v>
      </c>
      <c r="C76" s="509">
        <v>52203</v>
      </c>
      <c r="D76" s="509">
        <f>117+193+117+127+120+2-2138+471</f>
        <v>-991</v>
      </c>
      <c r="E76" s="509"/>
      <c r="F76" s="509">
        <f t="shared" ref="F76:F78" si="25">+C76+D76+E76</f>
        <v>51212</v>
      </c>
    </row>
    <row r="77" spans="1:6" s="380" customFormat="1" ht="12" customHeight="1">
      <c r="A77" s="510" t="s">
        <v>347</v>
      </c>
      <c r="B77" s="511" t="s">
        <v>565</v>
      </c>
      <c r="C77" s="509">
        <v>21316</v>
      </c>
      <c r="D77" s="509">
        <v>0</v>
      </c>
      <c r="E77" s="509">
        <v>0</v>
      </c>
      <c r="F77" s="509">
        <f t="shared" si="25"/>
        <v>21316</v>
      </c>
    </row>
    <row r="78" spans="1:6" s="380" customFormat="1" ht="12" customHeight="1" thickBot="1">
      <c r="A78" s="514" t="s">
        <v>348</v>
      </c>
      <c r="B78" s="511" t="s">
        <v>566</v>
      </c>
      <c r="C78" s="509">
        <v>9759</v>
      </c>
      <c r="D78" s="509">
        <v>-2626</v>
      </c>
      <c r="E78" s="509">
        <v>-2145</v>
      </c>
      <c r="F78" s="509">
        <f t="shared" si="25"/>
        <v>4988</v>
      </c>
    </row>
    <row r="79" spans="1:6" s="380" customFormat="1" ht="12" customHeight="1" thickBot="1">
      <c r="A79" s="527" t="s">
        <v>329</v>
      </c>
      <c r="B79" s="528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330</v>
      </c>
      <c r="B80" s="508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332</v>
      </c>
      <c r="B81" s="511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334</v>
      </c>
      <c r="B82" s="511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336</v>
      </c>
      <c r="B83" s="515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338</v>
      </c>
      <c r="B84" s="528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340</v>
      </c>
      <c r="B85" s="528" t="s">
        <v>339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352</v>
      </c>
      <c r="B86" s="580" t="s">
        <v>488</v>
      </c>
      <c r="C86" s="520">
        <f>+C63+C67+C72+C75+C79+C85+C84</f>
        <v>86237</v>
      </c>
      <c r="D86" s="520">
        <f t="shared" ref="D86:F86" si="28">+D63+D67+D72+D75+D79+D85+D84</f>
        <v>-3617</v>
      </c>
      <c r="E86" s="520">
        <f t="shared" si="28"/>
        <v>248</v>
      </c>
      <c r="F86" s="520">
        <f t="shared" si="28"/>
        <v>82868</v>
      </c>
    </row>
    <row r="87" spans="1:6" s="380" customFormat="1" ht="16.5" customHeight="1" thickBot="1">
      <c r="A87" s="535" t="s">
        <v>487</v>
      </c>
      <c r="B87" s="581" t="s">
        <v>489</v>
      </c>
      <c r="C87" s="520">
        <f>+C62+C86</f>
        <v>91737</v>
      </c>
      <c r="D87" s="520">
        <f t="shared" ref="D87:F87" si="29">+D62+D86</f>
        <v>-3917</v>
      </c>
      <c r="E87" s="520">
        <f t="shared" si="29"/>
        <v>248</v>
      </c>
      <c r="F87" s="520">
        <f t="shared" si="29"/>
        <v>88068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224</v>
      </c>
    </row>
    <row r="91" spans="1:6" ht="38.1" customHeight="1" thickBot="1">
      <c r="A91" s="498" t="s">
        <v>72</v>
      </c>
      <c r="B91" s="499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</row>
    <row r="92" spans="1:6" s="380" customFormat="1" ht="12" customHeight="1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</row>
    <row r="93" spans="1:6" ht="12" customHeight="1" thickBot="1">
      <c r="A93" s="542" t="s">
        <v>18</v>
      </c>
      <c r="B93" s="582" t="s">
        <v>579</v>
      </c>
      <c r="C93" s="544">
        <f>C94+C95+C96+C97+C98+C111</f>
        <v>91610</v>
      </c>
      <c r="D93" s="544">
        <f t="shared" ref="D93:E93" si="30">D94+D95+D96+D97+D98+D111</f>
        <v>-3917</v>
      </c>
      <c r="E93" s="544">
        <f t="shared" si="30"/>
        <v>28</v>
      </c>
      <c r="F93" s="544">
        <f t="shared" ref="F93" si="31">F94+F95+F96+F97+F98+F111</f>
        <v>87721</v>
      </c>
    </row>
    <row r="94" spans="1:6" ht="12" customHeight="1">
      <c r="A94" s="545" t="s">
        <v>101</v>
      </c>
      <c r="B94" s="546" t="s">
        <v>49</v>
      </c>
      <c r="C94" s="547">
        <v>56777</v>
      </c>
      <c r="D94" s="547">
        <f>92+152+92+94+2-2498+92</f>
        <v>-1974</v>
      </c>
      <c r="E94" s="547">
        <v>195</v>
      </c>
      <c r="F94" s="547">
        <f t="shared" ref="F94:F113" si="32">+C94+D94+E94</f>
        <v>54998</v>
      </c>
    </row>
    <row r="95" spans="1:6" ht="12" customHeight="1">
      <c r="A95" s="510" t="s">
        <v>102</v>
      </c>
      <c r="B95" s="548" t="s">
        <v>171</v>
      </c>
      <c r="C95" s="512">
        <v>15389</v>
      </c>
      <c r="D95" s="512">
        <f>25+41+25+26-836+25</f>
        <v>-694</v>
      </c>
      <c r="E95" s="512">
        <v>53</v>
      </c>
      <c r="F95" s="512">
        <f t="shared" si="32"/>
        <v>14748</v>
      </c>
    </row>
    <row r="96" spans="1:6" ht="12" customHeight="1">
      <c r="A96" s="510" t="s">
        <v>103</v>
      </c>
      <c r="B96" s="548" t="s">
        <v>134</v>
      </c>
      <c r="C96" s="517">
        <v>19444</v>
      </c>
      <c r="D96" s="517">
        <f>127-300-1430+354</f>
        <v>-1249</v>
      </c>
      <c r="E96" s="517">
        <v>-220</v>
      </c>
      <c r="F96" s="517">
        <f t="shared" si="32"/>
        <v>17975</v>
      </c>
    </row>
    <row r="97" spans="1:6" ht="12" customHeight="1">
      <c r="A97" s="510" t="s">
        <v>104</v>
      </c>
      <c r="B97" s="549" t="s">
        <v>172</v>
      </c>
      <c r="C97" s="517"/>
      <c r="D97" s="517">
        <v>0</v>
      </c>
      <c r="E97" s="517">
        <v>0</v>
      </c>
      <c r="F97" s="517">
        <f t="shared" si="32"/>
        <v>0</v>
      </c>
    </row>
    <row r="98" spans="1:6" ht="12" customHeight="1">
      <c r="A98" s="510" t="s">
        <v>115</v>
      </c>
      <c r="B98" s="550" t="s">
        <v>173</v>
      </c>
      <c r="C98" s="517">
        <f>SUM(C100:C110)</f>
        <v>0</v>
      </c>
      <c r="D98" s="517">
        <f t="shared" ref="D98:E98" si="33">SUM(D100:D110)</f>
        <v>0</v>
      </c>
      <c r="E98" s="517">
        <f t="shared" si="33"/>
        <v>0</v>
      </c>
      <c r="F98" s="517">
        <f t="shared" si="32"/>
        <v>0</v>
      </c>
    </row>
    <row r="99" spans="1:6" ht="12" customHeight="1">
      <c r="A99" s="510" t="s">
        <v>105</v>
      </c>
      <c r="B99" s="548" t="s">
        <v>452</v>
      </c>
      <c r="C99" s="517">
        <v>0</v>
      </c>
      <c r="D99" s="517">
        <v>0</v>
      </c>
      <c r="E99" s="517">
        <v>0</v>
      </c>
      <c r="F99" s="517">
        <f t="shared" si="32"/>
        <v>0</v>
      </c>
    </row>
    <row r="100" spans="1:6" ht="12" customHeight="1">
      <c r="A100" s="510" t="s">
        <v>106</v>
      </c>
      <c r="B100" s="551" t="s">
        <v>451</v>
      </c>
      <c r="C100" s="517">
        <v>0</v>
      </c>
      <c r="D100" s="517">
        <v>0</v>
      </c>
      <c r="E100" s="517">
        <v>0</v>
      </c>
      <c r="F100" s="517">
        <f t="shared" si="32"/>
        <v>0</v>
      </c>
    </row>
    <row r="101" spans="1:6" ht="12" customHeight="1">
      <c r="A101" s="510" t="s">
        <v>116</v>
      </c>
      <c r="B101" s="551" t="s">
        <v>450</v>
      </c>
      <c r="C101" s="517">
        <v>0</v>
      </c>
      <c r="D101" s="517">
        <v>0</v>
      </c>
      <c r="E101" s="517">
        <v>0</v>
      </c>
      <c r="F101" s="517">
        <f t="shared" si="32"/>
        <v>0</v>
      </c>
    </row>
    <row r="102" spans="1:6" ht="12" customHeight="1">
      <c r="A102" s="510" t="s">
        <v>117</v>
      </c>
      <c r="B102" s="552" t="s">
        <v>355</v>
      </c>
      <c r="C102" s="517">
        <v>0</v>
      </c>
      <c r="D102" s="517">
        <v>0</v>
      </c>
      <c r="E102" s="517">
        <v>0</v>
      </c>
      <c r="F102" s="517">
        <f t="shared" si="32"/>
        <v>0</v>
      </c>
    </row>
    <row r="103" spans="1:6" ht="12" customHeight="1">
      <c r="A103" s="510" t="s">
        <v>118</v>
      </c>
      <c r="B103" s="553" t="s">
        <v>356</v>
      </c>
      <c r="C103" s="517">
        <v>0</v>
      </c>
      <c r="D103" s="517">
        <v>0</v>
      </c>
      <c r="E103" s="517">
        <v>0</v>
      </c>
      <c r="F103" s="517">
        <f t="shared" si="32"/>
        <v>0</v>
      </c>
    </row>
    <row r="104" spans="1:6" ht="12" customHeight="1">
      <c r="A104" s="510" t="s">
        <v>119</v>
      </c>
      <c r="B104" s="553" t="s">
        <v>357</v>
      </c>
      <c r="C104" s="517">
        <v>0</v>
      </c>
      <c r="D104" s="517">
        <v>0</v>
      </c>
      <c r="E104" s="517">
        <v>0</v>
      </c>
      <c r="F104" s="517">
        <f t="shared" si="32"/>
        <v>0</v>
      </c>
    </row>
    <row r="105" spans="1:6" ht="12" customHeight="1">
      <c r="A105" s="510" t="s">
        <v>121</v>
      </c>
      <c r="B105" s="552" t="s">
        <v>358</v>
      </c>
      <c r="C105" s="517"/>
      <c r="D105" s="517">
        <v>0</v>
      </c>
      <c r="E105" s="517">
        <v>0</v>
      </c>
      <c r="F105" s="517">
        <f t="shared" si="32"/>
        <v>0</v>
      </c>
    </row>
    <row r="106" spans="1:6" ht="12" customHeight="1">
      <c r="A106" s="510" t="s">
        <v>174</v>
      </c>
      <c r="B106" s="552" t="s">
        <v>359</v>
      </c>
      <c r="C106" s="517">
        <v>0</v>
      </c>
      <c r="D106" s="517">
        <v>0</v>
      </c>
      <c r="E106" s="517">
        <v>0</v>
      </c>
      <c r="F106" s="517">
        <f t="shared" si="32"/>
        <v>0</v>
      </c>
    </row>
    <row r="107" spans="1:6" ht="12" customHeight="1">
      <c r="A107" s="510" t="s">
        <v>353</v>
      </c>
      <c r="B107" s="553" t="s">
        <v>360</v>
      </c>
      <c r="C107" s="517">
        <v>0</v>
      </c>
      <c r="D107" s="517">
        <v>0</v>
      </c>
      <c r="E107" s="517">
        <v>0</v>
      </c>
      <c r="F107" s="517">
        <f t="shared" si="32"/>
        <v>0</v>
      </c>
    </row>
    <row r="108" spans="1:6" ht="12" customHeight="1">
      <c r="A108" s="554" t="s">
        <v>354</v>
      </c>
      <c r="B108" s="551" t="s">
        <v>361</v>
      </c>
      <c r="C108" s="517">
        <v>0</v>
      </c>
      <c r="D108" s="517">
        <v>0</v>
      </c>
      <c r="E108" s="517">
        <v>0</v>
      </c>
      <c r="F108" s="517">
        <f t="shared" si="32"/>
        <v>0</v>
      </c>
    </row>
    <row r="109" spans="1:6" ht="12" customHeight="1">
      <c r="A109" s="510" t="s">
        <v>448</v>
      </c>
      <c r="B109" s="551" t="s">
        <v>362</v>
      </c>
      <c r="C109" s="517">
        <v>0</v>
      </c>
      <c r="D109" s="517">
        <v>0</v>
      </c>
      <c r="E109" s="517">
        <v>0</v>
      </c>
      <c r="F109" s="517">
        <f t="shared" si="32"/>
        <v>0</v>
      </c>
    </row>
    <row r="110" spans="1:6" ht="12" customHeight="1">
      <c r="A110" s="514" t="s">
        <v>449</v>
      </c>
      <c r="B110" s="551" t="s">
        <v>363</v>
      </c>
      <c r="C110" s="517"/>
      <c r="D110" s="517">
        <v>0</v>
      </c>
      <c r="E110" s="517">
        <v>0</v>
      </c>
      <c r="F110" s="517">
        <f t="shared" si="32"/>
        <v>0</v>
      </c>
    </row>
    <row r="111" spans="1:6" ht="12" customHeight="1">
      <c r="A111" s="510" t="s">
        <v>453</v>
      </c>
      <c r="B111" s="549" t="s">
        <v>50</v>
      </c>
      <c r="C111" s="512"/>
      <c r="D111" s="512">
        <v>0</v>
      </c>
      <c r="E111" s="512">
        <v>0</v>
      </c>
      <c r="F111" s="512">
        <f t="shared" si="32"/>
        <v>0</v>
      </c>
    </row>
    <row r="112" spans="1:6" ht="12" customHeight="1">
      <c r="A112" s="510" t="s">
        <v>454</v>
      </c>
      <c r="B112" s="548" t="s">
        <v>456</v>
      </c>
      <c r="C112" s="512"/>
      <c r="D112" s="512">
        <v>0</v>
      </c>
      <c r="E112" s="512">
        <v>0</v>
      </c>
      <c r="F112" s="512">
        <f t="shared" si="32"/>
        <v>0</v>
      </c>
    </row>
    <row r="113" spans="1:6" ht="12" customHeight="1" thickBot="1">
      <c r="A113" s="555" t="s">
        <v>455</v>
      </c>
      <c r="B113" s="556" t="s">
        <v>457</v>
      </c>
      <c r="C113" s="557"/>
      <c r="D113" s="557">
        <v>0</v>
      </c>
      <c r="E113" s="557">
        <v>0</v>
      </c>
      <c r="F113" s="557">
        <f t="shared" si="32"/>
        <v>0</v>
      </c>
    </row>
    <row r="114" spans="1:6" ht="12" customHeight="1" thickBot="1">
      <c r="A114" s="558" t="s">
        <v>19</v>
      </c>
      <c r="B114" s="583" t="s">
        <v>580</v>
      </c>
      <c r="C114" s="560">
        <f>+C115+C117+C119</f>
        <v>127</v>
      </c>
      <c r="D114" s="560">
        <f t="shared" ref="D114:F114" si="34">+D115+D117+D119</f>
        <v>0</v>
      </c>
      <c r="E114" s="560">
        <f t="shared" si="34"/>
        <v>220</v>
      </c>
      <c r="F114" s="560">
        <f t="shared" si="34"/>
        <v>347</v>
      </c>
    </row>
    <row r="115" spans="1:6" ht="12" customHeight="1">
      <c r="A115" s="507" t="s">
        <v>107</v>
      </c>
      <c r="B115" s="548" t="s">
        <v>223</v>
      </c>
      <c r="C115" s="509">
        <v>127</v>
      </c>
      <c r="D115" s="509">
        <v>0</v>
      </c>
      <c r="E115" s="509">
        <v>220</v>
      </c>
      <c r="F115" s="509">
        <f t="shared" ref="F115:F127" si="35">+C115+D115+E115</f>
        <v>347</v>
      </c>
    </row>
    <row r="116" spans="1:6" ht="12" customHeight="1">
      <c r="A116" s="507" t="s">
        <v>108</v>
      </c>
      <c r="B116" s="561" t="s">
        <v>368</v>
      </c>
      <c r="C116" s="509"/>
      <c r="D116" s="509">
        <v>0</v>
      </c>
      <c r="E116" s="509">
        <v>0</v>
      </c>
      <c r="F116" s="509">
        <f t="shared" si="35"/>
        <v>0</v>
      </c>
    </row>
    <row r="117" spans="1:6" ht="12" customHeight="1">
      <c r="A117" s="507" t="s">
        <v>109</v>
      </c>
      <c r="B117" s="561" t="s">
        <v>175</v>
      </c>
      <c r="C117" s="512">
        <v>0</v>
      </c>
      <c r="D117" s="512">
        <v>0</v>
      </c>
      <c r="E117" s="512">
        <v>0</v>
      </c>
      <c r="F117" s="512">
        <f t="shared" si="35"/>
        <v>0</v>
      </c>
    </row>
    <row r="118" spans="1:6" ht="12" customHeight="1">
      <c r="A118" s="507" t="s">
        <v>110</v>
      </c>
      <c r="B118" s="561" t="s">
        <v>369</v>
      </c>
      <c r="C118" s="562">
        <v>0</v>
      </c>
      <c r="D118" s="562">
        <v>0</v>
      </c>
      <c r="E118" s="562">
        <v>0</v>
      </c>
      <c r="F118" s="562">
        <f t="shared" si="35"/>
        <v>0</v>
      </c>
    </row>
    <row r="119" spans="1:6" ht="12" customHeight="1">
      <c r="A119" s="507" t="s">
        <v>111</v>
      </c>
      <c r="B119" s="515" t="s">
        <v>226</v>
      </c>
      <c r="C119" s="562">
        <v>0</v>
      </c>
      <c r="D119" s="562">
        <v>0</v>
      </c>
      <c r="E119" s="562">
        <v>0</v>
      </c>
      <c r="F119" s="562">
        <f t="shared" si="35"/>
        <v>0</v>
      </c>
    </row>
    <row r="120" spans="1:6" ht="12" customHeight="1">
      <c r="A120" s="507" t="s">
        <v>120</v>
      </c>
      <c r="B120" s="513" t="s">
        <v>434</v>
      </c>
      <c r="C120" s="562">
        <v>0</v>
      </c>
      <c r="D120" s="562">
        <v>0</v>
      </c>
      <c r="E120" s="562">
        <v>0</v>
      </c>
      <c r="F120" s="562">
        <f t="shared" si="35"/>
        <v>0</v>
      </c>
    </row>
    <row r="121" spans="1:6" ht="12" customHeight="1">
      <c r="A121" s="507" t="s">
        <v>122</v>
      </c>
      <c r="B121" s="563" t="s">
        <v>374</v>
      </c>
      <c r="C121" s="562">
        <v>0</v>
      </c>
      <c r="D121" s="562">
        <v>0</v>
      </c>
      <c r="E121" s="562">
        <v>0</v>
      </c>
      <c r="F121" s="562">
        <f t="shared" si="35"/>
        <v>0</v>
      </c>
    </row>
    <row r="122" spans="1:6" ht="25.5">
      <c r="A122" s="507" t="s">
        <v>176</v>
      </c>
      <c r="B122" s="553" t="s">
        <v>357</v>
      </c>
      <c r="C122" s="562">
        <v>0</v>
      </c>
      <c r="D122" s="562">
        <v>0</v>
      </c>
      <c r="E122" s="562">
        <v>0</v>
      </c>
      <c r="F122" s="562">
        <f t="shared" si="35"/>
        <v>0</v>
      </c>
    </row>
    <row r="123" spans="1:6" ht="12" customHeight="1">
      <c r="A123" s="507" t="s">
        <v>177</v>
      </c>
      <c r="B123" s="553" t="s">
        <v>373</v>
      </c>
      <c r="C123" s="562">
        <v>0</v>
      </c>
      <c r="D123" s="562">
        <v>0</v>
      </c>
      <c r="E123" s="562">
        <v>0</v>
      </c>
      <c r="F123" s="562">
        <f t="shared" si="35"/>
        <v>0</v>
      </c>
    </row>
    <row r="124" spans="1:6" ht="12" customHeight="1">
      <c r="A124" s="507" t="s">
        <v>178</v>
      </c>
      <c r="B124" s="553" t="s">
        <v>372</v>
      </c>
      <c r="C124" s="562">
        <v>0</v>
      </c>
      <c r="D124" s="562">
        <v>0</v>
      </c>
      <c r="E124" s="562">
        <v>0</v>
      </c>
      <c r="F124" s="562">
        <f t="shared" si="35"/>
        <v>0</v>
      </c>
    </row>
    <row r="125" spans="1:6" ht="12" customHeight="1">
      <c r="A125" s="507" t="s">
        <v>365</v>
      </c>
      <c r="B125" s="553" t="s">
        <v>360</v>
      </c>
      <c r="C125" s="562">
        <v>0</v>
      </c>
      <c r="D125" s="562">
        <v>0</v>
      </c>
      <c r="E125" s="562">
        <v>0</v>
      </c>
      <c r="F125" s="562">
        <f t="shared" si="35"/>
        <v>0</v>
      </c>
    </row>
    <row r="126" spans="1:6" ht="12" customHeight="1">
      <c r="A126" s="507" t="s">
        <v>366</v>
      </c>
      <c r="B126" s="553" t="s">
        <v>371</v>
      </c>
      <c r="C126" s="562">
        <v>0</v>
      </c>
      <c r="D126" s="562">
        <v>0</v>
      </c>
      <c r="E126" s="562">
        <v>0</v>
      </c>
      <c r="F126" s="562">
        <f t="shared" si="35"/>
        <v>0</v>
      </c>
    </row>
    <row r="127" spans="1:6" ht="13.5" thickBot="1">
      <c r="A127" s="554" t="s">
        <v>367</v>
      </c>
      <c r="B127" s="553" t="s">
        <v>370</v>
      </c>
      <c r="C127" s="564">
        <v>0</v>
      </c>
      <c r="D127" s="564">
        <v>0</v>
      </c>
      <c r="E127" s="564">
        <v>0</v>
      </c>
      <c r="F127" s="564">
        <f t="shared" si="35"/>
        <v>0</v>
      </c>
    </row>
    <row r="128" spans="1:6" ht="12" customHeight="1" thickBot="1">
      <c r="A128" s="504" t="s">
        <v>20</v>
      </c>
      <c r="B128" s="566" t="s">
        <v>458</v>
      </c>
      <c r="C128" s="506">
        <f>+C93+C114</f>
        <v>91737</v>
      </c>
      <c r="D128" s="506">
        <f t="shared" ref="D128:F128" si="36">+D93+D114</f>
        <v>-3917</v>
      </c>
      <c r="E128" s="506">
        <f t="shared" si="36"/>
        <v>248</v>
      </c>
      <c r="F128" s="506">
        <f t="shared" si="36"/>
        <v>88068</v>
      </c>
    </row>
    <row r="129" spans="1:6" ht="12" customHeight="1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F129" si="37">+D130+D131+D132</f>
        <v>0</v>
      </c>
      <c r="E129" s="506">
        <f t="shared" si="37"/>
        <v>0</v>
      </c>
      <c r="F129" s="506">
        <f t="shared" si="37"/>
        <v>0</v>
      </c>
    </row>
    <row r="130" spans="1:6" ht="12" customHeight="1">
      <c r="A130" s="507" t="s">
        <v>265</v>
      </c>
      <c r="B130" s="561" t="s">
        <v>466</v>
      </c>
      <c r="C130" s="562"/>
      <c r="D130" s="562"/>
      <c r="E130" s="562"/>
      <c r="F130" s="562">
        <f t="shared" ref="F130:F132" si="38">+C130+D130+E130</f>
        <v>0</v>
      </c>
    </row>
    <row r="131" spans="1:6" ht="12" customHeight="1">
      <c r="A131" s="507" t="s">
        <v>268</v>
      </c>
      <c r="B131" s="561" t="s">
        <v>467</v>
      </c>
      <c r="C131" s="562"/>
      <c r="D131" s="562"/>
      <c r="E131" s="562"/>
      <c r="F131" s="562">
        <f t="shared" si="38"/>
        <v>0</v>
      </c>
    </row>
    <row r="132" spans="1:6" ht="12" customHeight="1" thickBot="1">
      <c r="A132" s="554" t="s">
        <v>269</v>
      </c>
      <c r="B132" s="561" t="s">
        <v>468</v>
      </c>
      <c r="C132" s="562"/>
      <c r="D132" s="562"/>
      <c r="E132" s="562"/>
      <c r="F132" s="562">
        <f t="shared" si="38"/>
        <v>0</v>
      </c>
    </row>
    <row r="133" spans="1:6" ht="12" customHeight="1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F133" si="39">SUM(D134:D139)</f>
        <v>0</v>
      </c>
      <c r="E133" s="506">
        <f t="shared" si="39"/>
        <v>0</v>
      </c>
      <c r="F133" s="506">
        <f t="shared" si="39"/>
        <v>0</v>
      </c>
    </row>
    <row r="134" spans="1:6" ht="12" customHeight="1">
      <c r="A134" s="507" t="s">
        <v>94</v>
      </c>
      <c r="B134" s="569" t="s">
        <v>469</v>
      </c>
      <c r="C134" s="562"/>
      <c r="D134" s="562"/>
      <c r="E134" s="562"/>
      <c r="F134" s="562">
        <f t="shared" ref="F134:F139" si="40">+C134+D134+E134</f>
        <v>0</v>
      </c>
    </row>
    <row r="135" spans="1:6" ht="12" customHeight="1">
      <c r="A135" s="507" t="s">
        <v>95</v>
      </c>
      <c r="B135" s="569" t="s">
        <v>461</v>
      </c>
      <c r="C135" s="562"/>
      <c r="D135" s="562"/>
      <c r="E135" s="562"/>
      <c r="F135" s="562">
        <f t="shared" si="40"/>
        <v>0</v>
      </c>
    </row>
    <row r="136" spans="1:6" ht="12" customHeight="1">
      <c r="A136" s="507" t="s">
        <v>96</v>
      </c>
      <c r="B136" s="569" t="s">
        <v>462</v>
      </c>
      <c r="C136" s="562"/>
      <c r="D136" s="562"/>
      <c r="E136" s="562"/>
      <c r="F136" s="562">
        <f t="shared" si="40"/>
        <v>0</v>
      </c>
    </row>
    <row r="137" spans="1:6" ht="12" customHeight="1">
      <c r="A137" s="507" t="s">
        <v>163</v>
      </c>
      <c r="B137" s="569" t="s">
        <v>463</v>
      </c>
      <c r="C137" s="562"/>
      <c r="D137" s="562"/>
      <c r="E137" s="562"/>
      <c r="F137" s="562">
        <f t="shared" si="40"/>
        <v>0</v>
      </c>
    </row>
    <row r="138" spans="1:6" ht="12" customHeight="1">
      <c r="A138" s="507" t="s">
        <v>164</v>
      </c>
      <c r="B138" s="569" t="s">
        <v>464</v>
      </c>
      <c r="C138" s="562"/>
      <c r="D138" s="562"/>
      <c r="E138" s="562"/>
      <c r="F138" s="562">
        <f t="shared" si="40"/>
        <v>0</v>
      </c>
    </row>
    <row r="139" spans="1:6" ht="12" customHeight="1" thickBot="1">
      <c r="A139" s="554" t="s">
        <v>165</v>
      </c>
      <c r="B139" s="569" t="s">
        <v>465</v>
      </c>
      <c r="C139" s="562"/>
      <c r="D139" s="562"/>
      <c r="E139" s="562"/>
      <c r="F139" s="562">
        <f t="shared" si="40"/>
        <v>0</v>
      </c>
    </row>
    <row r="140" spans="1:6" ht="12" customHeight="1" thickBot="1">
      <c r="A140" s="504" t="s">
        <v>23</v>
      </c>
      <c r="B140" s="566" t="s">
        <v>473</v>
      </c>
      <c r="C140" s="520">
        <f>+C141+C142+C143+C144</f>
        <v>0</v>
      </c>
      <c r="D140" s="520">
        <f t="shared" ref="D140:F140" si="41">+D141+D142+D143+D144</f>
        <v>0</v>
      </c>
      <c r="E140" s="520">
        <f t="shared" si="41"/>
        <v>0</v>
      </c>
      <c r="F140" s="520">
        <f t="shared" si="41"/>
        <v>0</v>
      </c>
    </row>
    <row r="141" spans="1:6" ht="12" customHeight="1">
      <c r="A141" s="507" t="s">
        <v>97</v>
      </c>
      <c r="B141" s="569" t="s">
        <v>375</v>
      </c>
      <c r="C141" s="562">
        <v>0</v>
      </c>
      <c r="D141" s="562">
        <v>0</v>
      </c>
      <c r="E141" s="562">
        <v>0</v>
      </c>
      <c r="F141" s="562">
        <f t="shared" ref="F141:F144" si="42">+C141+D141+E141</f>
        <v>0</v>
      </c>
    </row>
    <row r="142" spans="1:6" ht="12" customHeight="1">
      <c r="A142" s="507" t="s">
        <v>98</v>
      </c>
      <c r="B142" s="569" t="s">
        <v>376</v>
      </c>
      <c r="C142" s="562">
        <v>0</v>
      </c>
      <c r="D142" s="562">
        <v>0</v>
      </c>
      <c r="E142" s="562">
        <v>0</v>
      </c>
      <c r="F142" s="562">
        <f t="shared" si="42"/>
        <v>0</v>
      </c>
    </row>
    <row r="143" spans="1:6" ht="12" customHeight="1">
      <c r="A143" s="507" t="s">
        <v>289</v>
      </c>
      <c r="B143" s="569" t="s">
        <v>474</v>
      </c>
      <c r="C143" s="562">
        <v>0</v>
      </c>
      <c r="D143" s="562">
        <v>0</v>
      </c>
      <c r="E143" s="562">
        <v>0</v>
      </c>
      <c r="F143" s="562">
        <f t="shared" si="42"/>
        <v>0</v>
      </c>
    </row>
    <row r="144" spans="1:6" ht="12" customHeight="1" thickBot="1">
      <c r="A144" s="554" t="s">
        <v>290</v>
      </c>
      <c r="B144" s="570" t="s">
        <v>563</v>
      </c>
      <c r="C144" s="562"/>
      <c r="D144" s="562">
        <v>0</v>
      </c>
      <c r="E144" s="562">
        <v>0</v>
      </c>
      <c r="F144" s="562">
        <f t="shared" si="42"/>
        <v>0</v>
      </c>
    </row>
    <row r="145" spans="1:7" ht="12" customHeight="1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F145" si="43">SUM(D146:D150)</f>
        <v>0</v>
      </c>
      <c r="E145" s="571">
        <f t="shared" si="43"/>
        <v>0</v>
      </c>
      <c r="F145" s="571">
        <f t="shared" si="43"/>
        <v>0</v>
      </c>
    </row>
    <row r="146" spans="1:7" ht="12" customHeight="1">
      <c r="A146" s="507" t="s">
        <v>99</v>
      </c>
      <c r="B146" s="569" t="s">
        <v>470</v>
      </c>
      <c r="C146" s="562"/>
      <c r="D146" s="562"/>
      <c r="E146" s="562"/>
      <c r="F146" s="562">
        <f t="shared" ref="F146:F152" si="44">+C146+D146+E146</f>
        <v>0</v>
      </c>
    </row>
    <row r="147" spans="1:7" ht="12" customHeight="1">
      <c r="A147" s="507" t="s">
        <v>100</v>
      </c>
      <c r="B147" s="569" t="s">
        <v>477</v>
      </c>
      <c r="C147" s="562"/>
      <c r="D147" s="562"/>
      <c r="E147" s="562"/>
      <c r="F147" s="562">
        <f t="shared" si="44"/>
        <v>0</v>
      </c>
    </row>
    <row r="148" spans="1:7" ht="12" customHeight="1">
      <c r="A148" s="507" t="s">
        <v>301</v>
      </c>
      <c r="B148" s="569" t="s">
        <v>472</v>
      </c>
      <c r="C148" s="562"/>
      <c r="D148" s="562"/>
      <c r="E148" s="562"/>
      <c r="F148" s="562">
        <f t="shared" si="44"/>
        <v>0</v>
      </c>
    </row>
    <row r="149" spans="1:7" ht="12" customHeight="1">
      <c r="A149" s="507" t="s">
        <v>302</v>
      </c>
      <c r="B149" s="569" t="s">
        <v>478</v>
      </c>
      <c r="C149" s="562"/>
      <c r="D149" s="562"/>
      <c r="E149" s="562"/>
      <c r="F149" s="562">
        <f t="shared" si="44"/>
        <v>0</v>
      </c>
    </row>
    <row r="150" spans="1:7" ht="12" customHeight="1" thickBot="1">
      <c r="A150" s="507" t="s">
        <v>476</v>
      </c>
      <c r="B150" s="569" t="s">
        <v>479</v>
      </c>
      <c r="C150" s="562"/>
      <c r="D150" s="562"/>
      <c r="E150" s="562"/>
      <c r="F150" s="562">
        <f t="shared" si="44"/>
        <v>0</v>
      </c>
    </row>
    <row r="151" spans="1:7" ht="12" customHeight="1" thickBot="1">
      <c r="A151" s="504" t="s">
        <v>25</v>
      </c>
      <c r="B151" s="566" t="s">
        <v>480</v>
      </c>
      <c r="C151" s="572"/>
      <c r="D151" s="572"/>
      <c r="E151" s="572"/>
      <c r="F151" s="572">
        <f t="shared" si="44"/>
        <v>0</v>
      </c>
    </row>
    <row r="152" spans="1:7" ht="12" customHeight="1" thickBot="1">
      <c r="A152" s="504" t="s">
        <v>26</v>
      </c>
      <c r="B152" s="566" t="s">
        <v>481</v>
      </c>
      <c r="C152" s="572"/>
      <c r="D152" s="572"/>
      <c r="E152" s="572"/>
      <c r="F152" s="572">
        <f t="shared" si="44"/>
        <v>0</v>
      </c>
    </row>
    <row r="153" spans="1:7" ht="15" customHeight="1" thickBot="1">
      <c r="A153" s="504" t="s">
        <v>27</v>
      </c>
      <c r="B153" s="566" t="s">
        <v>483</v>
      </c>
      <c r="C153" s="573">
        <f>+C129+C133+C140+C145+C151+C152</f>
        <v>0</v>
      </c>
      <c r="D153" s="573">
        <f t="shared" ref="D153:F153" si="45">+D129+D133+D140+D145+D151+D152</f>
        <v>0</v>
      </c>
      <c r="E153" s="573">
        <f t="shared" si="45"/>
        <v>0</v>
      </c>
      <c r="F153" s="573">
        <f t="shared" si="45"/>
        <v>0</v>
      </c>
      <c r="G153" s="574"/>
    </row>
    <row r="154" spans="1:7" s="380" customFormat="1" ht="12.95" customHeight="1" thickBot="1">
      <c r="A154" s="575" t="s">
        <v>28</v>
      </c>
      <c r="B154" s="584" t="s">
        <v>482</v>
      </c>
      <c r="C154" s="573">
        <f>+C128+C153</f>
        <v>91737</v>
      </c>
      <c r="D154" s="573">
        <f t="shared" ref="D154:F154" si="46">+D128+D153</f>
        <v>-3917</v>
      </c>
      <c r="E154" s="573">
        <f t="shared" si="46"/>
        <v>248</v>
      </c>
      <c r="F154" s="573">
        <f t="shared" si="46"/>
        <v>88068</v>
      </c>
    </row>
    <row r="155" spans="1:7" ht="18.75" customHeight="1">
      <c r="B155" s="715"/>
      <c r="C155" s="725">
        <f>+C87-C154</f>
        <v>0</v>
      </c>
      <c r="D155" s="725">
        <f t="shared" ref="D155:F155" si="47">+D87-D154</f>
        <v>0</v>
      </c>
      <c r="E155" s="725">
        <f t="shared" si="47"/>
        <v>0</v>
      </c>
      <c r="F155" s="725">
        <f t="shared" si="47"/>
        <v>0</v>
      </c>
    </row>
    <row r="156" spans="1:7">
      <c r="A156" s="587" t="s">
        <v>377</v>
      </c>
      <c r="B156" s="586"/>
      <c r="C156" s="578"/>
      <c r="D156" s="578"/>
      <c r="E156" s="578"/>
      <c r="F156" s="578"/>
    </row>
    <row r="157" spans="1:7" ht="15" customHeight="1" thickBot="1">
      <c r="A157" s="585" t="s">
        <v>142</v>
      </c>
      <c r="B157" s="585"/>
      <c r="C157" s="304"/>
      <c r="D157" s="304"/>
      <c r="E157" s="304"/>
      <c r="F157" s="304" t="s">
        <v>224</v>
      </c>
    </row>
    <row r="158" spans="1:7" ht="13.5" customHeight="1" thickBot="1">
      <c r="A158" s="504">
        <v>1</v>
      </c>
      <c r="B158" s="579" t="s">
        <v>484</v>
      </c>
      <c r="C158" s="506">
        <f>+C62-C128</f>
        <v>-86237</v>
      </c>
      <c r="D158" s="506">
        <f t="shared" ref="D158:F158" si="48">+D62-D128</f>
        <v>3617</v>
      </c>
      <c r="E158" s="506">
        <f t="shared" si="48"/>
        <v>-248</v>
      </c>
      <c r="F158" s="506">
        <f t="shared" si="48"/>
        <v>-82868</v>
      </c>
    </row>
    <row r="159" spans="1:7" ht="27.75" customHeight="1" thickBot="1">
      <c r="A159" s="504" t="s">
        <v>19</v>
      </c>
      <c r="B159" s="579" t="s">
        <v>490</v>
      </c>
      <c r="C159" s="506">
        <f>+C86-C153</f>
        <v>86237</v>
      </c>
      <c r="D159" s="506">
        <f t="shared" ref="D159:F159" si="49">+D86-D153</f>
        <v>-3617</v>
      </c>
      <c r="E159" s="506">
        <f t="shared" si="49"/>
        <v>248</v>
      </c>
      <c r="F159" s="506">
        <f t="shared" si="49"/>
        <v>82868</v>
      </c>
    </row>
    <row r="161" spans="2:6" ht="18.75" customHeight="1">
      <c r="B161" s="715" t="s">
        <v>666</v>
      </c>
      <c r="C161" s="587" t="s">
        <v>668</v>
      </c>
      <c r="E161" s="717"/>
      <c r="F161" s="717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KippKopp Óvoda és Bölcsőde 
2015. ÉVI KÖLTSÉGVETÉSÉNEK ÖSSZEVONT MÉRLEGE&amp;R&amp;"Times New Roman CE,Félkövér dőlt"&amp;11 1.2.5. melléklet a ........./2015. (.......) önkormányzati rendelethez</oddHeader>
  </headerFooter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topLeftCell="A139" zoomScaleNormal="100" workbookViewId="0">
      <selection activeCell="E77" sqref="E77"/>
    </sheetView>
  </sheetViews>
  <sheetFormatPr defaultRowHeight="15.75"/>
  <cols>
    <col min="1" max="1" width="9.5" style="348" customWidth="1"/>
    <col min="2" max="2" width="67.3320312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15.95" customHeight="1">
      <c r="A1" s="478"/>
      <c r="B1" s="478" t="s">
        <v>15</v>
      </c>
      <c r="C1" s="497"/>
      <c r="D1" s="497"/>
      <c r="E1" s="497"/>
      <c r="F1" s="497"/>
      <c r="G1" s="476"/>
    </row>
    <row r="2" spans="1:12" ht="15.95" customHeight="1" thickBot="1">
      <c r="A2" s="479"/>
      <c r="B2" s="479"/>
      <c r="C2" s="304"/>
      <c r="D2" s="304"/>
      <c r="E2" s="304"/>
      <c r="F2" s="304" t="s">
        <v>224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  <c r="G3" s="481"/>
    </row>
    <row r="4" spans="1:12" s="379" customFormat="1" ht="12" customHeight="1" thickBot="1">
      <c r="A4" s="374" t="s">
        <v>503</v>
      </c>
      <c r="B4" s="375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  <c r="G4" s="482"/>
      <c r="H4" s="475"/>
    </row>
    <row r="5" spans="1:12" s="380" customFormat="1" ht="12" customHeight="1" thickBot="1">
      <c r="A5" s="20" t="s">
        <v>18</v>
      </c>
      <c r="B5" s="21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250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251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252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253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136</v>
      </c>
      <c r="B10" s="290" t="s">
        <v>439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440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254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  <c r="G12" s="483"/>
      <c r="H12" s="475"/>
    </row>
    <row r="13" spans="1:12" s="380" customFormat="1" ht="12" customHeight="1">
      <c r="A13" s="15" t="s">
        <v>107</v>
      </c>
      <c r="B13" s="381" t="s">
        <v>255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256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428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429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" customHeight="1">
      <c r="A17" s="14" t="s">
        <v>111</v>
      </c>
      <c r="B17" s="382" t="s">
        <v>257</v>
      </c>
      <c r="C17" s="509"/>
      <c r="D17" s="509"/>
      <c r="E17" s="509"/>
      <c r="F17" s="509">
        <f t="shared" si="3"/>
        <v>0</v>
      </c>
      <c r="G17" s="484"/>
      <c r="H17" s="475">
        <f>+[1]TSZSZI!$R193</f>
        <v>0</v>
      </c>
    </row>
    <row r="18" spans="1:8" s="380" customFormat="1" ht="12" customHeight="1" thickBot="1">
      <c r="A18" s="16" t="s">
        <v>120</v>
      </c>
      <c r="B18" s="291" t="s">
        <v>258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2" customHeight="1" thickBot="1">
      <c r="A19" s="20" t="s">
        <v>20</v>
      </c>
      <c r="B19" s="21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" customHeight="1">
      <c r="A20" s="15" t="s">
        <v>90</v>
      </c>
      <c r="B20" s="381" t="s">
        <v>260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" customHeight="1">
      <c r="A21" s="14" t="s">
        <v>91</v>
      </c>
      <c r="B21" s="382" t="s">
        <v>261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" customHeight="1">
      <c r="A22" s="14" t="s">
        <v>92</v>
      </c>
      <c r="B22" s="382" t="s">
        <v>430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" customHeight="1">
      <c r="A23" s="14" t="s">
        <v>93</v>
      </c>
      <c r="B23" s="382" t="s">
        <v>431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" customHeight="1">
      <c r="A24" s="14" t="s">
        <v>159</v>
      </c>
      <c r="B24" s="382" t="s">
        <v>262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2" customHeight="1" thickBot="1">
      <c r="A25" s="16" t="s">
        <v>160</v>
      </c>
      <c r="B25" s="383" t="s">
        <v>263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2" customHeight="1" thickBot="1">
      <c r="A26" s="20" t="s">
        <v>161</v>
      </c>
      <c r="B26" s="21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" customHeight="1">
      <c r="A27" s="15" t="s">
        <v>265</v>
      </c>
      <c r="B27" s="381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" customHeight="1">
      <c r="A28" s="14" t="s">
        <v>266</v>
      </c>
      <c r="B28" s="382" t="s">
        <v>271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" customHeight="1">
      <c r="A29" s="14" t="s">
        <v>267</v>
      </c>
      <c r="B29" s="382" t="s">
        <v>272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" customHeight="1">
      <c r="A30" s="14" t="s">
        <v>444</v>
      </c>
      <c r="B30" s="443" t="s">
        <v>445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" customHeight="1">
      <c r="A31" s="14" t="s">
        <v>268</v>
      </c>
      <c r="B31" s="382" t="s">
        <v>273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" customHeight="1">
      <c r="A32" s="14" t="s">
        <v>269</v>
      </c>
      <c r="B32" s="382" t="s">
        <v>274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2" customHeight="1" thickBot="1">
      <c r="A33" s="16" t="s">
        <v>270</v>
      </c>
      <c r="B33" s="383" t="s">
        <v>275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2" customHeight="1" thickBot="1">
      <c r="A34" s="20" t="s">
        <v>22</v>
      </c>
      <c r="B34" s="21" t="s">
        <v>441</v>
      </c>
      <c r="C34" s="506">
        <f>SUM(C35:C45)</f>
        <v>14186</v>
      </c>
      <c r="D34" s="506">
        <f t="shared" ref="D34:F34" si="9">SUM(D35:D45)</f>
        <v>-242</v>
      </c>
      <c r="E34" s="506">
        <f t="shared" si="9"/>
        <v>1814</v>
      </c>
      <c r="F34" s="506">
        <f t="shared" si="9"/>
        <v>15758</v>
      </c>
      <c r="G34" s="483"/>
      <c r="H34" s="475"/>
    </row>
    <row r="35" spans="1:8" s="380" customFormat="1" ht="12" customHeight="1">
      <c r="A35" s="15" t="s">
        <v>94</v>
      </c>
      <c r="B35" s="381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" customHeight="1">
      <c r="A36" s="14" t="s">
        <v>95</v>
      </c>
      <c r="B36" s="382" t="s">
        <v>279</v>
      </c>
      <c r="C36" s="509">
        <v>0</v>
      </c>
      <c r="D36" s="509">
        <v>0</v>
      </c>
      <c r="E36" s="509">
        <v>1431</v>
      </c>
      <c r="F36" s="509">
        <f t="shared" si="10"/>
        <v>1431</v>
      </c>
      <c r="G36" s="484"/>
      <c r="H36" s="475">
        <f>+[1]TSZSZI!$R229</f>
        <v>0</v>
      </c>
    </row>
    <row r="37" spans="1:8" s="380" customFormat="1" ht="12" customHeight="1">
      <c r="A37" s="14" t="s">
        <v>96</v>
      </c>
      <c r="B37" s="382" t="s">
        <v>280</v>
      </c>
      <c r="C37" s="509">
        <v>0</v>
      </c>
      <c r="D37" s="509">
        <v>0</v>
      </c>
      <c r="E37" s="509">
        <v>141</v>
      </c>
      <c r="F37" s="509">
        <f t="shared" si="10"/>
        <v>141</v>
      </c>
      <c r="G37" s="484"/>
      <c r="H37" s="475">
        <f>+[1]TSZSZI!$R232</f>
        <v>0</v>
      </c>
    </row>
    <row r="38" spans="1:8" s="380" customFormat="1" ht="12" customHeight="1">
      <c r="A38" s="14" t="s">
        <v>163</v>
      </c>
      <c r="B38" s="382" t="s">
        <v>281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" customHeight="1">
      <c r="A39" s="14" t="s">
        <v>164</v>
      </c>
      <c r="B39" s="382" t="s">
        <v>282</v>
      </c>
      <c r="C39" s="509">
        <v>14186</v>
      </c>
      <c r="D39" s="509">
        <v>-242</v>
      </c>
      <c r="E39" s="509">
        <v>242</v>
      </c>
      <c r="F39" s="509">
        <f t="shared" si="10"/>
        <v>14186</v>
      </c>
      <c r="G39" s="484"/>
      <c r="H39" s="475">
        <f>+[1]TSZSZI!$R240</f>
        <v>14186</v>
      </c>
    </row>
    <row r="40" spans="1:8" s="380" customFormat="1" ht="12" customHeight="1">
      <c r="A40" s="14" t="s">
        <v>165</v>
      </c>
      <c r="B40" s="382" t="s">
        <v>283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" customHeight="1">
      <c r="A41" s="14" t="s">
        <v>166</v>
      </c>
      <c r="B41" s="382" t="s">
        <v>284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" customHeight="1">
      <c r="A42" s="14" t="s">
        <v>167</v>
      </c>
      <c r="B42" s="382" t="s">
        <v>285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" customHeight="1">
      <c r="A43" s="14" t="s">
        <v>276</v>
      </c>
      <c r="B43" s="382" t="s">
        <v>286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" customHeight="1">
      <c r="A44" s="16" t="s">
        <v>277</v>
      </c>
      <c r="B44" s="383" t="s">
        <v>443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2" customHeight="1" thickBot="1">
      <c r="A45" s="16" t="s">
        <v>442</v>
      </c>
      <c r="B45" s="291" t="s">
        <v>287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2" customHeight="1" thickBot="1">
      <c r="A46" s="20" t="s">
        <v>23</v>
      </c>
      <c r="B46" s="21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" customHeight="1">
      <c r="A47" s="15" t="s">
        <v>97</v>
      </c>
      <c r="B47" s="381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" customHeight="1">
      <c r="A48" s="14" t="s">
        <v>98</v>
      </c>
      <c r="B48" s="382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" customHeight="1">
      <c r="A49" s="14" t="s">
        <v>289</v>
      </c>
      <c r="B49" s="382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" customHeight="1">
      <c r="A50" s="14" t="s">
        <v>290</v>
      </c>
      <c r="B50" s="382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2" customHeight="1" thickBot="1">
      <c r="A51" s="16" t="s">
        <v>291</v>
      </c>
      <c r="B51" s="291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2" customHeight="1" thickBot="1">
      <c r="A52" s="20" t="s">
        <v>168</v>
      </c>
      <c r="B52" s="21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" customHeight="1">
      <c r="A53" s="15" t="s">
        <v>99</v>
      </c>
      <c r="B53" s="381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" customHeight="1">
      <c r="A54" s="14" t="s">
        <v>100</v>
      </c>
      <c r="B54" s="382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" customHeight="1">
      <c r="A55" s="14" t="s">
        <v>301</v>
      </c>
      <c r="B55" s="382" t="s">
        <v>299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2" customHeight="1" thickBot="1">
      <c r="A56" s="16" t="s">
        <v>302</v>
      </c>
      <c r="B56" s="291" t="s">
        <v>300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2" customHeight="1" thickBot="1">
      <c r="A57" s="20" t="s">
        <v>25</v>
      </c>
      <c r="B57" s="289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" customHeight="1">
      <c r="A58" s="15" t="s">
        <v>169</v>
      </c>
      <c r="B58" s="381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" customHeight="1">
      <c r="A59" s="14" t="s">
        <v>170</v>
      </c>
      <c r="B59" s="382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" customHeight="1">
      <c r="A60" s="14" t="s">
        <v>225</v>
      </c>
      <c r="B60" s="382" t="s">
        <v>306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2" customHeight="1" thickBot="1">
      <c r="A61" s="16" t="s">
        <v>304</v>
      </c>
      <c r="B61" s="291" t="s">
        <v>307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2" customHeight="1" thickBot="1">
      <c r="A62" s="448" t="s">
        <v>486</v>
      </c>
      <c r="B62" s="21" t="s">
        <v>308</v>
      </c>
      <c r="C62" s="520">
        <f>+C5+C12+C19+C26+C34+C46+C52+C57</f>
        <v>14186</v>
      </c>
      <c r="D62" s="520">
        <f t="shared" ref="D62:F62" si="17">+D5+D12+D19+D26+D34+D46+D52+D57</f>
        <v>-242</v>
      </c>
      <c r="E62" s="520">
        <f t="shared" si="17"/>
        <v>1814</v>
      </c>
      <c r="F62" s="520">
        <f t="shared" si="17"/>
        <v>15758</v>
      </c>
      <c r="G62" s="485"/>
      <c r="H62" s="475"/>
    </row>
    <row r="63" spans="1:8" s="380" customFormat="1" ht="12" customHeight="1" thickBot="1">
      <c r="A63" s="423" t="s">
        <v>309</v>
      </c>
      <c r="B63" s="289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" customHeight="1">
      <c r="A64" s="15" t="s">
        <v>341</v>
      </c>
      <c r="B64" s="381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" customHeight="1">
      <c r="A65" s="14" t="s">
        <v>350</v>
      </c>
      <c r="B65" s="382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2" customHeight="1" thickBot="1">
      <c r="A66" s="16" t="s">
        <v>351</v>
      </c>
      <c r="B66" s="444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2" customHeight="1" thickBot="1">
      <c r="A67" s="423" t="s">
        <v>314</v>
      </c>
      <c r="B67" s="289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" customHeight="1">
      <c r="A68" s="15" t="s">
        <v>137</v>
      </c>
      <c r="B68" s="381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" customHeight="1">
      <c r="A69" s="14" t="s">
        <v>138</v>
      </c>
      <c r="B69" s="382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" customHeight="1">
      <c r="A70" s="14" t="s">
        <v>342</v>
      </c>
      <c r="B70" s="382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2" customHeight="1" thickBot="1">
      <c r="A71" s="16" t="s">
        <v>343</v>
      </c>
      <c r="B71" s="291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2" customHeight="1" thickBot="1">
      <c r="A72" s="423" t="s">
        <v>320</v>
      </c>
      <c r="B72" s="289" t="s">
        <v>321</v>
      </c>
      <c r="C72" s="506">
        <f>SUM(C73:C74)</f>
        <v>67</v>
      </c>
      <c r="D72" s="506">
        <f t="shared" ref="D72:F72" si="22">SUM(D73:D74)</f>
        <v>0</v>
      </c>
      <c r="E72" s="506">
        <f t="shared" si="22"/>
        <v>1173</v>
      </c>
      <c r="F72" s="506">
        <f t="shared" si="22"/>
        <v>1240</v>
      </c>
      <c r="G72" s="483"/>
      <c r="H72" s="475"/>
    </row>
    <row r="73" spans="1:8" s="380" customFormat="1" ht="12" customHeight="1">
      <c r="A73" s="15" t="s">
        <v>344</v>
      </c>
      <c r="B73" s="381" t="s">
        <v>322</v>
      </c>
      <c r="C73" s="509">
        <v>67</v>
      </c>
      <c r="D73" s="509">
        <v>0</v>
      </c>
      <c r="E73" s="509">
        <v>1173</v>
      </c>
      <c r="F73" s="509">
        <f t="shared" ref="F73:F74" si="23">+C73+D73+E73</f>
        <v>1240</v>
      </c>
      <c r="G73" s="487"/>
      <c r="H73" s="475">
        <f>+[1]TSZSZI!$R274</f>
        <v>67</v>
      </c>
    </row>
    <row r="74" spans="1:8" s="380" customFormat="1" ht="12" customHeight="1" thickBot="1">
      <c r="A74" s="16" t="s">
        <v>345</v>
      </c>
      <c r="B74" s="291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2" customHeight="1" thickBot="1">
      <c r="A75" s="423" t="s">
        <v>324</v>
      </c>
      <c r="B75" s="289" t="s">
        <v>325</v>
      </c>
      <c r="C75" s="506">
        <f>SUM(C76:C78)</f>
        <v>36065</v>
      </c>
      <c r="D75" s="506">
        <f t="shared" ref="D75:F75" si="24">SUM(D76:D78)</f>
        <v>699</v>
      </c>
      <c r="E75" s="506">
        <f t="shared" si="24"/>
        <v>1822</v>
      </c>
      <c r="F75" s="506">
        <f t="shared" si="24"/>
        <v>38586</v>
      </c>
      <c r="G75" s="483"/>
      <c r="H75" s="475"/>
    </row>
    <row r="76" spans="1:8" s="380" customFormat="1" ht="12" customHeight="1">
      <c r="A76" s="15" t="s">
        <v>346</v>
      </c>
      <c r="B76" s="381" t="s">
        <v>564</v>
      </c>
      <c r="C76" s="509">
        <v>25862</v>
      </c>
      <c r="D76" s="509">
        <f>128+217+145+430+4+2363-2560</f>
        <v>727</v>
      </c>
      <c r="E76" s="509">
        <v>1822</v>
      </c>
      <c r="F76" s="509">
        <f t="shared" ref="F76:F78" si="25">+C76+D76+E76</f>
        <v>28411</v>
      </c>
      <c r="G76" s="487"/>
      <c r="H76" s="475">
        <f>+[1]TSZSZI!$R275</f>
        <v>25862</v>
      </c>
    </row>
    <row r="77" spans="1:8" s="380" customFormat="1" ht="12" customHeight="1">
      <c r="A77" s="14" t="s">
        <v>347</v>
      </c>
      <c r="B77" s="382" t="s">
        <v>565</v>
      </c>
      <c r="C77" s="509">
        <v>7450</v>
      </c>
      <c r="D77" s="509">
        <v>135</v>
      </c>
      <c r="E77" s="509"/>
      <c r="F77" s="509">
        <f t="shared" si="25"/>
        <v>7585</v>
      </c>
      <c r="G77" s="487"/>
      <c r="H77" s="475">
        <f>+'[1]TSZSZI megoszt.'!$G$117</f>
        <v>7450</v>
      </c>
    </row>
    <row r="78" spans="1:8" s="380" customFormat="1" ht="12" customHeight="1" thickBot="1">
      <c r="A78" s="16" t="s">
        <v>348</v>
      </c>
      <c r="B78" s="382" t="s">
        <v>566</v>
      </c>
      <c r="C78" s="509">
        <v>2753</v>
      </c>
      <c r="D78" s="509">
        <f>0-163</f>
        <v>-163</v>
      </c>
      <c r="E78" s="509"/>
      <c r="F78" s="509">
        <f t="shared" si="25"/>
        <v>2590</v>
      </c>
      <c r="G78" s="487"/>
      <c r="H78" s="475">
        <f>+'[1]TSZSZI megoszt.'!$G$116</f>
        <v>2753</v>
      </c>
    </row>
    <row r="79" spans="1:8" s="380" customFormat="1" ht="12" customHeight="1" thickBot="1">
      <c r="A79" s="423" t="s">
        <v>329</v>
      </c>
      <c r="B79" s="289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" customHeight="1">
      <c r="A80" s="385" t="s">
        <v>330</v>
      </c>
      <c r="B80" s="381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" customHeight="1">
      <c r="A81" s="386" t="s">
        <v>332</v>
      </c>
      <c r="B81" s="382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" customHeight="1">
      <c r="A82" s="386" t="s">
        <v>334</v>
      </c>
      <c r="B82" s="382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2" customHeight="1" thickBot="1">
      <c r="A83" s="387" t="s">
        <v>336</v>
      </c>
      <c r="B83" s="291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2" customHeight="1" thickBot="1">
      <c r="A84" s="423" t="s">
        <v>338</v>
      </c>
      <c r="B84" s="289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customHeight="1" thickBot="1">
      <c r="A85" s="423" t="s">
        <v>340</v>
      </c>
      <c r="B85" s="289" t="s">
        <v>339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5.75" customHeight="1" thickBot="1">
      <c r="A86" s="423" t="s">
        <v>352</v>
      </c>
      <c r="B86" s="388" t="s">
        <v>488</v>
      </c>
      <c r="C86" s="520">
        <f>+C63+C67+C72+C75+C79+C85+C84</f>
        <v>36132</v>
      </c>
      <c r="D86" s="520">
        <f t="shared" ref="D86:F86" si="28">+D63+D67+D72+D75+D79+D85+D84</f>
        <v>699</v>
      </c>
      <c r="E86" s="520">
        <f t="shared" si="28"/>
        <v>2995</v>
      </c>
      <c r="F86" s="520">
        <f t="shared" si="28"/>
        <v>39826</v>
      </c>
      <c r="G86" s="485"/>
      <c r="H86" s="475"/>
    </row>
    <row r="87" spans="1:8" s="380" customFormat="1" ht="16.5" customHeight="1" thickBot="1">
      <c r="A87" s="424" t="s">
        <v>487</v>
      </c>
      <c r="B87" s="389" t="s">
        <v>489</v>
      </c>
      <c r="C87" s="520">
        <f>+C62+C86</f>
        <v>50318</v>
      </c>
      <c r="D87" s="520">
        <f t="shared" ref="D87:F87" si="29">+D62+D86</f>
        <v>457</v>
      </c>
      <c r="E87" s="520">
        <f t="shared" si="29"/>
        <v>4809</v>
      </c>
      <c r="F87" s="520">
        <f t="shared" si="29"/>
        <v>55584</v>
      </c>
      <c r="G87" s="485"/>
      <c r="H87" s="475"/>
    </row>
    <row r="88" spans="1:8" s="380" customFormat="1" ht="83.25" customHeight="1">
      <c r="A88" s="5"/>
      <c r="B88" s="6"/>
      <c r="C88" s="540"/>
      <c r="D88" s="540"/>
      <c r="E88" s="540"/>
      <c r="F88" s="540"/>
      <c r="G88" s="301"/>
      <c r="H88" s="475"/>
    </row>
    <row r="89" spans="1:8" ht="16.5" customHeight="1">
      <c r="A89" s="478"/>
      <c r="B89" s="478" t="s">
        <v>47</v>
      </c>
      <c r="C89" s="497"/>
      <c r="D89" s="497"/>
      <c r="E89" s="497"/>
      <c r="F89" s="497"/>
      <c r="G89" s="476"/>
    </row>
    <row r="90" spans="1:8" ht="15.95" customHeight="1" thickBot="1">
      <c r="A90" s="479"/>
      <c r="B90" s="479"/>
      <c r="C90" s="304"/>
      <c r="D90" s="304"/>
      <c r="E90" s="304"/>
      <c r="F90" s="304" t="s">
        <v>224</v>
      </c>
      <c r="G90" s="480"/>
    </row>
    <row r="91" spans="1:8" ht="38.1" customHeight="1" thickBot="1">
      <c r="A91" s="23" t="s">
        <v>72</v>
      </c>
      <c r="B91" s="24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  <c r="G91" s="489"/>
    </row>
    <row r="92" spans="1:8" s="379" customFormat="1" ht="12" customHeight="1" thickBot="1">
      <c r="A92" s="37" t="s">
        <v>503</v>
      </c>
      <c r="B92" s="38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  <c r="G92" s="482"/>
      <c r="H92" s="475"/>
    </row>
    <row r="93" spans="1:8" ht="12" customHeight="1" thickBot="1">
      <c r="A93" s="22" t="s">
        <v>18</v>
      </c>
      <c r="B93" s="31" t="s">
        <v>447</v>
      </c>
      <c r="C93" s="544">
        <f>C94+C95+C96+C97+C98+C111</f>
        <v>50318</v>
      </c>
      <c r="D93" s="544">
        <f t="shared" ref="D93:F93" si="30">D94+D95+D96+D97+D98+D111</f>
        <v>342</v>
      </c>
      <c r="E93" s="544">
        <f t="shared" si="30"/>
        <v>4809</v>
      </c>
      <c r="F93" s="544">
        <f t="shared" si="30"/>
        <v>55469</v>
      </c>
      <c r="G93" s="483"/>
    </row>
    <row r="94" spans="1:8" ht="12" customHeight="1">
      <c r="A94" s="17" t="s">
        <v>101</v>
      </c>
      <c r="B94" s="10" t="s">
        <v>49</v>
      </c>
      <c r="C94" s="547">
        <v>26248</v>
      </c>
      <c r="D94" s="547">
        <f>101+171+114+339+3+1861-1123</f>
        <v>1466</v>
      </c>
      <c r="E94" s="547">
        <v>1395</v>
      </c>
      <c r="F94" s="547">
        <f t="shared" ref="F94:F113" si="31">+C94+D94+E94</f>
        <v>29109</v>
      </c>
      <c r="G94" s="484"/>
      <c r="H94" s="475">
        <f>+[1]TSZSZI!$R35</f>
        <v>26248</v>
      </c>
    </row>
    <row r="95" spans="1:8" ht="12" customHeight="1">
      <c r="A95" s="14" t="s">
        <v>102</v>
      </c>
      <c r="B95" s="8" t="s">
        <v>171</v>
      </c>
      <c r="C95" s="512">
        <v>7179</v>
      </c>
      <c r="D95" s="512">
        <f>27+46+31+91+1+502-312</f>
        <v>386</v>
      </c>
      <c r="E95" s="512">
        <v>429</v>
      </c>
      <c r="F95" s="509">
        <f t="shared" si="31"/>
        <v>7994</v>
      </c>
      <c r="G95" s="484"/>
      <c r="H95" s="475">
        <f>+[1]TSZSZI!$R41</f>
        <v>7179</v>
      </c>
    </row>
    <row r="96" spans="1:8" ht="12" customHeight="1">
      <c r="A96" s="14" t="s">
        <v>103</v>
      </c>
      <c r="B96" s="8" t="s">
        <v>134</v>
      </c>
      <c r="C96" s="517">
        <v>16891</v>
      </c>
      <c r="D96" s="517">
        <f>55-1645</f>
        <v>-1590</v>
      </c>
      <c r="E96" s="517">
        <v>2985</v>
      </c>
      <c r="F96" s="509">
        <f t="shared" si="31"/>
        <v>18286</v>
      </c>
      <c r="G96" s="484"/>
      <c r="H96" s="475">
        <f>+[1]TSZSZI!$R107</f>
        <v>16891</v>
      </c>
    </row>
    <row r="97" spans="1:8" ht="12" customHeight="1">
      <c r="A97" s="14" t="s">
        <v>104</v>
      </c>
      <c r="B97" s="11" t="s">
        <v>172</v>
      </c>
      <c r="C97" s="517"/>
      <c r="D97" s="517">
        <v>0</v>
      </c>
      <c r="E97" s="517"/>
      <c r="F97" s="509">
        <f t="shared" si="31"/>
        <v>0</v>
      </c>
      <c r="G97" s="484"/>
      <c r="H97" s="475">
        <f>+[1]TSZSZI!$R127</f>
        <v>0</v>
      </c>
    </row>
    <row r="98" spans="1:8" ht="12" customHeight="1">
      <c r="A98" s="14" t="s">
        <v>115</v>
      </c>
      <c r="B98" s="19" t="s">
        <v>173</v>
      </c>
      <c r="C98" s="517">
        <f>SUM(C100:C110)</f>
        <v>0</v>
      </c>
      <c r="D98" s="517">
        <f t="shared" ref="D98:E98" si="32">SUM(D100:D110)</f>
        <v>80</v>
      </c>
      <c r="E98" s="517">
        <f t="shared" si="32"/>
        <v>0</v>
      </c>
      <c r="F98" s="509">
        <f t="shared" si="31"/>
        <v>80</v>
      </c>
      <c r="G98" s="484"/>
      <c r="H98" s="475">
        <f>+[1]TSZSZI!$R128</f>
        <v>0</v>
      </c>
    </row>
    <row r="99" spans="1:8" ht="12" customHeight="1">
      <c r="A99" s="14" t="s">
        <v>105</v>
      </c>
      <c r="B99" s="8" t="s">
        <v>452</v>
      </c>
      <c r="C99" s="517">
        <v>0</v>
      </c>
      <c r="D99" s="517">
        <v>0</v>
      </c>
      <c r="E99" s="517">
        <v>0</v>
      </c>
      <c r="F99" s="509">
        <f t="shared" si="31"/>
        <v>0</v>
      </c>
      <c r="G99" s="484"/>
    </row>
    <row r="100" spans="1:8" ht="12" customHeight="1">
      <c r="A100" s="14" t="s">
        <v>106</v>
      </c>
      <c r="B100" s="140" t="s">
        <v>451</v>
      </c>
      <c r="C100" s="517">
        <v>0</v>
      </c>
      <c r="D100" s="517">
        <v>0</v>
      </c>
      <c r="E100" s="517">
        <v>0</v>
      </c>
      <c r="F100" s="509">
        <f t="shared" si="31"/>
        <v>0</v>
      </c>
      <c r="G100" s="484"/>
    </row>
    <row r="101" spans="1:8" ht="12" customHeight="1">
      <c r="A101" s="14" t="s">
        <v>116</v>
      </c>
      <c r="B101" s="140" t="s">
        <v>450</v>
      </c>
      <c r="C101" s="517">
        <v>0</v>
      </c>
      <c r="D101" s="517">
        <v>0</v>
      </c>
      <c r="E101" s="517">
        <v>0</v>
      </c>
      <c r="F101" s="509">
        <f t="shared" si="31"/>
        <v>0</v>
      </c>
      <c r="G101" s="484"/>
      <c r="H101" s="475">
        <f>+[1]TSZSZI!$R129</f>
        <v>0</v>
      </c>
    </row>
    <row r="102" spans="1:8" ht="12" customHeight="1">
      <c r="A102" s="14" t="s">
        <v>117</v>
      </c>
      <c r="B102" s="138" t="s">
        <v>355</v>
      </c>
      <c r="C102" s="517">
        <v>0</v>
      </c>
      <c r="D102" s="517">
        <v>0</v>
      </c>
      <c r="E102" s="517">
        <v>0</v>
      </c>
      <c r="F102" s="509">
        <f t="shared" si="31"/>
        <v>0</v>
      </c>
      <c r="G102" s="484"/>
      <c r="H102" s="475">
        <f>+[1]TSZSZI!$R130</f>
        <v>0</v>
      </c>
    </row>
    <row r="103" spans="1:8" ht="12" customHeight="1">
      <c r="A103" s="14" t="s">
        <v>118</v>
      </c>
      <c r="B103" s="139" t="s">
        <v>356</v>
      </c>
      <c r="C103" s="517">
        <v>0</v>
      </c>
      <c r="D103" s="517">
        <v>0</v>
      </c>
      <c r="E103" s="517">
        <v>0</v>
      </c>
      <c r="F103" s="509">
        <f t="shared" si="31"/>
        <v>0</v>
      </c>
      <c r="G103" s="484"/>
      <c r="H103" s="475">
        <f>+[1]TSZSZI!$R131</f>
        <v>0</v>
      </c>
    </row>
    <row r="104" spans="1:8" ht="12" customHeight="1">
      <c r="A104" s="14" t="s">
        <v>119</v>
      </c>
      <c r="B104" s="139" t="s">
        <v>357</v>
      </c>
      <c r="C104" s="517">
        <v>0</v>
      </c>
      <c r="D104" s="517">
        <v>0</v>
      </c>
      <c r="E104" s="517">
        <v>0</v>
      </c>
      <c r="F104" s="509">
        <f t="shared" si="31"/>
        <v>0</v>
      </c>
      <c r="G104" s="484"/>
      <c r="H104" s="475">
        <f>+[1]TSZSZI!$R132</f>
        <v>0</v>
      </c>
    </row>
    <row r="105" spans="1:8" ht="12" customHeight="1">
      <c r="A105" s="14" t="s">
        <v>121</v>
      </c>
      <c r="B105" s="138" t="s">
        <v>358</v>
      </c>
      <c r="C105" s="517"/>
      <c r="D105" s="517">
        <v>0</v>
      </c>
      <c r="E105" s="517">
        <v>0</v>
      </c>
      <c r="F105" s="509">
        <f t="shared" si="31"/>
        <v>0</v>
      </c>
      <c r="G105" s="484"/>
      <c r="H105" s="475">
        <f>+[1]TSZSZI!$R135</f>
        <v>0</v>
      </c>
    </row>
    <row r="106" spans="1:8" ht="12" customHeight="1">
      <c r="A106" s="14" t="s">
        <v>174</v>
      </c>
      <c r="B106" s="138" t="s">
        <v>359</v>
      </c>
      <c r="C106" s="517">
        <v>0</v>
      </c>
      <c r="D106" s="517">
        <v>0</v>
      </c>
      <c r="E106" s="517">
        <v>0</v>
      </c>
      <c r="F106" s="509">
        <f t="shared" si="31"/>
        <v>0</v>
      </c>
      <c r="G106" s="484"/>
      <c r="H106" s="475">
        <f>+[1]TSZSZI!$R136</f>
        <v>0</v>
      </c>
    </row>
    <row r="107" spans="1:8" ht="12" customHeight="1">
      <c r="A107" s="14" t="s">
        <v>353</v>
      </c>
      <c r="B107" s="139" t="s">
        <v>360</v>
      </c>
      <c r="C107" s="517">
        <v>0</v>
      </c>
      <c r="D107" s="517">
        <v>0</v>
      </c>
      <c r="E107" s="517">
        <v>0</v>
      </c>
      <c r="F107" s="509">
        <f t="shared" si="31"/>
        <v>0</v>
      </c>
      <c r="G107" s="484"/>
      <c r="H107" s="475">
        <f>+[1]TSZSZI!$R138</f>
        <v>0</v>
      </c>
    </row>
    <row r="108" spans="1:8" ht="12" customHeight="1">
      <c r="A108" s="13" t="s">
        <v>354</v>
      </c>
      <c r="B108" s="140" t="s">
        <v>361</v>
      </c>
      <c r="C108" s="517">
        <v>0</v>
      </c>
      <c r="D108" s="517">
        <v>0</v>
      </c>
      <c r="E108" s="517">
        <v>0</v>
      </c>
      <c r="F108" s="509">
        <f t="shared" si="31"/>
        <v>0</v>
      </c>
      <c r="G108" s="484"/>
      <c r="H108" s="475">
        <f>+[1]TSZSZI!$R139</f>
        <v>0</v>
      </c>
    </row>
    <row r="109" spans="1:8" ht="12" customHeight="1">
      <c r="A109" s="14" t="s">
        <v>448</v>
      </c>
      <c r="B109" s="140" t="s">
        <v>362</v>
      </c>
      <c r="C109" s="517">
        <v>0</v>
      </c>
      <c r="D109" s="517">
        <v>0</v>
      </c>
      <c r="E109" s="517">
        <v>0</v>
      </c>
      <c r="F109" s="509">
        <f t="shared" si="31"/>
        <v>0</v>
      </c>
      <c r="G109" s="484"/>
      <c r="H109" s="475">
        <f>+[1]TSZSZI!$R140</f>
        <v>0</v>
      </c>
    </row>
    <row r="110" spans="1:8" ht="12" customHeight="1">
      <c r="A110" s="16" t="s">
        <v>449</v>
      </c>
      <c r="B110" s="140" t="s">
        <v>363</v>
      </c>
      <c r="C110" s="517"/>
      <c r="D110" s="517">
        <v>80</v>
      </c>
      <c r="E110" s="517">
        <v>0</v>
      </c>
      <c r="F110" s="509">
        <f t="shared" si="31"/>
        <v>80</v>
      </c>
      <c r="G110" s="484"/>
      <c r="H110" s="475">
        <f>+[1]TSZSZI!$R148</f>
        <v>0</v>
      </c>
    </row>
    <row r="111" spans="1:8" ht="12" customHeight="1">
      <c r="A111" s="14" t="s">
        <v>453</v>
      </c>
      <c r="B111" s="11" t="s">
        <v>50</v>
      </c>
      <c r="C111" s="512"/>
      <c r="D111" s="512">
        <v>0</v>
      </c>
      <c r="E111" s="512">
        <v>0</v>
      </c>
      <c r="F111" s="509">
        <f t="shared" si="31"/>
        <v>0</v>
      </c>
      <c r="G111" s="484"/>
      <c r="H111" s="475">
        <f>+[1]TSZSZI!$R152</f>
        <v>0</v>
      </c>
    </row>
    <row r="112" spans="1:8" ht="12" customHeight="1">
      <c r="A112" s="14" t="s">
        <v>454</v>
      </c>
      <c r="B112" s="8" t="s">
        <v>456</v>
      </c>
      <c r="C112" s="512"/>
      <c r="D112" s="512">
        <v>0</v>
      </c>
      <c r="E112" s="512">
        <v>0</v>
      </c>
      <c r="F112" s="509">
        <f t="shared" si="31"/>
        <v>0</v>
      </c>
      <c r="G112" s="484"/>
      <c r="H112" s="475">
        <f>+[1]TSZSZI!$R150</f>
        <v>0</v>
      </c>
    </row>
    <row r="113" spans="1:8" ht="12" customHeight="1" thickBot="1">
      <c r="A113" s="18" t="s">
        <v>455</v>
      </c>
      <c r="B113" s="447" t="s">
        <v>457</v>
      </c>
      <c r="C113" s="557"/>
      <c r="D113" s="557">
        <v>0</v>
      </c>
      <c r="E113" s="557">
        <v>0</v>
      </c>
      <c r="F113" s="509">
        <f t="shared" si="31"/>
        <v>0</v>
      </c>
      <c r="G113" s="484"/>
      <c r="H113" s="475">
        <f>+[1]TSZSZI!$R151</f>
        <v>0</v>
      </c>
    </row>
    <row r="114" spans="1:8" ht="12" customHeight="1" thickBot="1">
      <c r="A114" s="445" t="s">
        <v>19</v>
      </c>
      <c r="B114" s="446" t="s">
        <v>364</v>
      </c>
      <c r="C114" s="560">
        <f>+C115+C117+C119</f>
        <v>0</v>
      </c>
      <c r="D114" s="560">
        <f t="shared" ref="D114:F114" si="33">+D115+D117+D119</f>
        <v>115</v>
      </c>
      <c r="E114" s="560">
        <f t="shared" si="33"/>
        <v>0</v>
      </c>
      <c r="F114" s="560">
        <f t="shared" si="33"/>
        <v>115</v>
      </c>
      <c r="G114" s="483"/>
    </row>
    <row r="115" spans="1:8" ht="12" customHeight="1">
      <c r="A115" s="15" t="s">
        <v>107</v>
      </c>
      <c r="B115" s="8" t="s">
        <v>223</v>
      </c>
      <c r="C115" s="509">
        <v>0</v>
      </c>
      <c r="D115" s="509">
        <v>115</v>
      </c>
      <c r="E115" s="509"/>
      <c r="F115" s="509">
        <f t="shared" ref="F115:F127" si="34">+C115+D115+E115</f>
        <v>115</v>
      </c>
      <c r="G115" s="484"/>
      <c r="H115" s="475">
        <f>+[1]TSZSZI!$R160</f>
        <v>0</v>
      </c>
    </row>
    <row r="116" spans="1:8" ht="12" customHeight="1">
      <c r="A116" s="15" t="s">
        <v>108</v>
      </c>
      <c r="B116" s="12" t="s">
        <v>368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 ht="12" customHeight="1">
      <c r="A117" s="15" t="s">
        <v>109</v>
      </c>
      <c r="B117" s="12" t="s">
        <v>175</v>
      </c>
      <c r="C117" s="512">
        <v>0</v>
      </c>
      <c r="D117" s="512">
        <v>0</v>
      </c>
      <c r="E117" s="512">
        <v>0</v>
      </c>
      <c r="F117" s="509">
        <f t="shared" si="34"/>
        <v>0</v>
      </c>
      <c r="G117" s="484"/>
      <c r="H117" s="475">
        <f>+[1]TSZSZI!$R165</f>
        <v>0</v>
      </c>
    </row>
    <row r="118" spans="1:8" ht="12" customHeight="1">
      <c r="A118" s="15" t="s">
        <v>110</v>
      </c>
      <c r="B118" s="12" t="s">
        <v>369</v>
      </c>
      <c r="C118" s="562">
        <v>0</v>
      </c>
      <c r="D118" s="562">
        <v>0</v>
      </c>
      <c r="E118" s="562">
        <v>0</v>
      </c>
      <c r="F118" s="509">
        <f t="shared" si="34"/>
        <v>0</v>
      </c>
      <c r="G118" s="484"/>
    </row>
    <row r="119" spans="1:8" ht="12" customHeight="1">
      <c r="A119" s="15" t="s">
        <v>111</v>
      </c>
      <c r="B119" s="291" t="s">
        <v>226</v>
      </c>
      <c r="C119" s="562">
        <v>0</v>
      </c>
      <c r="D119" s="562">
        <v>0</v>
      </c>
      <c r="E119" s="562">
        <v>0</v>
      </c>
      <c r="F119" s="509">
        <f t="shared" si="34"/>
        <v>0</v>
      </c>
      <c r="G119" s="484"/>
    </row>
    <row r="120" spans="1:8" ht="12" customHeight="1">
      <c r="A120" s="15" t="s">
        <v>120</v>
      </c>
      <c r="B120" s="290" t="s">
        <v>434</v>
      </c>
      <c r="C120" s="562">
        <v>0</v>
      </c>
      <c r="D120" s="562">
        <v>0</v>
      </c>
      <c r="E120" s="562">
        <v>0</v>
      </c>
      <c r="F120" s="509">
        <f t="shared" si="34"/>
        <v>0</v>
      </c>
      <c r="G120" s="484"/>
    </row>
    <row r="121" spans="1:8" ht="12" customHeight="1">
      <c r="A121" s="15" t="s">
        <v>122</v>
      </c>
      <c r="B121" s="377" t="s">
        <v>374</v>
      </c>
      <c r="C121" s="562">
        <v>0</v>
      </c>
      <c r="D121" s="562">
        <v>0</v>
      </c>
      <c r="E121" s="562">
        <v>0</v>
      </c>
      <c r="F121" s="509">
        <f t="shared" si="34"/>
        <v>0</v>
      </c>
      <c r="G121" s="484"/>
    </row>
    <row r="122" spans="1:8">
      <c r="A122" s="15" t="s">
        <v>176</v>
      </c>
      <c r="B122" s="139" t="s">
        <v>357</v>
      </c>
      <c r="C122" s="562">
        <v>0</v>
      </c>
      <c r="D122" s="562">
        <v>0</v>
      </c>
      <c r="E122" s="562">
        <v>0</v>
      </c>
      <c r="F122" s="509">
        <f t="shared" si="34"/>
        <v>0</v>
      </c>
      <c r="G122" s="484"/>
    </row>
    <row r="123" spans="1:8" ht="12" customHeight="1">
      <c r="A123" s="15" t="s">
        <v>177</v>
      </c>
      <c r="B123" s="139" t="s">
        <v>373</v>
      </c>
      <c r="C123" s="562">
        <v>0</v>
      </c>
      <c r="D123" s="562">
        <v>0</v>
      </c>
      <c r="E123" s="562">
        <v>0</v>
      </c>
      <c r="F123" s="509">
        <f t="shared" si="34"/>
        <v>0</v>
      </c>
      <c r="G123" s="484"/>
    </row>
    <row r="124" spans="1:8" ht="12" customHeight="1">
      <c r="A124" s="15" t="s">
        <v>178</v>
      </c>
      <c r="B124" s="139" t="s">
        <v>372</v>
      </c>
      <c r="C124" s="562">
        <v>0</v>
      </c>
      <c r="D124" s="562">
        <v>0</v>
      </c>
      <c r="E124" s="562">
        <v>0</v>
      </c>
      <c r="F124" s="509">
        <f t="shared" si="34"/>
        <v>0</v>
      </c>
      <c r="G124" s="484"/>
    </row>
    <row r="125" spans="1:8" ht="12" customHeight="1">
      <c r="A125" s="15" t="s">
        <v>365</v>
      </c>
      <c r="B125" s="139" t="s">
        <v>360</v>
      </c>
      <c r="C125" s="562">
        <v>0</v>
      </c>
      <c r="D125" s="562">
        <v>0</v>
      </c>
      <c r="E125" s="562">
        <v>0</v>
      </c>
      <c r="F125" s="509">
        <f t="shared" si="34"/>
        <v>0</v>
      </c>
      <c r="G125" s="484"/>
    </row>
    <row r="126" spans="1:8" ht="12" customHeight="1">
      <c r="A126" s="15" t="s">
        <v>366</v>
      </c>
      <c r="B126" s="139" t="s">
        <v>371</v>
      </c>
      <c r="C126" s="562">
        <v>0</v>
      </c>
      <c r="D126" s="562">
        <v>0</v>
      </c>
      <c r="E126" s="562">
        <v>0</v>
      </c>
      <c r="F126" s="509">
        <f t="shared" si="34"/>
        <v>0</v>
      </c>
      <c r="G126" s="484"/>
    </row>
    <row r="127" spans="1:8" ht="16.5" thickBot="1">
      <c r="A127" s="13" t="s">
        <v>367</v>
      </c>
      <c r="B127" s="139" t="s">
        <v>370</v>
      </c>
      <c r="C127" s="564">
        <v>0</v>
      </c>
      <c r="D127" s="564">
        <v>0</v>
      </c>
      <c r="E127" s="564">
        <v>0</v>
      </c>
      <c r="F127" s="509">
        <f t="shared" si="34"/>
        <v>0</v>
      </c>
      <c r="G127" s="484"/>
    </row>
    <row r="128" spans="1:8" ht="12" customHeight="1" thickBot="1">
      <c r="A128" s="20" t="s">
        <v>20</v>
      </c>
      <c r="B128" s="121" t="s">
        <v>458</v>
      </c>
      <c r="C128" s="506">
        <f>+C93+C114</f>
        <v>50318</v>
      </c>
      <c r="D128" s="506">
        <f t="shared" ref="D128:F128" si="35">+D93+D114</f>
        <v>457</v>
      </c>
      <c r="E128" s="506">
        <f t="shared" si="35"/>
        <v>4809</v>
      </c>
      <c r="F128" s="506">
        <f t="shared" si="35"/>
        <v>55584</v>
      </c>
      <c r="G128" s="483"/>
    </row>
    <row r="129" spans="1:8" ht="12" customHeight="1" thickBot="1">
      <c r="A129" s="20" t="s">
        <v>21</v>
      </c>
      <c r="B129" s="121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 ht="12" customHeight="1">
      <c r="A130" s="15" t="s">
        <v>265</v>
      </c>
      <c r="B130" s="12" t="s">
        <v>466</v>
      </c>
      <c r="C130" s="562"/>
      <c r="D130" s="562"/>
      <c r="E130" s="562"/>
      <c r="F130" s="509">
        <f t="shared" ref="F130:F132" si="37">+C130+D130+E130</f>
        <v>0</v>
      </c>
      <c r="G130" s="484"/>
    </row>
    <row r="131" spans="1:8" ht="12" customHeight="1">
      <c r="A131" s="15" t="s">
        <v>268</v>
      </c>
      <c r="B131" s="12" t="s">
        <v>467</v>
      </c>
      <c r="C131" s="562"/>
      <c r="D131" s="562"/>
      <c r="E131" s="562"/>
      <c r="F131" s="509">
        <f t="shared" si="37"/>
        <v>0</v>
      </c>
      <c r="G131" s="484"/>
    </row>
    <row r="132" spans="1:8" ht="12" customHeight="1" thickBot="1">
      <c r="A132" s="13" t="s">
        <v>269</v>
      </c>
      <c r="B132" s="12" t="s">
        <v>468</v>
      </c>
      <c r="C132" s="562"/>
      <c r="D132" s="562"/>
      <c r="E132" s="562"/>
      <c r="F132" s="509">
        <f t="shared" si="37"/>
        <v>0</v>
      </c>
      <c r="G132" s="484"/>
    </row>
    <row r="133" spans="1:8" ht="12" customHeight="1" thickBot="1">
      <c r="A133" s="20" t="s">
        <v>22</v>
      </c>
      <c r="B133" s="121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 ht="12" customHeight="1">
      <c r="A134" s="15" t="s">
        <v>94</v>
      </c>
      <c r="B134" s="9" t="s">
        <v>469</v>
      </c>
      <c r="C134" s="562"/>
      <c r="D134" s="562"/>
      <c r="E134" s="562"/>
      <c r="F134" s="509">
        <f t="shared" ref="F134:F139" si="39">+C134+D134+E134</f>
        <v>0</v>
      </c>
      <c r="G134" s="484"/>
    </row>
    <row r="135" spans="1:8" ht="12" customHeight="1">
      <c r="A135" s="15" t="s">
        <v>95</v>
      </c>
      <c r="B135" s="9" t="s">
        <v>461</v>
      </c>
      <c r="C135" s="562"/>
      <c r="D135" s="562"/>
      <c r="E135" s="562"/>
      <c r="F135" s="509">
        <f t="shared" si="39"/>
        <v>0</v>
      </c>
      <c r="G135" s="484"/>
    </row>
    <row r="136" spans="1:8" ht="12" customHeight="1">
      <c r="A136" s="15" t="s">
        <v>96</v>
      </c>
      <c r="B136" s="9" t="s">
        <v>462</v>
      </c>
      <c r="C136" s="562"/>
      <c r="D136" s="562"/>
      <c r="E136" s="562"/>
      <c r="F136" s="509">
        <f t="shared" si="39"/>
        <v>0</v>
      </c>
      <c r="G136" s="484"/>
    </row>
    <row r="137" spans="1:8" ht="12" customHeight="1">
      <c r="A137" s="15" t="s">
        <v>163</v>
      </c>
      <c r="B137" s="9" t="s">
        <v>463</v>
      </c>
      <c r="C137" s="562"/>
      <c r="D137" s="562"/>
      <c r="E137" s="562"/>
      <c r="F137" s="509">
        <f t="shared" si="39"/>
        <v>0</v>
      </c>
      <c r="G137" s="484"/>
    </row>
    <row r="138" spans="1:8" ht="12" customHeight="1">
      <c r="A138" s="15" t="s">
        <v>164</v>
      </c>
      <c r="B138" s="9" t="s">
        <v>464</v>
      </c>
      <c r="C138" s="562"/>
      <c r="D138" s="562"/>
      <c r="E138" s="562"/>
      <c r="F138" s="509">
        <f t="shared" si="39"/>
        <v>0</v>
      </c>
      <c r="G138" s="484"/>
    </row>
    <row r="139" spans="1:8" ht="12" customHeight="1" thickBot="1">
      <c r="A139" s="13" t="s">
        <v>165</v>
      </c>
      <c r="B139" s="9" t="s">
        <v>465</v>
      </c>
      <c r="C139" s="562"/>
      <c r="D139" s="562"/>
      <c r="E139" s="562"/>
      <c r="F139" s="509">
        <f t="shared" si="39"/>
        <v>0</v>
      </c>
      <c r="G139" s="484"/>
    </row>
    <row r="140" spans="1:8" ht="12" customHeight="1" thickBot="1">
      <c r="A140" s="20" t="s">
        <v>23</v>
      </c>
      <c r="B140" s="121" t="s">
        <v>473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  <c r="G140" s="485"/>
    </row>
    <row r="141" spans="1:8" ht="12" customHeight="1">
      <c r="A141" s="15" t="s">
        <v>97</v>
      </c>
      <c r="B141" s="9" t="s">
        <v>375</v>
      </c>
      <c r="C141" s="562">
        <v>0</v>
      </c>
      <c r="D141" s="562">
        <v>0</v>
      </c>
      <c r="E141" s="562">
        <v>0</v>
      </c>
      <c r="F141" s="509">
        <f t="shared" ref="F141:F144" si="41">+C141+D141+E141</f>
        <v>0</v>
      </c>
      <c r="G141" s="484"/>
    </row>
    <row r="142" spans="1:8" ht="12" customHeight="1">
      <c r="A142" s="15" t="s">
        <v>98</v>
      </c>
      <c r="B142" s="9" t="s">
        <v>376</v>
      </c>
      <c r="C142" s="562">
        <v>0</v>
      </c>
      <c r="D142" s="562">
        <v>0</v>
      </c>
      <c r="E142" s="562">
        <v>0</v>
      </c>
      <c r="F142" s="509">
        <f t="shared" si="41"/>
        <v>0</v>
      </c>
      <c r="G142" s="484"/>
    </row>
    <row r="143" spans="1:8" ht="12" customHeight="1">
      <c r="A143" s="15" t="s">
        <v>289</v>
      </c>
      <c r="B143" s="9" t="s">
        <v>474</v>
      </c>
      <c r="C143" s="562">
        <v>0</v>
      </c>
      <c r="D143" s="562">
        <v>0</v>
      </c>
      <c r="E143" s="562">
        <v>0</v>
      </c>
      <c r="F143" s="509">
        <f t="shared" si="41"/>
        <v>0</v>
      </c>
      <c r="G143" s="484"/>
    </row>
    <row r="144" spans="1:8" ht="12" customHeight="1" thickBot="1">
      <c r="A144" s="13" t="s">
        <v>290</v>
      </c>
      <c r="B144" s="7" t="s">
        <v>563</v>
      </c>
      <c r="C144" s="562"/>
      <c r="D144" s="562">
        <v>0</v>
      </c>
      <c r="E144" s="562">
        <v>0</v>
      </c>
      <c r="F144" s="509">
        <f t="shared" si="41"/>
        <v>0</v>
      </c>
      <c r="G144" s="484"/>
      <c r="H144" s="475">
        <f>+[1]TSZSZI!$R171</f>
        <v>0</v>
      </c>
    </row>
    <row r="145" spans="1:10" ht="12" customHeight="1" thickBot="1">
      <c r="A145" s="20" t="s">
        <v>24</v>
      </c>
      <c r="B145" s="121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 ht="12" customHeight="1">
      <c r="A146" s="15" t="s">
        <v>99</v>
      </c>
      <c r="B146" s="9" t="s">
        <v>470</v>
      </c>
      <c r="C146" s="562"/>
      <c r="D146" s="562"/>
      <c r="E146" s="562"/>
      <c r="F146" s="509">
        <f t="shared" ref="F146:F152" si="43">+C146+D146+E146</f>
        <v>0</v>
      </c>
      <c r="G146" s="484"/>
    </row>
    <row r="147" spans="1:10" ht="12" customHeight="1">
      <c r="A147" s="15" t="s">
        <v>100</v>
      </c>
      <c r="B147" s="9" t="s">
        <v>477</v>
      </c>
      <c r="C147" s="562"/>
      <c r="D147" s="562"/>
      <c r="E147" s="562"/>
      <c r="F147" s="509">
        <f t="shared" si="43"/>
        <v>0</v>
      </c>
      <c r="G147" s="484"/>
    </row>
    <row r="148" spans="1:10" ht="12" customHeight="1">
      <c r="A148" s="15" t="s">
        <v>301</v>
      </c>
      <c r="B148" s="9" t="s">
        <v>472</v>
      </c>
      <c r="C148" s="562"/>
      <c r="D148" s="562"/>
      <c r="E148" s="562"/>
      <c r="F148" s="509">
        <f t="shared" si="43"/>
        <v>0</v>
      </c>
      <c r="G148" s="484"/>
    </row>
    <row r="149" spans="1:10" ht="12" customHeight="1">
      <c r="A149" s="15" t="s">
        <v>302</v>
      </c>
      <c r="B149" s="9" t="s">
        <v>478</v>
      </c>
      <c r="C149" s="562"/>
      <c r="D149" s="562"/>
      <c r="E149" s="562"/>
      <c r="F149" s="509">
        <f t="shared" si="43"/>
        <v>0</v>
      </c>
      <c r="G149" s="484"/>
    </row>
    <row r="150" spans="1:10" ht="12" customHeight="1" thickBot="1">
      <c r="A150" s="15" t="s">
        <v>476</v>
      </c>
      <c r="B150" s="9" t="s">
        <v>479</v>
      </c>
      <c r="C150" s="562"/>
      <c r="D150" s="562"/>
      <c r="E150" s="562"/>
      <c r="F150" s="509">
        <f t="shared" si="43"/>
        <v>0</v>
      </c>
      <c r="G150" s="484"/>
    </row>
    <row r="151" spans="1:10" ht="12" customHeight="1" thickBot="1">
      <c r="A151" s="20" t="s">
        <v>25</v>
      </c>
      <c r="B151" s="121" t="s">
        <v>480</v>
      </c>
      <c r="C151" s="572"/>
      <c r="D151" s="572"/>
      <c r="E151" s="572"/>
      <c r="F151" s="572">
        <f t="shared" si="43"/>
        <v>0</v>
      </c>
      <c r="G151" s="491"/>
    </row>
    <row r="152" spans="1:10" ht="12" customHeight="1" thickBot="1">
      <c r="A152" s="20" t="s">
        <v>26</v>
      </c>
      <c r="B152" s="121" t="s">
        <v>481</v>
      </c>
      <c r="C152" s="572"/>
      <c r="D152" s="572"/>
      <c r="E152" s="572"/>
      <c r="F152" s="572">
        <f t="shared" si="43"/>
        <v>0</v>
      </c>
      <c r="G152" s="491"/>
    </row>
    <row r="153" spans="1:10" ht="15" customHeight="1" thickBot="1">
      <c r="A153" s="20" t="s">
        <v>27</v>
      </c>
      <c r="B153" s="121" t="s">
        <v>483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492"/>
      <c r="I153" s="391"/>
      <c r="J153" s="391"/>
    </row>
    <row r="154" spans="1:10" s="380" customFormat="1" ht="12.95" customHeight="1" thickBot="1">
      <c r="A154" s="292" t="s">
        <v>28</v>
      </c>
      <c r="B154" s="347" t="s">
        <v>482</v>
      </c>
      <c r="C154" s="573">
        <f>+C128+C153</f>
        <v>50318</v>
      </c>
      <c r="D154" s="573">
        <f t="shared" ref="D154:F154" si="45">+D128+D153</f>
        <v>457</v>
      </c>
      <c r="E154" s="573">
        <f t="shared" si="45"/>
        <v>4809</v>
      </c>
      <c r="F154" s="573">
        <f t="shared" si="45"/>
        <v>55584</v>
      </c>
      <c r="G154" s="492"/>
      <c r="H154" s="475"/>
    </row>
    <row r="155" spans="1:10" ht="17.25" customHeight="1"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10">
      <c r="A156" s="493" t="s">
        <v>377</v>
      </c>
      <c r="B156" s="494"/>
      <c r="C156" s="578"/>
      <c r="D156" s="578"/>
      <c r="E156" s="578"/>
      <c r="F156" s="578"/>
      <c r="G156" s="476"/>
    </row>
    <row r="157" spans="1:10" ht="15" customHeight="1" thickBot="1">
      <c r="A157" s="479" t="s">
        <v>142</v>
      </c>
      <c r="B157" s="479"/>
      <c r="C157" s="304"/>
      <c r="D157" s="304"/>
      <c r="E157" s="304"/>
      <c r="F157" s="304" t="s">
        <v>224</v>
      </c>
      <c r="G157" s="480"/>
    </row>
    <row r="158" spans="1:10" ht="13.5" customHeight="1" thickBot="1">
      <c r="A158" s="20">
        <v>1</v>
      </c>
      <c r="B158" s="30" t="s">
        <v>484</v>
      </c>
      <c r="C158" s="506">
        <f>+C62-C128</f>
        <v>-36132</v>
      </c>
      <c r="D158" s="506">
        <f t="shared" ref="D158:F158" si="47">+D62-D128</f>
        <v>-699</v>
      </c>
      <c r="E158" s="506">
        <f t="shared" si="47"/>
        <v>-2995</v>
      </c>
      <c r="F158" s="506">
        <f t="shared" si="47"/>
        <v>-39826</v>
      </c>
      <c r="G158" s="483"/>
    </row>
    <row r="159" spans="1:10" ht="27.75" customHeight="1" thickBot="1">
      <c r="A159" s="20" t="s">
        <v>19</v>
      </c>
      <c r="B159" s="30" t="s">
        <v>490</v>
      </c>
      <c r="C159" s="506">
        <f>+C86-C153</f>
        <v>36132</v>
      </c>
      <c r="D159" s="506">
        <f t="shared" ref="D159:F159" si="48">+D86-D153</f>
        <v>699</v>
      </c>
      <c r="E159" s="506">
        <f t="shared" si="48"/>
        <v>2995</v>
      </c>
      <c r="F159" s="506">
        <f t="shared" si="48"/>
        <v>39826</v>
      </c>
      <c r="G159" s="483"/>
    </row>
    <row r="161" spans="2:5" ht="17.25" customHeight="1">
      <c r="B161" s="715" t="s">
        <v>666</v>
      </c>
      <c r="C161" s="715" t="s">
        <v>667</v>
      </c>
      <c r="E161" s="715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5" orientation="portrait" r:id="rId1"/>
  <headerFooter alignWithMargins="0">
    <oddHeader>&amp;C&amp;"Times New Roman CE,Félkövér"&amp;12
Területi Szociális Szolgáltató Intézmény
2015. ÉVI KÖLTSÉGVETÉSÉNEK ÖSSZEVONT MÉRLEGE&amp;R&amp;"Times New Roman CE,Félkövér dőlt"&amp;11 1.2.6. melléklet a ........./2015. (.......) önkormányzati rendelethez</oddHeader>
  </headerFooter>
  <rowBreaks count="1" manualBreakCount="1">
    <brk id="87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topLeftCell="A143" zoomScaleNormal="100" workbookViewId="0">
      <selection activeCell="E74" sqref="E74"/>
    </sheetView>
  </sheetViews>
  <sheetFormatPr defaultRowHeight="15.75"/>
  <cols>
    <col min="1" max="1" width="9.5" style="348" customWidth="1"/>
    <col min="2" max="2" width="79.8320312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26.25" customHeight="1">
      <c r="A1" s="722"/>
      <c r="B1" s="722" t="s">
        <v>15</v>
      </c>
      <c r="C1" s="497"/>
      <c r="D1" s="497"/>
      <c r="E1" s="497"/>
      <c r="F1" s="497"/>
      <c r="G1" s="476"/>
    </row>
    <row r="2" spans="1:12" ht="15.95" customHeight="1" thickBot="1">
      <c r="A2" s="723"/>
      <c r="B2" s="723"/>
      <c r="C2" s="304"/>
      <c r="D2" s="304"/>
      <c r="E2" s="304"/>
      <c r="F2" s="304" t="s">
        <v>224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  <c r="G3" s="481"/>
    </row>
    <row r="4" spans="1:12" s="379" customFormat="1" ht="12" customHeight="1" thickBot="1">
      <c r="A4" s="374" t="s">
        <v>503</v>
      </c>
      <c r="B4" s="375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  <c r="G4" s="482"/>
      <c r="H4" s="475"/>
    </row>
    <row r="5" spans="1:12" s="380" customFormat="1" ht="12" customHeight="1" thickBot="1">
      <c r="A5" s="20" t="s">
        <v>18</v>
      </c>
      <c r="B5" s="21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250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251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252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253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136</v>
      </c>
      <c r="B10" s="290" t="s">
        <v>439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440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254</v>
      </c>
      <c r="C12" s="506">
        <f>+C13+C14+C15+C16+C17</f>
        <v>83528</v>
      </c>
      <c r="D12" s="506">
        <f t="shared" ref="D12:F12" si="2">+D13+D14+D15+D16+D17</f>
        <v>-3617</v>
      </c>
      <c r="E12" s="506">
        <f t="shared" si="2"/>
        <v>-2145</v>
      </c>
      <c r="F12" s="506">
        <f t="shared" si="2"/>
        <v>77766</v>
      </c>
      <c r="G12" s="483"/>
      <c r="H12" s="475"/>
    </row>
    <row r="13" spans="1:12" s="380" customFormat="1" ht="12" customHeight="1">
      <c r="A13" s="15" t="s">
        <v>107</v>
      </c>
      <c r="B13" s="381" t="s">
        <v>255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256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428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429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.75">
      <c r="A17" s="14" t="s">
        <v>111</v>
      </c>
      <c r="B17" s="382" t="s">
        <v>257</v>
      </c>
      <c r="C17" s="509">
        <v>83528</v>
      </c>
      <c r="D17" s="509">
        <f>117+193+117+127+120+2-4764+471</f>
        <v>-3617</v>
      </c>
      <c r="E17" s="509">
        <v>-2145</v>
      </c>
      <c r="F17" s="509">
        <f t="shared" si="3"/>
        <v>77766</v>
      </c>
      <c r="G17" s="484"/>
      <c r="H17" s="475">
        <f>+[1]TSZSZI!$R193</f>
        <v>0</v>
      </c>
    </row>
    <row r="18" spans="1:8" s="380" customFormat="1" ht="13.5" thickBot="1">
      <c r="A18" s="16" t="s">
        <v>120</v>
      </c>
      <c r="B18" s="291" t="s">
        <v>258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3.5" thickBot="1">
      <c r="A19" s="20" t="s">
        <v>20</v>
      </c>
      <c r="B19" s="21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.75">
      <c r="A20" s="15" t="s">
        <v>90</v>
      </c>
      <c r="B20" s="381" t="s">
        <v>260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.75">
      <c r="A21" s="14" t="s">
        <v>91</v>
      </c>
      <c r="B21" s="382" t="s">
        <v>261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.75">
      <c r="A22" s="14" t="s">
        <v>92</v>
      </c>
      <c r="B22" s="382" t="s">
        <v>430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.75">
      <c r="A23" s="14" t="s">
        <v>93</v>
      </c>
      <c r="B23" s="382" t="s">
        <v>431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.75">
      <c r="A24" s="14" t="s">
        <v>159</v>
      </c>
      <c r="B24" s="382" t="s">
        <v>262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3.5" thickBot="1">
      <c r="A25" s="16" t="s">
        <v>160</v>
      </c>
      <c r="B25" s="383" t="s">
        <v>263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3.5" thickBot="1">
      <c r="A26" s="20" t="s">
        <v>161</v>
      </c>
      <c r="B26" s="21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.75">
      <c r="A27" s="15" t="s">
        <v>265</v>
      </c>
      <c r="B27" s="381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.75">
      <c r="A28" s="14" t="s">
        <v>266</v>
      </c>
      <c r="B28" s="382" t="s">
        <v>271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.75">
      <c r="A29" s="14" t="s">
        <v>267</v>
      </c>
      <c r="B29" s="382" t="s">
        <v>272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.75">
      <c r="A30" s="14" t="s">
        <v>444</v>
      </c>
      <c r="B30" s="443" t="s">
        <v>445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.75">
      <c r="A31" s="14" t="s">
        <v>268</v>
      </c>
      <c r="B31" s="382" t="s">
        <v>273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.75">
      <c r="A32" s="14" t="s">
        <v>269</v>
      </c>
      <c r="B32" s="382" t="s">
        <v>274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3.5" thickBot="1">
      <c r="A33" s="16" t="s">
        <v>270</v>
      </c>
      <c r="B33" s="383" t="s">
        <v>275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3.5" thickBot="1">
      <c r="A34" s="20" t="s">
        <v>22</v>
      </c>
      <c r="B34" s="21" t="s">
        <v>441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  <c r="G34" s="483"/>
      <c r="H34" s="475"/>
    </row>
    <row r="35" spans="1:8" s="380" customFormat="1" ht="12.75">
      <c r="A35" s="15" t="s">
        <v>94</v>
      </c>
      <c r="B35" s="381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.75">
      <c r="A36" s="14" t="s">
        <v>95</v>
      </c>
      <c r="B36" s="382" t="s">
        <v>279</v>
      </c>
      <c r="C36" s="509">
        <v>0</v>
      </c>
      <c r="D36" s="509">
        <v>0</v>
      </c>
      <c r="E36" s="509">
        <v>0</v>
      </c>
      <c r="F36" s="509">
        <f t="shared" si="10"/>
        <v>0</v>
      </c>
      <c r="G36" s="484"/>
      <c r="H36" s="475">
        <f>+[1]TSZSZI!$R229</f>
        <v>0</v>
      </c>
    </row>
    <row r="37" spans="1:8" s="380" customFormat="1" ht="12.75">
      <c r="A37" s="14" t="s">
        <v>96</v>
      </c>
      <c r="B37" s="382" t="s">
        <v>280</v>
      </c>
      <c r="C37" s="509">
        <v>0</v>
      </c>
      <c r="D37" s="509">
        <v>0</v>
      </c>
      <c r="E37" s="509">
        <v>0</v>
      </c>
      <c r="F37" s="509">
        <f t="shared" si="10"/>
        <v>0</v>
      </c>
      <c r="G37" s="484"/>
      <c r="H37" s="475">
        <f>+[1]TSZSZI!$R232</f>
        <v>0</v>
      </c>
    </row>
    <row r="38" spans="1:8" s="380" customFormat="1" ht="12.75">
      <c r="A38" s="14" t="s">
        <v>163</v>
      </c>
      <c r="B38" s="382" t="s">
        <v>281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.75">
      <c r="A39" s="14" t="s">
        <v>164</v>
      </c>
      <c r="B39" s="382" t="s">
        <v>282</v>
      </c>
      <c r="C39" s="509"/>
      <c r="D39" s="509">
        <v>0</v>
      </c>
      <c r="E39" s="509">
        <v>0</v>
      </c>
      <c r="F39" s="509">
        <f t="shared" si="10"/>
        <v>0</v>
      </c>
      <c r="G39" s="484"/>
      <c r="H39" s="475">
        <f>+[1]TSZSZI!$R240</f>
        <v>14186</v>
      </c>
    </row>
    <row r="40" spans="1:8" s="380" customFormat="1" ht="12.75">
      <c r="A40" s="14" t="s">
        <v>165</v>
      </c>
      <c r="B40" s="382" t="s">
        <v>283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.75">
      <c r="A41" s="14" t="s">
        <v>166</v>
      </c>
      <c r="B41" s="382" t="s">
        <v>284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.75">
      <c r="A42" s="14" t="s">
        <v>167</v>
      </c>
      <c r="B42" s="382" t="s">
        <v>285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.75">
      <c r="A43" s="14" t="s">
        <v>276</v>
      </c>
      <c r="B43" s="382" t="s">
        <v>286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.75">
      <c r="A44" s="16" t="s">
        <v>277</v>
      </c>
      <c r="B44" s="383" t="s">
        <v>443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3.5" thickBot="1">
      <c r="A45" s="16" t="s">
        <v>442</v>
      </c>
      <c r="B45" s="291" t="s">
        <v>287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3.5" thickBot="1">
      <c r="A46" s="20" t="s">
        <v>23</v>
      </c>
      <c r="B46" s="21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.75">
      <c r="A47" s="15" t="s">
        <v>97</v>
      </c>
      <c r="B47" s="381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.75">
      <c r="A48" s="14" t="s">
        <v>98</v>
      </c>
      <c r="B48" s="382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.75">
      <c r="A49" s="14" t="s">
        <v>289</v>
      </c>
      <c r="B49" s="382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.75">
      <c r="A50" s="14" t="s">
        <v>290</v>
      </c>
      <c r="B50" s="382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3.5" thickBot="1">
      <c r="A51" s="16" t="s">
        <v>291</v>
      </c>
      <c r="B51" s="291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3.5" thickBot="1">
      <c r="A52" s="20" t="s">
        <v>168</v>
      </c>
      <c r="B52" s="21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.75">
      <c r="A53" s="15" t="s">
        <v>99</v>
      </c>
      <c r="B53" s="381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.75">
      <c r="A54" s="14" t="s">
        <v>100</v>
      </c>
      <c r="B54" s="382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.75">
      <c r="A55" s="14" t="s">
        <v>301</v>
      </c>
      <c r="B55" s="382" t="s">
        <v>299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3.5" thickBot="1">
      <c r="A56" s="16" t="s">
        <v>302</v>
      </c>
      <c r="B56" s="291" t="s">
        <v>300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3.5" thickBot="1">
      <c r="A57" s="20" t="s">
        <v>25</v>
      </c>
      <c r="B57" s="289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.75">
      <c r="A58" s="15" t="s">
        <v>169</v>
      </c>
      <c r="B58" s="381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.75">
      <c r="A59" s="14" t="s">
        <v>170</v>
      </c>
      <c r="B59" s="382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.75">
      <c r="A60" s="14" t="s">
        <v>225</v>
      </c>
      <c r="B60" s="382" t="s">
        <v>306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3.5" thickBot="1">
      <c r="A61" s="16" t="s">
        <v>304</v>
      </c>
      <c r="B61" s="291" t="s">
        <v>307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3.5" thickBot="1">
      <c r="A62" s="448" t="s">
        <v>486</v>
      </c>
      <c r="B62" s="21" t="s">
        <v>308</v>
      </c>
      <c r="C62" s="520">
        <f>+C5+C12+C19+C26+C34+C46+C52+C57</f>
        <v>83528</v>
      </c>
      <c r="D62" s="520">
        <f t="shared" ref="D62:F62" si="17">+D5+D12+D19+D26+D34+D46+D52+D57</f>
        <v>-3617</v>
      </c>
      <c r="E62" s="520">
        <f t="shared" si="17"/>
        <v>-2145</v>
      </c>
      <c r="F62" s="520">
        <f t="shared" si="17"/>
        <v>77766</v>
      </c>
      <c r="G62" s="485"/>
      <c r="H62" s="475"/>
    </row>
    <row r="63" spans="1:8" s="380" customFormat="1" ht="13.5" thickBot="1">
      <c r="A63" s="423" t="s">
        <v>309</v>
      </c>
      <c r="B63" s="289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.75">
      <c r="A64" s="15" t="s">
        <v>341</v>
      </c>
      <c r="B64" s="381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.75">
      <c r="A65" s="14" t="s">
        <v>350</v>
      </c>
      <c r="B65" s="382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3.5" thickBot="1">
      <c r="A66" s="16" t="s">
        <v>351</v>
      </c>
      <c r="B66" s="444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3.5" thickBot="1">
      <c r="A67" s="423" t="s">
        <v>314</v>
      </c>
      <c r="B67" s="289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.75">
      <c r="A68" s="15" t="s">
        <v>137</v>
      </c>
      <c r="B68" s="381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.75">
      <c r="A69" s="14" t="s">
        <v>138</v>
      </c>
      <c r="B69" s="382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.75">
      <c r="A70" s="14" t="s">
        <v>342</v>
      </c>
      <c r="B70" s="382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3.5" thickBot="1">
      <c r="A71" s="16" t="s">
        <v>343</v>
      </c>
      <c r="B71" s="291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3.5" thickBot="1">
      <c r="A72" s="423" t="s">
        <v>320</v>
      </c>
      <c r="B72" s="289" t="s">
        <v>321</v>
      </c>
      <c r="C72" s="506">
        <f>SUM(C73:C74)</f>
        <v>0</v>
      </c>
      <c r="D72" s="506">
        <f t="shared" ref="D72:F72" si="22">SUM(D73:D74)</f>
        <v>0</v>
      </c>
      <c r="E72" s="506">
        <f t="shared" si="22"/>
        <v>38</v>
      </c>
      <c r="F72" s="506">
        <f t="shared" si="22"/>
        <v>38</v>
      </c>
      <c r="G72" s="483"/>
      <c r="H72" s="475"/>
    </row>
    <row r="73" spans="1:8" s="380" customFormat="1" ht="12.75">
      <c r="A73" s="15" t="s">
        <v>344</v>
      </c>
      <c r="B73" s="381" t="s">
        <v>322</v>
      </c>
      <c r="C73" s="509">
        <v>0</v>
      </c>
      <c r="D73" s="509">
        <v>0</v>
      </c>
      <c r="E73" s="509">
        <v>38</v>
      </c>
      <c r="F73" s="509">
        <f t="shared" ref="F73:F74" si="23">+C73+D73+E73</f>
        <v>38</v>
      </c>
      <c r="G73" s="487"/>
      <c r="H73" s="475">
        <f>+[1]TSZSZI!$R274</f>
        <v>67</v>
      </c>
    </row>
    <row r="74" spans="1:8" s="380" customFormat="1" ht="13.5" thickBot="1">
      <c r="A74" s="16" t="s">
        <v>345</v>
      </c>
      <c r="B74" s="291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3.5" thickBot="1">
      <c r="A75" s="423" t="s">
        <v>324</v>
      </c>
      <c r="B75" s="289" t="s">
        <v>325</v>
      </c>
      <c r="C75" s="506">
        <f>SUM(C76:C78)</f>
        <v>0</v>
      </c>
      <c r="D75" s="506">
        <f t="shared" ref="D75:F75" si="24">SUM(D76:D78)</f>
        <v>0</v>
      </c>
      <c r="E75" s="506">
        <f t="shared" si="24"/>
        <v>0</v>
      </c>
      <c r="F75" s="506">
        <f t="shared" si="24"/>
        <v>0</v>
      </c>
      <c r="G75" s="483"/>
      <c r="H75" s="475"/>
    </row>
    <row r="76" spans="1:8" s="380" customFormat="1" ht="12.75">
      <c r="A76" s="15" t="s">
        <v>346</v>
      </c>
      <c r="B76" s="381" t="s">
        <v>564</v>
      </c>
      <c r="C76" s="509">
        <v>0</v>
      </c>
      <c r="D76" s="509">
        <v>0</v>
      </c>
      <c r="E76" s="509">
        <v>0</v>
      </c>
      <c r="F76" s="509">
        <f t="shared" ref="F76:F78" si="25">+C76+D76+E76</f>
        <v>0</v>
      </c>
      <c r="G76" s="487"/>
      <c r="H76" s="475">
        <f>+[1]TSZSZI!$R275</f>
        <v>25862</v>
      </c>
    </row>
    <row r="77" spans="1:8" s="380" customFormat="1" ht="12.75">
      <c r="A77" s="14" t="s">
        <v>347</v>
      </c>
      <c r="B77" s="382" t="s">
        <v>565</v>
      </c>
      <c r="C77" s="509">
        <v>0</v>
      </c>
      <c r="D77" s="509">
        <v>0</v>
      </c>
      <c r="E77" s="509">
        <v>0</v>
      </c>
      <c r="F77" s="509">
        <f t="shared" si="25"/>
        <v>0</v>
      </c>
      <c r="G77" s="487"/>
      <c r="H77" s="475">
        <f>+'[1]TSZSZI megoszt.'!$G$117</f>
        <v>7450</v>
      </c>
    </row>
    <row r="78" spans="1:8" s="380" customFormat="1" ht="13.5" thickBot="1">
      <c r="A78" s="16" t="s">
        <v>348</v>
      </c>
      <c r="B78" s="382" t="s">
        <v>566</v>
      </c>
      <c r="C78" s="509">
        <v>0</v>
      </c>
      <c r="D78" s="509">
        <v>0</v>
      </c>
      <c r="E78" s="509">
        <v>0</v>
      </c>
      <c r="F78" s="509">
        <f t="shared" si="25"/>
        <v>0</v>
      </c>
      <c r="G78" s="487"/>
      <c r="H78" s="475">
        <f>+'[1]TSZSZI megoszt.'!$G$116</f>
        <v>2753</v>
      </c>
    </row>
    <row r="79" spans="1:8" s="380" customFormat="1" ht="13.5" thickBot="1">
      <c r="A79" s="423" t="s">
        <v>329</v>
      </c>
      <c r="B79" s="289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.75">
      <c r="A80" s="385" t="s">
        <v>330</v>
      </c>
      <c r="B80" s="381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.75">
      <c r="A81" s="386" t="s">
        <v>332</v>
      </c>
      <c r="B81" s="382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.75">
      <c r="A82" s="386" t="s">
        <v>334</v>
      </c>
      <c r="B82" s="382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3.5" thickBot="1">
      <c r="A83" s="387" t="s">
        <v>336</v>
      </c>
      <c r="B83" s="291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3.5" thickBot="1">
      <c r="A84" s="423" t="s">
        <v>338</v>
      </c>
      <c r="B84" s="289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thickBot="1">
      <c r="A85" s="423" t="s">
        <v>340</v>
      </c>
      <c r="B85" s="289" t="s">
        <v>339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3.5" thickBot="1">
      <c r="A86" s="423" t="s">
        <v>352</v>
      </c>
      <c r="B86" s="388" t="s">
        <v>488</v>
      </c>
      <c r="C86" s="520">
        <f>+C63+C67+C72+C75+C79+C85+C84</f>
        <v>0</v>
      </c>
      <c r="D86" s="520">
        <f t="shared" ref="D86:F86" si="28">+D63+D67+D72+D75+D79+D85+D84</f>
        <v>0</v>
      </c>
      <c r="E86" s="520">
        <f t="shared" si="28"/>
        <v>38</v>
      </c>
      <c r="F86" s="520">
        <f t="shared" si="28"/>
        <v>38</v>
      </c>
      <c r="G86" s="485"/>
      <c r="H86" s="475"/>
    </row>
    <row r="87" spans="1:8" s="380" customFormat="1" ht="13.5" thickBot="1">
      <c r="A87" s="424" t="s">
        <v>487</v>
      </c>
      <c r="B87" s="389" t="s">
        <v>489</v>
      </c>
      <c r="C87" s="520">
        <f>+C62+C86</f>
        <v>83528</v>
      </c>
      <c r="D87" s="520">
        <f t="shared" ref="D87:F87" si="29">+D62+D86</f>
        <v>-3617</v>
      </c>
      <c r="E87" s="520">
        <f t="shared" si="29"/>
        <v>-2107</v>
      </c>
      <c r="F87" s="520">
        <f t="shared" si="29"/>
        <v>77804</v>
      </c>
      <c r="G87" s="485"/>
      <c r="H87" s="475"/>
    </row>
    <row r="88" spans="1:8" s="380" customFormat="1">
      <c r="A88" s="5"/>
      <c r="B88" s="6"/>
      <c r="C88" s="540"/>
      <c r="D88" s="540"/>
      <c r="E88" s="540"/>
      <c r="F88" s="540"/>
      <c r="G88" s="301"/>
      <c r="H88" s="475"/>
    </row>
    <row r="89" spans="1:8">
      <c r="A89" s="722"/>
      <c r="B89" s="722" t="s">
        <v>47</v>
      </c>
      <c r="C89" s="497"/>
      <c r="D89" s="497"/>
      <c r="E89" s="497"/>
      <c r="F89" s="497"/>
      <c r="G89" s="476"/>
    </row>
    <row r="90" spans="1:8" ht="16.5" thickBot="1">
      <c r="A90" s="723"/>
      <c r="B90" s="723"/>
      <c r="C90" s="304"/>
      <c r="D90" s="304"/>
      <c r="E90" s="304"/>
      <c r="F90" s="304" t="s">
        <v>224</v>
      </c>
      <c r="G90" s="480"/>
    </row>
    <row r="91" spans="1:8" ht="39" thickBot="1">
      <c r="A91" s="23" t="s">
        <v>72</v>
      </c>
      <c r="B91" s="24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  <c r="G91" s="489"/>
    </row>
    <row r="92" spans="1:8" s="379" customFormat="1" ht="13.5" thickBot="1">
      <c r="A92" s="37" t="s">
        <v>503</v>
      </c>
      <c r="B92" s="38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  <c r="G92" s="482"/>
      <c r="H92" s="475"/>
    </row>
    <row r="93" spans="1:8" ht="16.5" thickBot="1">
      <c r="A93" s="22" t="s">
        <v>18</v>
      </c>
      <c r="B93" s="31" t="s">
        <v>447</v>
      </c>
      <c r="C93" s="544">
        <f>C94+C95+C96+C97+C98+C111</f>
        <v>250</v>
      </c>
      <c r="D93" s="544">
        <f t="shared" ref="D93:F93" si="30">D94+D95+D96+D97+D98+D111</f>
        <v>0</v>
      </c>
      <c r="E93" s="544">
        <f t="shared" si="30"/>
        <v>38</v>
      </c>
      <c r="F93" s="544">
        <f t="shared" si="30"/>
        <v>288</v>
      </c>
      <c r="G93" s="483"/>
    </row>
    <row r="94" spans="1:8">
      <c r="A94" s="17" t="s">
        <v>101</v>
      </c>
      <c r="B94" s="10" t="s">
        <v>49</v>
      </c>
      <c r="C94" s="547">
        <v>0</v>
      </c>
      <c r="D94" s="547">
        <v>0</v>
      </c>
      <c r="E94" s="547">
        <v>0</v>
      </c>
      <c r="F94" s="547">
        <f t="shared" ref="F94:F113" si="31">+C94+D94+E94</f>
        <v>0</v>
      </c>
      <c r="G94" s="484"/>
      <c r="H94" s="475">
        <f>+[1]TSZSZI!$R35</f>
        <v>26248</v>
      </c>
    </row>
    <row r="95" spans="1:8">
      <c r="A95" s="14" t="s">
        <v>102</v>
      </c>
      <c r="B95" s="8" t="s">
        <v>171</v>
      </c>
      <c r="C95" s="512">
        <v>0</v>
      </c>
      <c r="D95" s="512">
        <v>0</v>
      </c>
      <c r="E95" s="512">
        <v>0</v>
      </c>
      <c r="F95" s="512">
        <f t="shared" si="31"/>
        <v>0</v>
      </c>
      <c r="G95" s="484"/>
      <c r="H95" s="475">
        <f>+[1]TSZSZI!$R41</f>
        <v>7179</v>
      </c>
    </row>
    <row r="96" spans="1:8">
      <c r="A96" s="14" t="s">
        <v>103</v>
      </c>
      <c r="B96" s="8" t="s">
        <v>134</v>
      </c>
      <c r="C96" s="517">
        <v>240</v>
      </c>
      <c r="D96" s="517">
        <v>0</v>
      </c>
      <c r="E96" s="517">
        <v>0</v>
      </c>
      <c r="F96" s="517">
        <f t="shared" si="31"/>
        <v>240</v>
      </c>
      <c r="G96" s="484"/>
      <c r="H96" s="475">
        <f>+[1]TSZSZI!$R107</f>
        <v>16891</v>
      </c>
    </row>
    <row r="97" spans="1:8">
      <c r="A97" s="14" t="s">
        <v>104</v>
      </c>
      <c r="B97" s="11" t="s">
        <v>172</v>
      </c>
      <c r="C97" s="517"/>
      <c r="D97" s="517">
        <v>0</v>
      </c>
      <c r="E97" s="517">
        <v>0</v>
      </c>
      <c r="F97" s="517">
        <f t="shared" si="31"/>
        <v>0</v>
      </c>
      <c r="G97" s="484"/>
      <c r="H97" s="475">
        <f>+[1]TSZSZI!$R127</f>
        <v>0</v>
      </c>
    </row>
    <row r="98" spans="1:8">
      <c r="A98" s="14" t="s">
        <v>115</v>
      </c>
      <c r="B98" s="19" t="s">
        <v>173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  <c r="G98" s="484"/>
      <c r="H98" s="475">
        <f>+[1]TSZSZI!$R128</f>
        <v>0</v>
      </c>
    </row>
    <row r="99" spans="1:8">
      <c r="A99" s="14" t="s">
        <v>105</v>
      </c>
      <c r="B99" s="8" t="s">
        <v>452</v>
      </c>
      <c r="C99" s="517">
        <v>0</v>
      </c>
      <c r="D99" s="517">
        <v>0</v>
      </c>
      <c r="E99" s="517">
        <v>0</v>
      </c>
      <c r="F99" s="517">
        <f t="shared" si="31"/>
        <v>0</v>
      </c>
      <c r="G99" s="484"/>
    </row>
    <row r="100" spans="1:8">
      <c r="A100" s="14" t="s">
        <v>106</v>
      </c>
      <c r="B100" s="140" t="s">
        <v>451</v>
      </c>
      <c r="C100" s="517">
        <v>0</v>
      </c>
      <c r="D100" s="517">
        <v>0</v>
      </c>
      <c r="E100" s="517">
        <v>0</v>
      </c>
      <c r="F100" s="517">
        <f t="shared" si="31"/>
        <v>0</v>
      </c>
      <c r="G100" s="484"/>
    </row>
    <row r="101" spans="1:8">
      <c r="A101" s="14" t="s">
        <v>116</v>
      </c>
      <c r="B101" s="140" t="s">
        <v>450</v>
      </c>
      <c r="C101" s="517">
        <v>0</v>
      </c>
      <c r="D101" s="517">
        <v>0</v>
      </c>
      <c r="E101" s="517">
        <v>0</v>
      </c>
      <c r="F101" s="517">
        <f t="shared" si="31"/>
        <v>0</v>
      </c>
      <c r="G101" s="484"/>
      <c r="H101" s="475">
        <f>+[1]TSZSZI!$R129</f>
        <v>0</v>
      </c>
    </row>
    <row r="102" spans="1:8">
      <c r="A102" s="14" t="s">
        <v>117</v>
      </c>
      <c r="B102" s="138" t="s">
        <v>355</v>
      </c>
      <c r="C102" s="517">
        <v>0</v>
      </c>
      <c r="D102" s="517">
        <v>0</v>
      </c>
      <c r="E102" s="517">
        <v>0</v>
      </c>
      <c r="F102" s="517">
        <f t="shared" si="31"/>
        <v>0</v>
      </c>
      <c r="G102" s="484"/>
      <c r="H102" s="475">
        <f>+[1]TSZSZI!$R130</f>
        <v>0</v>
      </c>
    </row>
    <row r="103" spans="1:8">
      <c r="A103" s="14" t="s">
        <v>118</v>
      </c>
      <c r="B103" s="139" t="s">
        <v>356</v>
      </c>
      <c r="C103" s="517">
        <v>0</v>
      </c>
      <c r="D103" s="517">
        <v>0</v>
      </c>
      <c r="E103" s="517">
        <v>0</v>
      </c>
      <c r="F103" s="517">
        <f t="shared" si="31"/>
        <v>0</v>
      </c>
      <c r="G103" s="484"/>
      <c r="H103" s="475">
        <f>+[1]TSZSZI!$R131</f>
        <v>0</v>
      </c>
    </row>
    <row r="104" spans="1:8">
      <c r="A104" s="14" t="s">
        <v>119</v>
      </c>
      <c r="B104" s="139" t="s">
        <v>357</v>
      </c>
      <c r="C104" s="517">
        <v>0</v>
      </c>
      <c r="D104" s="517">
        <v>0</v>
      </c>
      <c r="E104" s="517">
        <v>0</v>
      </c>
      <c r="F104" s="517">
        <f t="shared" si="31"/>
        <v>0</v>
      </c>
      <c r="G104" s="484"/>
      <c r="H104" s="475">
        <f>+[1]TSZSZI!$R132</f>
        <v>0</v>
      </c>
    </row>
    <row r="105" spans="1:8">
      <c r="A105" s="14" t="s">
        <v>121</v>
      </c>
      <c r="B105" s="138" t="s">
        <v>358</v>
      </c>
      <c r="C105" s="517"/>
      <c r="D105" s="517">
        <v>0</v>
      </c>
      <c r="E105" s="517">
        <v>0</v>
      </c>
      <c r="F105" s="517">
        <f t="shared" si="31"/>
        <v>0</v>
      </c>
      <c r="G105" s="484"/>
      <c r="H105" s="475">
        <f>+[1]TSZSZI!$R135</f>
        <v>0</v>
      </c>
    </row>
    <row r="106" spans="1:8">
      <c r="A106" s="14" t="s">
        <v>174</v>
      </c>
      <c r="B106" s="138" t="s">
        <v>359</v>
      </c>
      <c r="C106" s="517">
        <v>0</v>
      </c>
      <c r="D106" s="517">
        <v>0</v>
      </c>
      <c r="E106" s="517">
        <v>0</v>
      </c>
      <c r="F106" s="517">
        <f t="shared" si="31"/>
        <v>0</v>
      </c>
      <c r="G106" s="484"/>
      <c r="H106" s="475">
        <f>+[1]TSZSZI!$R136</f>
        <v>0</v>
      </c>
    </row>
    <row r="107" spans="1:8">
      <c r="A107" s="14" t="s">
        <v>353</v>
      </c>
      <c r="B107" s="139" t="s">
        <v>360</v>
      </c>
      <c r="C107" s="517">
        <v>0</v>
      </c>
      <c r="D107" s="517">
        <v>0</v>
      </c>
      <c r="E107" s="517">
        <v>0</v>
      </c>
      <c r="F107" s="517">
        <f t="shared" si="31"/>
        <v>0</v>
      </c>
      <c r="G107" s="484"/>
      <c r="H107" s="475">
        <f>+[1]TSZSZI!$R138</f>
        <v>0</v>
      </c>
    </row>
    <row r="108" spans="1:8">
      <c r="A108" s="13" t="s">
        <v>354</v>
      </c>
      <c r="B108" s="140" t="s">
        <v>361</v>
      </c>
      <c r="C108" s="517">
        <v>0</v>
      </c>
      <c r="D108" s="517">
        <v>0</v>
      </c>
      <c r="E108" s="517">
        <v>0</v>
      </c>
      <c r="F108" s="517">
        <f t="shared" si="31"/>
        <v>0</v>
      </c>
      <c r="G108" s="484"/>
      <c r="H108" s="475">
        <f>+[1]TSZSZI!$R139</f>
        <v>0</v>
      </c>
    </row>
    <row r="109" spans="1:8">
      <c r="A109" s="14" t="s">
        <v>448</v>
      </c>
      <c r="B109" s="140" t="s">
        <v>362</v>
      </c>
      <c r="C109" s="517">
        <v>0</v>
      </c>
      <c r="D109" s="517">
        <v>0</v>
      </c>
      <c r="E109" s="517">
        <v>0</v>
      </c>
      <c r="F109" s="517">
        <f t="shared" si="31"/>
        <v>0</v>
      </c>
      <c r="G109" s="484"/>
      <c r="H109" s="475">
        <f>+[1]TSZSZI!$R140</f>
        <v>0</v>
      </c>
    </row>
    <row r="110" spans="1:8">
      <c r="A110" s="16" t="s">
        <v>449</v>
      </c>
      <c r="B110" s="140" t="s">
        <v>363</v>
      </c>
      <c r="C110" s="517"/>
      <c r="D110" s="517">
        <v>0</v>
      </c>
      <c r="E110" s="517">
        <v>0</v>
      </c>
      <c r="F110" s="517">
        <f t="shared" si="31"/>
        <v>0</v>
      </c>
      <c r="G110" s="484"/>
      <c r="H110" s="475">
        <f>+[1]TSZSZI!$R148</f>
        <v>0</v>
      </c>
    </row>
    <row r="111" spans="1:8">
      <c r="A111" s="14" t="s">
        <v>453</v>
      </c>
      <c r="B111" s="11" t="s">
        <v>50</v>
      </c>
      <c r="C111" s="512">
        <f>+C112+C113</f>
        <v>10</v>
      </c>
      <c r="D111" s="512">
        <v>0</v>
      </c>
      <c r="E111" s="512">
        <v>38</v>
      </c>
      <c r="F111" s="512">
        <f t="shared" si="31"/>
        <v>48</v>
      </c>
      <c r="G111" s="484"/>
      <c r="H111" s="475">
        <f>+[1]TSZSZI!$R152</f>
        <v>0</v>
      </c>
    </row>
    <row r="112" spans="1:8">
      <c r="A112" s="14" t="s">
        <v>454</v>
      </c>
      <c r="B112" s="8" t="s">
        <v>456</v>
      </c>
      <c r="C112" s="512">
        <v>10</v>
      </c>
      <c r="D112" s="512">
        <v>0</v>
      </c>
      <c r="E112" s="512">
        <v>0</v>
      </c>
      <c r="F112" s="512">
        <f t="shared" si="31"/>
        <v>10</v>
      </c>
      <c r="G112" s="484"/>
      <c r="H112" s="475">
        <f>+[1]TSZSZI!$R150</f>
        <v>0</v>
      </c>
    </row>
    <row r="113" spans="1:8" ht="16.5" thickBot="1">
      <c r="A113" s="18" t="s">
        <v>455</v>
      </c>
      <c r="B113" s="447" t="s">
        <v>457</v>
      </c>
      <c r="C113" s="557"/>
      <c r="D113" s="557">
        <v>0</v>
      </c>
      <c r="E113" s="557">
        <v>0</v>
      </c>
      <c r="F113" s="557">
        <f t="shared" si="31"/>
        <v>0</v>
      </c>
      <c r="G113" s="484"/>
      <c r="H113" s="475">
        <f>+[1]TSZSZI!$R151</f>
        <v>0</v>
      </c>
    </row>
    <row r="114" spans="1:8" ht="16.5" thickBot="1">
      <c r="A114" s="445" t="s">
        <v>19</v>
      </c>
      <c r="B114" s="446" t="s">
        <v>364</v>
      </c>
      <c r="C114" s="560">
        <f>+C115+C117+C119</f>
        <v>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0</v>
      </c>
      <c r="G114" s="483"/>
    </row>
    <row r="115" spans="1:8">
      <c r="A115" s="15" t="s">
        <v>107</v>
      </c>
      <c r="B115" s="8" t="s">
        <v>223</v>
      </c>
      <c r="C115" s="509">
        <v>0</v>
      </c>
      <c r="D115" s="509">
        <v>0</v>
      </c>
      <c r="E115" s="509">
        <v>0</v>
      </c>
      <c r="F115" s="509">
        <f t="shared" ref="F115:F127" si="34">+C115+D115+E115</f>
        <v>0</v>
      </c>
      <c r="G115" s="484"/>
      <c r="H115" s="475">
        <f>+[1]TSZSZI!$R160</f>
        <v>0</v>
      </c>
    </row>
    <row r="116" spans="1:8">
      <c r="A116" s="15" t="s">
        <v>108</v>
      </c>
      <c r="B116" s="12" t="s">
        <v>368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>
      <c r="A117" s="15" t="s">
        <v>109</v>
      </c>
      <c r="B117" s="12" t="s">
        <v>175</v>
      </c>
      <c r="C117" s="512">
        <v>0</v>
      </c>
      <c r="D117" s="512">
        <v>0</v>
      </c>
      <c r="E117" s="512">
        <v>0</v>
      </c>
      <c r="F117" s="512">
        <f t="shared" si="34"/>
        <v>0</v>
      </c>
      <c r="G117" s="484"/>
      <c r="H117" s="475">
        <f>+[1]TSZSZI!$R165</f>
        <v>0</v>
      </c>
    </row>
    <row r="118" spans="1:8">
      <c r="A118" s="15" t="s">
        <v>110</v>
      </c>
      <c r="B118" s="12" t="s">
        <v>369</v>
      </c>
      <c r="C118" s="562">
        <v>0</v>
      </c>
      <c r="D118" s="562">
        <v>0</v>
      </c>
      <c r="E118" s="562">
        <v>0</v>
      </c>
      <c r="F118" s="562">
        <f t="shared" si="34"/>
        <v>0</v>
      </c>
      <c r="G118" s="484"/>
    </row>
    <row r="119" spans="1:8">
      <c r="A119" s="15" t="s">
        <v>111</v>
      </c>
      <c r="B119" s="291" t="s">
        <v>226</v>
      </c>
      <c r="C119" s="562">
        <v>0</v>
      </c>
      <c r="D119" s="562">
        <v>0</v>
      </c>
      <c r="E119" s="562">
        <v>0</v>
      </c>
      <c r="F119" s="562">
        <f t="shared" si="34"/>
        <v>0</v>
      </c>
      <c r="G119" s="484"/>
    </row>
    <row r="120" spans="1:8">
      <c r="A120" s="15" t="s">
        <v>120</v>
      </c>
      <c r="B120" s="290" t="s">
        <v>434</v>
      </c>
      <c r="C120" s="562">
        <v>0</v>
      </c>
      <c r="D120" s="562">
        <v>0</v>
      </c>
      <c r="E120" s="562">
        <v>0</v>
      </c>
      <c r="F120" s="562">
        <f t="shared" si="34"/>
        <v>0</v>
      </c>
      <c r="G120" s="484"/>
    </row>
    <row r="121" spans="1:8">
      <c r="A121" s="15" t="s">
        <v>122</v>
      </c>
      <c r="B121" s="377" t="s">
        <v>374</v>
      </c>
      <c r="C121" s="562">
        <v>0</v>
      </c>
      <c r="D121" s="562">
        <v>0</v>
      </c>
      <c r="E121" s="562">
        <v>0</v>
      </c>
      <c r="F121" s="562">
        <f t="shared" si="34"/>
        <v>0</v>
      </c>
      <c r="G121" s="484"/>
    </row>
    <row r="122" spans="1:8">
      <c r="A122" s="15" t="s">
        <v>176</v>
      </c>
      <c r="B122" s="139" t="s">
        <v>357</v>
      </c>
      <c r="C122" s="562">
        <v>0</v>
      </c>
      <c r="D122" s="562">
        <v>0</v>
      </c>
      <c r="E122" s="562">
        <v>0</v>
      </c>
      <c r="F122" s="562">
        <f t="shared" si="34"/>
        <v>0</v>
      </c>
      <c r="G122" s="484"/>
    </row>
    <row r="123" spans="1:8">
      <c r="A123" s="15" t="s">
        <v>177</v>
      </c>
      <c r="B123" s="139" t="s">
        <v>373</v>
      </c>
      <c r="C123" s="562">
        <v>0</v>
      </c>
      <c r="D123" s="562">
        <v>0</v>
      </c>
      <c r="E123" s="562">
        <v>0</v>
      </c>
      <c r="F123" s="562">
        <f t="shared" si="34"/>
        <v>0</v>
      </c>
      <c r="G123" s="484"/>
    </row>
    <row r="124" spans="1:8">
      <c r="A124" s="15" t="s">
        <v>178</v>
      </c>
      <c r="B124" s="139" t="s">
        <v>372</v>
      </c>
      <c r="C124" s="562">
        <v>0</v>
      </c>
      <c r="D124" s="562">
        <v>0</v>
      </c>
      <c r="E124" s="562">
        <v>0</v>
      </c>
      <c r="F124" s="562">
        <f t="shared" si="34"/>
        <v>0</v>
      </c>
      <c r="G124" s="484"/>
    </row>
    <row r="125" spans="1:8">
      <c r="A125" s="15" t="s">
        <v>365</v>
      </c>
      <c r="B125" s="139" t="s">
        <v>360</v>
      </c>
      <c r="C125" s="562">
        <v>0</v>
      </c>
      <c r="D125" s="562">
        <v>0</v>
      </c>
      <c r="E125" s="562">
        <v>0</v>
      </c>
      <c r="F125" s="562">
        <f t="shared" si="34"/>
        <v>0</v>
      </c>
      <c r="G125" s="484"/>
    </row>
    <row r="126" spans="1:8">
      <c r="A126" s="15" t="s">
        <v>366</v>
      </c>
      <c r="B126" s="139" t="s">
        <v>371</v>
      </c>
      <c r="C126" s="562">
        <v>0</v>
      </c>
      <c r="D126" s="562">
        <v>0</v>
      </c>
      <c r="E126" s="562">
        <v>0</v>
      </c>
      <c r="F126" s="562">
        <f t="shared" si="34"/>
        <v>0</v>
      </c>
      <c r="G126" s="484"/>
    </row>
    <row r="127" spans="1:8" ht="16.5" thickBot="1">
      <c r="A127" s="13" t="s">
        <v>367</v>
      </c>
      <c r="B127" s="139" t="s">
        <v>370</v>
      </c>
      <c r="C127" s="564">
        <v>0</v>
      </c>
      <c r="D127" s="564">
        <v>0</v>
      </c>
      <c r="E127" s="564">
        <v>0</v>
      </c>
      <c r="F127" s="564">
        <f t="shared" si="34"/>
        <v>0</v>
      </c>
      <c r="G127" s="484"/>
    </row>
    <row r="128" spans="1:8" ht="16.5" thickBot="1">
      <c r="A128" s="20" t="s">
        <v>20</v>
      </c>
      <c r="B128" s="121" t="s">
        <v>458</v>
      </c>
      <c r="C128" s="506">
        <f>+C93+C114</f>
        <v>250</v>
      </c>
      <c r="D128" s="506">
        <f t="shared" ref="D128:F128" si="35">+D93+D114</f>
        <v>0</v>
      </c>
      <c r="E128" s="506">
        <f t="shared" si="35"/>
        <v>38</v>
      </c>
      <c r="F128" s="506">
        <f t="shared" si="35"/>
        <v>288</v>
      </c>
      <c r="G128" s="483"/>
    </row>
    <row r="129" spans="1:8" ht="16.5" thickBot="1">
      <c r="A129" s="20" t="s">
        <v>21</v>
      </c>
      <c r="B129" s="121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>
      <c r="A130" s="15" t="s">
        <v>265</v>
      </c>
      <c r="B130" s="12" t="s">
        <v>466</v>
      </c>
      <c r="C130" s="562"/>
      <c r="D130" s="562"/>
      <c r="E130" s="562"/>
      <c r="F130" s="562">
        <f t="shared" ref="F130:F132" si="37">+C130+D130+E130</f>
        <v>0</v>
      </c>
      <c r="G130" s="484"/>
    </row>
    <row r="131" spans="1:8">
      <c r="A131" s="15" t="s">
        <v>268</v>
      </c>
      <c r="B131" s="12" t="s">
        <v>467</v>
      </c>
      <c r="C131" s="562"/>
      <c r="D131" s="562"/>
      <c r="E131" s="562"/>
      <c r="F131" s="562">
        <f t="shared" si="37"/>
        <v>0</v>
      </c>
      <c r="G131" s="484"/>
    </row>
    <row r="132" spans="1:8" ht="16.5" thickBot="1">
      <c r="A132" s="13" t="s">
        <v>269</v>
      </c>
      <c r="B132" s="12" t="s">
        <v>468</v>
      </c>
      <c r="C132" s="562"/>
      <c r="D132" s="562"/>
      <c r="E132" s="562"/>
      <c r="F132" s="562">
        <f t="shared" si="37"/>
        <v>0</v>
      </c>
      <c r="G132" s="484"/>
    </row>
    <row r="133" spans="1:8" ht="16.5" thickBot="1">
      <c r="A133" s="20" t="s">
        <v>22</v>
      </c>
      <c r="B133" s="121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>
      <c r="A134" s="15" t="s">
        <v>94</v>
      </c>
      <c r="B134" s="9" t="s">
        <v>469</v>
      </c>
      <c r="C134" s="562"/>
      <c r="D134" s="562"/>
      <c r="E134" s="562"/>
      <c r="F134" s="562">
        <f t="shared" ref="F134:F139" si="39">+C134+D134+E134</f>
        <v>0</v>
      </c>
      <c r="G134" s="484"/>
    </row>
    <row r="135" spans="1:8">
      <c r="A135" s="15" t="s">
        <v>95</v>
      </c>
      <c r="B135" s="9" t="s">
        <v>461</v>
      </c>
      <c r="C135" s="562"/>
      <c r="D135" s="562"/>
      <c r="E135" s="562"/>
      <c r="F135" s="562">
        <f t="shared" si="39"/>
        <v>0</v>
      </c>
      <c r="G135" s="484"/>
    </row>
    <row r="136" spans="1:8">
      <c r="A136" s="15" t="s">
        <v>96</v>
      </c>
      <c r="B136" s="9" t="s">
        <v>462</v>
      </c>
      <c r="C136" s="562"/>
      <c r="D136" s="562"/>
      <c r="E136" s="562"/>
      <c r="F136" s="562">
        <f t="shared" si="39"/>
        <v>0</v>
      </c>
      <c r="G136" s="484"/>
    </row>
    <row r="137" spans="1:8">
      <c r="A137" s="15" t="s">
        <v>163</v>
      </c>
      <c r="B137" s="9" t="s">
        <v>463</v>
      </c>
      <c r="C137" s="562"/>
      <c r="D137" s="562"/>
      <c r="E137" s="562"/>
      <c r="F137" s="562">
        <f t="shared" si="39"/>
        <v>0</v>
      </c>
      <c r="G137" s="484"/>
    </row>
    <row r="138" spans="1:8">
      <c r="A138" s="15" t="s">
        <v>164</v>
      </c>
      <c r="B138" s="9" t="s">
        <v>464</v>
      </c>
      <c r="C138" s="562"/>
      <c r="D138" s="562"/>
      <c r="E138" s="562"/>
      <c r="F138" s="562">
        <f t="shared" si="39"/>
        <v>0</v>
      </c>
      <c r="G138" s="484"/>
    </row>
    <row r="139" spans="1:8" ht="16.5" thickBot="1">
      <c r="A139" s="13" t="s">
        <v>165</v>
      </c>
      <c r="B139" s="9" t="s">
        <v>465</v>
      </c>
      <c r="C139" s="562"/>
      <c r="D139" s="562"/>
      <c r="E139" s="562"/>
      <c r="F139" s="562">
        <f t="shared" si="39"/>
        <v>0</v>
      </c>
      <c r="G139" s="484"/>
    </row>
    <row r="140" spans="1:8" ht="16.5" thickBot="1">
      <c r="A140" s="20" t="s">
        <v>23</v>
      </c>
      <c r="B140" s="121" t="s">
        <v>473</v>
      </c>
      <c r="C140" s="520">
        <f>+C141+C142+C143+C144</f>
        <v>83278</v>
      </c>
      <c r="D140" s="520">
        <f t="shared" ref="D140:F140" si="40">+D141+D142+D143+D144</f>
        <v>-3617</v>
      </c>
      <c r="E140" s="520">
        <f t="shared" si="40"/>
        <v>-2145</v>
      </c>
      <c r="F140" s="520">
        <f t="shared" si="40"/>
        <v>77516</v>
      </c>
      <c r="G140" s="485"/>
    </row>
    <row r="141" spans="1:8">
      <c r="A141" s="15" t="s">
        <v>97</v>
      </c>
      <c r="B141" s="9" t="s">
        <v>375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  <c r="G141" s="484"/>
    </row>
    <row r="142" spans="1:8">
      <c r="A142" s="15" t="s">
        <v>98</v>
      </c>
      <c r="B142" s="9" t="s">
        <v>376</v>
      </c>
      <c r="C142" s="562">
        <v>0</v>
      </c>
      <c r="D142" s="562">
        <v>0</v>
      </c>
      <c r="E142" s="562">
        <v>0</v>
      </c>
      <c r="F142" s="562">
        <f t="shared" si="41"/>
        <v>0</v>
      </c>
      <c r="G142" s="484"/>
    </row>
    <row r="143" spans="1:8">
      <c r="A143" s="15" t="s">
        <v>289</v>
      </c>
      <c r="B143" s="9" t="s">
        <v>474</v>
      </c>
      <c r="C143" s="562">
        <v>0</v>
      </c>
      <c r="D143" s="562">
        <v>0</v>
      </c>
      <c r="E143" s="562">
        <v>0</v>
      </c>
      <c r="F143" s="562">
        <f t="shared" si="41"/>
        <v>0</v>
      </c>
      <c r="G143" s="484"/>
    </row>
    <row r="144" spans="1:8" ht="16.5" thickBot="1">
      <c r="A144" s="13" t="s">
        <v>290</v>
      </c>
      <c r="B144" s="7" t="s">
        <v>563</v>
      </c>
      <c r="C144" s="562">
        <v>83278</v>
      </c>
      <c r="D144" s="509">
        <f>117+193+117+127+120+2-4764+471</f>
        <v>-3617</v>
      </c>
      <c r="E144" s="509">
        <v>-2145</v>
      </c>
      <c r="F144" s="562">
        <f t="shared" si="41"/>
        <v>77516</v>
      </c>
      <c r="G144" s="484"/>
      <c r="H144" s="475">
        <f>+[1]TSZSZI!$R171</f>
        <v>0</v>
      </c>
    </row>
    <row r="145" spans="1:10" ht="16.5" thickBot="1">
      <c r="A145" s="20" t="s">
        <v>24</v>
      </c>
      <c r="B145" s="121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>
      <c r="A146" s="15" t="s">
        <v>99</v>
      </c>
      <c r="B146" s="9" t="s">
        <v>470</v>
      </c>
      <c r="C146" s="562"/>
      <c r="D146" s="562"/>
      <c r="E146" s="562"/>
      <c r="F146" s="562">
        <f t="shared" ref="F146:F152" si="43">+C146+D146+E146</f>
        <v>0</v>
      </c>
      <c r="G146" s="484"/>
    </row>
    <row r="147" spans="1:10">
      <c r="A147" s="15" t="s">
        <v>100</v>
      </c>
      <c r="B147" s="9" t="s">
        <v>477</v>
      </c>
      <c r="C147" s="562"/>
      <c r="D147" s="562"/>
      <c r="E147" s="562"/>
      <c r="F147" s="562">
        <f t="shared" si="43"/>
        <v>0</v>
      </c>
      <c r="G147" s="484"/>
    </row>
    <row r="148" spans="1:10">
      <c r="A148" s="15" t="s">
        <v>301</v>
      </c>
      <c r="B148" s="9" t="s">
        <v>472</v>
      </c>
      <c r="C148" s="562"/>
      <c r="D148" s="562"/>
      <c r="E148" s="562"/>
      <c r="F148" s="562">
        <f t="shared" si="43"/>
        <v>0</v>
      </c>
      <c r="G148" s="484"/>
    </row>
    <row r="149" spans="1:10">
      <c r="A149" s="15" t="s">
        <v>302</v>
      </c>
      <c r="B149" s="9" t="s">
        <v>478</v>
      </c>
      <c r="C149" s="562"/>
      <c r="D149" s="562"/>
      <c r="E149" s="562"/>
      <c r="F149" s="562">
        <f t="shared" si="43"/>
        <v>0</v>
      </c>
      <c r="G149" s="484"/>
    </row>
    <row r="150" spans="1:10" ht="16.5" thickBot="1">
      <c r="A150" s="15" t="s">
        <v>476</v>
      </c>
      <c r="B150" s="9" t="s">
        <v>479</v>
      </c>
      <c r="C150" s="562"/>
      <c r="D150" s="562"/>
      <c r="E150" s="562"/>
      <c r="F150" s="562">
        <f t="shared" si="43"/>
        <v>0</v>
      </c>
      <c r="G150" s="484"/>
    </row>
    <row r="151" spans="1:10" ht="16.5" thickBot="1">
      <c r="A151" s="20" t="s">
        <v>25</v>
      </c>
      <c r="B151" s="121" t="s">
        <v>480</v>
      </c>
      <c r="C151" s="572"/>
      <c r="D151" s="572"/>
      <c r="E151" s="572"/>
      <c r="F151" s="572">
        <f t="shared" si="43"/>
        <v>0</v>
      </c>
      <c r="G151" s="491"/>
    </row>
    <row r="152" spans="1:10" ht="16.5" thickBot="1">
      <c r="A152" s="20" t="s">
        <v>26</v>
      </c>
      <c r="B152" s="121" t="s">
        <v>481</v>
      </c>
      <c r="C152" s="572"/>
      <c r="D152" s="572"/>
      <c r="E152" s="572"/>
      <c r="F152" s="572">
        <f t="shared" si="43"/>
        <v>0</v>
      </c>
      <c r="G152" s="491"/>
    </row>
    <row r="153" spans="1:10" ht="16.5" thickBot="1">
      <c r="A153" s="20" t="s">
        <v>27</v>
      </c>
      <c r="B153" s="121" t="s">
        <v>483</v>
      </c>
      <c r="C153" s="573">
        <f>+C129+C133+C140+C145+C151+C152</f>
        <v>83278</v>
      </c>
      <c r="D153" s="573">
        <f t="shared" ref="D153:F153" si="44">+D129+D133+D140+D145+D151+D152</f>
        <v>-3617</v>
      </c>
      <c r="E153" s="573">
        <f t="shared" si="44"/>
        <v>-2145</v>
      </c>
      <c r="F153" s="573">
        <f t="shared" si="44"/>
        <v>77516</v>
      </c>
      <c r="G153" s="492"/>
      <c r="I153" s="391"/>
      <c r="J153" s="391"/>
    </row>
    <row r="154" spans="1:10" s="380" customFormat="1" ht="13.5" thickBot="1">
      <c r="A154" s="292" t="s">
        <v>28</v>
      </c>
      <c r="B154" s="347" t="s">
        <v>482</v>
      </c>
      <c r="C154" s="573">
        <f>+C128+C153</f>
        <v>83528</v>
      </c>
      <c r="D154" s="573">
        <f t="shared" ref="D154:F154" si="45">+D128+D153</f>
        <v>-3617</v>
      </c>
      <c r="E154" s="573">
        <f t="shared" si="45"/>
        <v>-2107</v>
      </c>
      <c r="F154" s="573">
        <f t="shared" si="45"/>
        <v>77804</v>
      </c>
      <c r="G154" s="492"/>
      <c r="H154" s="475"/>
    </row>
    <row r="155" spans="1:10"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10">
      <c r="A156" s="493" t="s">
        <v>377</v>
      </c>
      <c r="B156" s="494"/>
      <c r="C156" s="578"/>
      <c r="D156" s="578"/>
      <c r="E156" s="578"/>
      <c r="F156" s="578"/>
      <c r="G156" s="476"/>
    </row>
    <row r="157" spans="1:10" ht="16.5" thickBot="1">
      <c r="A157" s="723" t="s">
        <v>142</v>
      </c>
      <c r="B157" s="723"/>
      <c r="C157" s="304"/>
      <c r="D157" s="304"/>
      <c r="E157" s="304"/>
      <c r="F157" s="304" t="s">
        <v>224</v>
      </c>
      <c r="G157" s="480"/>
    </row>
    <row r="158" spans="1:10" ht="21.75" thickBot="1">
      <c r="A158" s="20">
        <v>1</v>
      </c>
      <c r="B158" s="30" t="s">
        <v>484</v>
      </c>
      <c r="C158" s="506">
        <f>+C62-C128</f>
        <v>83278</v>
      </c>
      <c r="D158" s="506">
        <f t="shared" ref="D158:F158" si="47">+D62-D128</f>
        <v>-3617</v>
      </c>
      <c r="E158" s="506">
        <f t="shared" si="47"/>
        <v>-2183</v>
      </c>
      <c r="F158" s="506">
        <f t="shared" si="47"/>
        <v>77478</v>
      </c>
      <c r="G158" s="483"/>
    </row>
    <row r="159" spans="1:10" ht="32.25" thickBot="1">
      <c r="A159" s="20" t="s">
        <v>19</v>
      </c>
      <c r="B159" s="30" t="s">
        <v>490</v>
      </c>
      <c r="C159" s="506">
        <f>+C86-C153</f>
        <v>-83278</v>
      </c>
      <c r="D159" s="506">
        <f t="shared" ref="D159:F159" si="48">+D86-D153</f>
        <v>3617</v>
      </c>
      <c r="E159" s="506">
        <f t="shared" si="48"/>
        <v>2183</v>
      </c>
      <c r="F159" s="506">
        <f t="shared" si="48"/>
        <v>-77478</v>
      </c>
      <c r="G159" s="483"/>
    </row>
    <row r="161" spans="2:6">
      <c r="B161" s="715" t="s">
        <v>666</v>
      </c>
      <c r="C161" s="715" t="s">
        <v>683</v>
      </c>
      <c r="E161" s="715"/>
      <c r="F161" s="715"/>
    </row>
  </sheetData>
  <pageMargins left="0.70866141732283472" right="0.70866141732283472" top="1.0236220472440944" bottom="0.74803149606299213" header="0.31496062992125984" footer="0.31496062992125984"/>
  <pageSetup paperSize="9" scale="55" orientation="portrait" r:id="rId1"/>
  <headerFooter>
    <oddHeader>&amp;C&amp;"Times New Roman CE,Félkövér"&amp;12
Közoktatási társulás
2015. ÉVI KÖLTSÉGVETÉSÉNEK ÖSSZEVONT MÉRLEGE&amp;R&amp;"Times New Roman CE,Félkövér dőlt"&amp;12 1.2.8. melléklet a ........./2015. (.......) önkormányzati rendelethez</oddHeader>
  </headerFooter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topLeftCell="B140" zoomScaleNormal="100" workbookViewId="0">
      <selection activeCell="D111" sqref="D111"/>
    </sheetView>
  </sheetViews>
  <sheetFormatPr defaultRowHeight="15.75"/>
  <cols>
    <col min="1" max="1" width="9.5" style="348" customWidth="1"/>
    <col min="2" max="2" width="83.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26.25" customHeight="1">
      <c r="A1" s="722"/>
      <c r="B1" s="722" t="s">
        <v>15</v>
      </c>
      <c r="C1" s="497"/>
      <c r="D1" s="497"/>
      <c r="E1" s="728"/>
      <c r="F1" s="497"/>
      <c r="G1" s="476"/>
    </row>
    <row r="2" spans="1:12" ht="15.95" customHeight="1" thickBot="1">
      <c r="A2" s="723"/>
      <c r="B2" s="723"/>
      <c r="C2" s="304"/>
      <c r="D2" s="304"/>
      <c r="E2" s="304"/>
      <c r="F2" s="304" t="s">
        <v>224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654</v>
      </c>
      <c r="D3" s="500" t="s">
        <v>675</v>
      </c>
      <c r="E3" s="500" t="s">
        <v>676</v>
      </c>
      <c r="F3" s="500" t="s">
        <v>677</v>
      </c>
      <c r="G3" s="481"/>
    </row>
    <row r="4" spans="1:12" s="379" customFormat="1" ht="12" customHeight="1" thickBot="1">
      <c r="A4" s="374" t="s">
        <v>503</v>
      </c>
      <c r="B4" s="375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  <c r="G4" s="482"/>
      <c r="H4" s="475"/>
    </row>
    <row r="5" spans="1:12" s="380" customFormat="1" ht="12" customHeight="1" thickBot="1">
      <c r="A5" s="20" t="s">
        <v>18</v>
      </c>
      <c r="B5" s="21" t="s">
        <v>249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250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251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252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253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136</v>
      </c>
      <c r="B10" s="290" t="s">
        <v>439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440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254</v>
      </c>
      <c r="C12" s="506">
        <f>+C13+C14+C15+C16+C17</f>
        <v>36200</v>
      </c>
      <c r="D12" s="506">
        <f t="shared" ref="D12:F12" si="2">+D13+D14+D15+D16+D17</f>
        <v>699</v>
      </c>
      <c r="E12" s="506">
        <f t="shared" si="2"/>
        <v>1822</v>
      </c>
      <c r="F12" s="506">
        <f t="shared" si="2"/>
        <v>38721</v>
      </c>
      <c r="G12" s="483"/>
      <c r="H12" s="475"/>
    </row>
    <row r="13" spans="1:12" s="380" customFormat="1" ht="12" customHeight="1">
      <c r="A13" s="15" t="s">
        <v>107</v>
      </c>
      <c r="B13" s="381" t="s">
        <v>255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256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428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429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.75">
      <c r="A17" s="14" t="s">
        <v>111</v>
      </c>
      <c r="B17" s="382" t="s">
        <v>257</v>
      </c>
      <c r="C17" s="509">
        <v>36200</v>
      </c>
      <c r="D17" s="509">
        <f>128+217+145+430+4+2498-2723</f>
        <v>699</v>
      </c>
      <c r="E17" s="509">
        <v>1822</v>
      </c>
      <c r="F17" s="509">
        <f t="shared" si="3"/>
        <v>38721</v>
      </c>
      <c r="G17" s="484"/>
      <c r="H17" s="475">
        <f>+[1]TSZSZI!$R193</f>
        <v>0</v>
      </c>
    </row>
    <row r="18" spans="1:8" s="380" customFormat="1" ht="13.5" thickBot="1">
      <c r="A18" s="16" t="s">
        <v>120</v>
      </c>
      <c r="B18" s="291" t="s">
        <v>258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3.5" thickBot="1">
      <c r="A19" s="20" t="s">
        <v>20</v>
      </c>
      <c r="B19" s="21" t="s">
        <v>259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.75">
      <c r="A20" s="15" t="s">
        <v>90</v>
      </c>
      <c r="B20" s="381" t="s">
        <v>260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.75">
      <c r="A21" s="14" t="s">
        <v>91</v>
      </c>
      <c r="B21" s="382" t="s">
        <v>261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.75">
      <c r="A22" s="14" t="s">
        <v>92</v>
      </c>
      <c r="B22" s="382" t="s">
        <v>430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.75">
      <c r="A23" s="14" t="s">
        <v>93</v>
      </c>
      <c r="B23" s="382" t="s">
        <v>431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.75">
      <c r="A24" s="14" t="s">
        <v>159</v>
      </c>
      <c r="B24" s="382" t="s">
        <v>262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3.5" thickBot="1">
      <c r="A25" s="16" t="s">
        <v>160</v>
      </c>
      <c r="B25" s="383" t="s">
        <v>263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3.5" thickBot="1">
      <c r="A26" s="20" t="s">
        <v>161</v>
      </c>
      <c r="B26" s="21" t="s">
        <v>264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.75">
      <c r="A27" s="15" t="s">
        <v>265</v>
      </c>
      <c r="B27" s="381" t="s">
        <v>446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.75">
      <c r="A28" s="14" t="s">
        <v>266</v>
      </c>
      <c r="B28" s="382" t="s">
        <v>271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.75">
      <c r="A29" s="14" t="s">
        <v>267</v>
      </c>
      <c r="B29" s="382" t="s">
        <v>272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.75">
      <c r="A30" s="14" t="s">
        <v>444</v>
      </c>
      <c r="B30" s="443" t="s">
        <v>445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.75">
      <c r="A31" s="14" t="s">
        <v>268</v>
      </c>
      <c r="B31" s="382" t="s">
        <v>273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.75">
      <c r="A32" s="14" t="s">
        <v>269</v>
      </c>
      <c r="B32" s="382" t="s">
        <v>274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3.5" thickBot="1">
      <c r="A33" s="16" t="s">
        <v>270</v>
      </c>
      <c r="B33" s="383" t="s">
        <v>275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3.5" thickBot="1">
      <c r="A34" s="20" t="s">
        <v>22</v>
      </c>
      <c r="B34" s="21" t="s">
        <v>441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  <c r="G34" s="483"/>
      <c r="H34" s="475"/>
    </row>
    <row r="35" spans="1:8" s="380" customFormat="1" ht="12.75">
      <c r="A35" s="15" t="s">
        <v>94</v>
      </c>
      <c r="B35" s="381" t="s">
        <v>278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.75">
      <c r="A36" s="14" t="s">
        <v>95</v>
      </c>
      <c r="B36" s="382" t="s">
        <v>279</v>
      </c>
      <c r="C36" s="509">
        <v>0</v>
      </c>
      <c r="D36" s="509">
        <v>0</v>
      </c>
      <c r="E36" s="509">
        <v>0</v>
      </c>
      <c r="F36" s="509">
        <f t="shared" si="10"/>
        <v>0</v>
      </c>
      <c r="G36" s="484"/>
      <c r="H36" s="475">
        <f>+[1]TSZSZI!$R229</f>
        <v>0</v>
      </c>
    </row>
    <row r="37" spans="1:8" s="380" customFormat="1" ht="12.75">
      <c r="A37" s="14" t="s">
        <v>96</v>
      </c>
      <c r="B37" s="382" t="s">
        <v>280</v>
      </c>
      <c r="C37" s="509">
        <v>0</v>
      </c>
      <c r="D37" s="509">
        <v>0</v>
      </c>
      <c r="E37" s="509">
        <v>0</v>
      </c>
      <c r="F37" s="509">
        <f t="shared" si="10"/>
        <v>0</v>
      </c>
      <c r="G37" s="484"/>
      <c r="H37" s="475">
        <f>+[1]TSZSZI!$R232</f>
        <v>0</v>
      </c>
    </row>
    <row r="38" spans="1:8" s="380" customFormat="1" ht="12.75">
      <c r="A38" s="14" t="s">
        <v>163</v>
      </c>
      <c r="B38" s="382" t="s">
        <v>281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.75">
      <c r="A39" s="14" t="s">
        <v>164</v>
      </c>
      <c r="B39" s="382" t="s">
        <v>282</v>
      </c>
      <c r="C39" s="509"/>
      <c r="D39" s="509">
        <v>0</v>
      </c>
      <c r="E39" s="509">
        <v>0</v>
      </c>
      <c r="F39" s="509">
        <f t="shared" si="10"/>
        <v>0</v>
      </c>
      <c r="G39" s="484"/>
      <c r="H39" s="475">
        <f>+[1]TSZSZI!$R240</f>
        <v>14186</v>
      </c>
    </row>
    <row r="40" spans="1:8" s="380" customFormat="1" ht="12.75">
      <c r="A40" s="14" t="s">
        <v>165</v>
      </c>
      <c r="B40" s="382" t="s">
        <v>283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.75">
      <c r="A41" s="14" t="s">
        <v>166</v>
      </c>
      <c r="B41" s="382" t="s">
        <v>284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.75">
      <c r="A42" s="14" t="s">
        <v>167</v>
      </c>
      <c r="B42" s="382" t="s">
        <v>285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.75">
      <c r="A43" s="14" t="s">
        <v>276</v>
      </c>
      <c r="B43" s="382" t="s">
        <v>286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.75">
      <c r="A44" s="16" t="s">
        <v>277</v>
      </c>
      <c r="B44" s="383" t="s">
        <v>443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3.5" thickBot="1">
      <c r="A45" s="16" t="s">
        <v>442</v>
      </c>
      <c r="B45" s="291" t="s">
        <v>287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3.5" thickBot="1">
      <c r="A46" s="20" t="s">
        <v>23</v>
      </c>
      <c r="B46" s="21" t="s">
        <v>288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.75">
      <c r="A47" s="15" t="s">
        <v>97</v>
      </c>
      <c r="B47" s="381" t="s">
        <v>292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.75">
      <c r="A48" s="14" t="s">
        <v>98</v>
      </c>
      <c r="B48" s="382" t="s">
        <v>293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.75">
      <c r="A49" s="14" t="s">
        <v>289</v>
      </c>
      <c r="B49" s="382" t="s">
        <v>294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.75">
      <c r="A50" s="14" t="s">
        <v>290</v>
      </c>
      <c r="B50" s="382" t="s">
        <v>295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3.5" thickBot="1">
      <c r="A51" s="16" t="s">
        <v>291</v>
      </c>
      <c r="B51" s="291" t="s">
        <v>296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3.5" thickBot="1">
      <c r="A52" s="20" t="s">
        <v>168</v>
      </c>
      <c r="B52" s="21" t="s">
        <v>297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.75">
      <c r="A53" s="15" t="s">
        <v>99</v>
      </c>
      <c r="B53" s="381" t="s">
        <v>298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.75">
      <c r="A54" s="14" t="s">
        <v>100</v>
      </c>
      <c r="B54" s="382" t="s">
        <v>432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.75">
      <c r="A55" s="14" t="s">
        <v>301</v>
      </c>
      <c r="B55" s="382" t="s">
        <v>299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3.5" thickBot="1">
      <c r="A56" s="16" t="s">
        <v>302</v>
      </c>
      <c r="B56" s="291" t="s">
        <v>300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3.5" thickBot="1">
      <c r="A57" s="20" t="s">
        <v>25</v>
      </c>
      <c r="B57" s="289" t="s">
        <v>303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.75">
      <c r="A58" s="15" t="s">
        <v>169</v>
      </c>
      <c r="B58" s="381" t="s">
        <v>305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.75">
      <c r="A59" s="14" t="s">
        <v>170</v>
      </c>
      <c r="B59" s="382" t="s">
        <v>433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.75">
      <c r="A60" s="14" t="s">
        <v>225</v>
      </c>
      <c r="B60" s="382" t="s">
        <v>306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3.5" thickBot="1">
      <c r="A61" s="16" t="s">
        <v>304</v>
      </c>
      <c r="B61" s="291" t="s">
        <v>307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3.5" thickBot="1">
      <c r="A62" s="448" t="s">
        <v>486</v>
      </c>
      <c r="B62" s="21" t="s">
        <v>308</v>
      </c>
      <c r="C62" s="520">
        <f>+C5+C12+C19+C26+C34+C46+C52+C57</f>
        <v>36200</v>
      </c>
      <c r="D62" s="520">
        <f t="shared" ref="D62:F62" si="17">+D5+D12+D19+D26+D34+D46+D52+D57</f>
        <v>699</v>
      </c>
      <c r="E62" s="520">
        <f t="shared" si="17"/>
        <v>1822</v>
      </c>
      <c r="F62" s="520">
        <f t="shared" si="17"/>
        <v>38721</v>
      </c>
      <c r="G62" s="485"/>
      <c r="H62" s="475"/>
    </row>
    <row r="63" spans="1:8" s="380" customFormat="1" ht="13.5" thickBot="1">
      <c r="A63" s="423" t="s">
        <v>309</v>
      </c>
      <c r="B63" s="289" t="s">
        <v>310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.75">
      <c r="A64" s="15" t="s">
        <v>341</v>
      </c>
      <c r="B64" s="381" t="s">
        <v>311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.75">
      <c r="A65" s="14" t="s">
        <v>350</v>
      </c>
      <c r="B65" s="382" t="s">
        <v>312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3.5" thickBot="1">
      <c r="A66" s="16" t="s">
        <v>351</v>
      </c>
      <c r="B66" s="444" t="s">
        <v>471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3.5" thickBot="1">
      <c r="A67" s="423" t="s">
        <v>314</v>
      </c>
      <c r="B67" s="289" t="s">
        <v>315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.75">
      <c r="A68" s="15" t="s">
        <v>137</v>
      </c>
      <c r="B68" s="381" t="s">
        <v>316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.75">
      <c r="A69" s="14" t="s">
        <v>138</v>
      </c>
      <c r="B69" s="382" t="s">
        <v>317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.75">
      <c r="A70" s="14" t="s">
        <v>342</v>
      </c>
      <c r="B70" s="382" t="s">
        <v>318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3.5" thickBot="1">
      <c r="A71" s="16" t="s">
        <v>343</v>
      </c>
      <c r="B71" s="291" t="s">
        <v>319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3.5" thickBot="1">
      <c r="A72" s="423" t="s">
        <v>320</v>
      </c>
      <c r="B72" s="289" t="s">
        <v>321</v>
      </c>
      <c r="C72" s="506">
        <f>SUM(C73:C74)</f>
        <v>0</v>
      </c>
      <c r="D72" s="506">
        <f t="shared" ref="D72:F72" si="22">SUM(D73:D74)</f>
        <v>0</v>
      </c>
      <c r="E72" s="506">
        <f t="shared" si="22"/>
        <v>19</v>
      </c>
      <c r="F72" s="506">
        <f t="shared" si="22"/>
        <v>19</v>
      </c>
      <c r="G72" s="483"/>
      <c r="H72" s="475"/>
    </row>
    <row r="73" spans="1:8" s="380" customFormat="1" ht="12.75">
      <c r="A73" s="15" t="s">
        <v>344</v>
      </c>
      <c r="B73" s="381" t="s">
        <v>322</v>
      </c>
      <c r="C73" s="509">
        <v>0</v>
      </c>
      <c r="D73" s="509">
        <v>0</v>
      </c>
      <c r="E73" s="509">
        <v>19</v>
      </c>
      <c r="F73" s="509">
        <f t="shared" ref="F73:F74" si="23">+C73+D73+E73</f>
        <v>19</v>
      </c>
      <c r="G73" s="487"/>
      <c r="H73" s="475">
        <f>+[1]TSZSZI!$R274</f>
        <v>67</v>
      </c>
    </row>
    <row r="74" spans="1:8" s="380" customFormat="1" ht="13.5" thickBot="1">
      <c r="A74" s="16" t="s">
        <v>345</v>
      </c>
      <c r="B74" s="291" t="s">
        <v>323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3.5" thickBot="1">
      <c r="A75" s="423" t="s">
        <v>324</v>
      </c>
      <c r="B75" s="289" t="s">
        <v>325</v>
      </c>
      <c r="C75" s="506">
        <f>SUM(C76:C78)</f>
        <v>0</v>
      </c>
      <c r="D75" s="506">
        <f t="shared" ref="D75:F75" si="24">SUM(D76:D78)</f>
        <v>0</v>
      </c>
      <c r="E75" s="506">
        <f t="shared" si="24"/>
        <v>0</v>
      </c>
      <c r="F75" s="506">
        <f t="shared" si="24"/>
        <v>0</v>
      </c>
      <c r="G75" s="483"/>
      <c r="H75" s="475"/>
    </row>
    <row r="76" spans="1:8" s="380" customFormat="1" ht="12.75">
      <c r="A76" s="15" t="s">
        <v>346</v>
      </c>
      <c r="B76" s="381" t="s">
        <v>564</v>
      </c>
      <c r="C76" s="509">
        <v>0</v>
      </c>
      <c r="D76" s="509">
        <v>0</v>
      </c>
      <c r="E76" s="509">
        <v>0</v>
      </c>
      <c r="F76" s="509">
        <f t="shared" ref="F76:F78" si="25">+C76+D76+E76</f>
        <v>0</v>
      </c>
      <c r="G76" s="487"/>
      <c r="H76" s="475">
        <f>+[1]TSZSZI!$R275</f>
        <v>25862</v>
      </c>
    </row>
    <row r="77" spans="1:8" s="380" customFormat="1" ht="12.75">
      <c r="A77" s="14" t="s">
        <v>347</v>
      </c>
      <c r="B77" s="382" t="s">
        <v>565</v>
      </c>
      <c r="C77" s="509">
        <v>0</v>
      </c>
      <c r="D77" s="509">
        <v>0</v>
      </c>
      <c r="E77" s="509">
        <v>0</v>
      </c>
      <c r="F77" s="509">
        <f t="shared" si="25"/>
        <v>0</v>
      </c>
      <c r="G77" s="487"/>
      <c r="H77" s="475">
        <f>+'[1]TSZSZI megoszt.'!$G$117</f>
        <v>7450</v>
      </c>
    </row>
    <row r="78" spans="1:8" s="380" customFormat="1" ht="13.5" thickBot="1">
      <c r="A78" s="16" t="s">
        <v>348</v>
      </c>
      <c r="B78" s="382" t="s">
        <v>566</v>
      </c>
      <c r="C78" s="509">
        <v>0</v>
      </c>
      <c r="D78" s="509">
        <v>0</v>
      </c>
      <c r="E78" s="509">
        <v>0</v>
      </c>
      <c r="F78" s="509">
        <f t="shared" si="25"/>
        <v>0</v>
      </c>
      <c r="G78" s="487"/>
      <c r="H78" s="475">
        <f>+'[1]TSZSZI megoszt.'!$G$116</f>
        <v>2753</v>
      </c>
    </row>
    <row r="79" spans="1:8" s="380" customFormat="1" ht="13.5" thickBot="1">
      <c r="A79" s="423" t="s">
        <v>329</v>
      </c>
      <c r="B79" s="289" t="s">
        <v>349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.75">
      <c r="A80" s="385" t="s">
        <v>330</v>
      </c>
      <c r="B80" s="381" t="s">
        <v>331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.75">
      <c r="A81" s="386" t="s">
        <v>332</v>
      </c>
      <c r="B81" s="382" t="s">
        <v>333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.75">
      <c r="A82" s="386" t="s">
        <v>334</v>
      </c>
      <c r="B82" s="382" t="s">
        <v>335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3.5" thickBot="1">
      <c r="A83" s="387" t="s">
        <v>336</v>
      </c>
      <c r="B83" s="291" t="s">
        <v>337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3.5" thickBot="1">
      <c r="A84" s="423" t="s">
        <v>338</v>
      </c>
      <c r="B84" s="289" t="s">
        <v>485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thickBot="1">
      <c r="A85" s="423" t="s">
        <v>340</v>
      </c>
      <c r="B85" s="289" t="s">
        <v>339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3.5" thickBot="1">
      <c r="A86" s="423" t="s">
        <v>352</v>
      </c>
      <c r="B86" s="388" t="s">
        <v>488</v>
      </c>
      <c r="C86" s="520">
        <f>+C63+C67+C72+C75+C79+C85+C84</f>
        <v>0</v>
      </c>
      <c r="D86" s="520">
        <f t="shared" ref="D86:F86" si="28">+D63+D67+D72+D75+D79+D85+D84</f>
        <v>0</v>
      </c>
      <c r="E86" s="520">
        <f t="shared" si="28"/>
        <v>19</v>
      </c>
      <c r="F86" s="520">
        <f t="shared" si="28"/>
        <v>19</v>
      </c>
      <c r="G86" s="485"/>
      <c r="H86" s="475"/>
    </row>
    <row r="87" spans="1:8" s="380" customFormat="1" ht="13.5" thickBot="1">
      <c r="A87" s="424" t="s">
        <v>487</v>
      </c>
      <c r="B87" s="389" t="s">
        <v>489</v>
      </c>
      <c r="C87" s="520">
        <f>+C62+C86</f>
        <v>36200</v>
      </c>
      <c r="D87" s="520">
        <f t="shared" ref="D87:F87" si="29">+D62+D86</f>
        <v>699</v>
      </c>
      <c r="E87" s="520">
        <f t="shared" si="29"/>
        <v>1841</v>
      </c>
      <c r="F87" s="520">
        <f t="shared" si="29"/>
        <v>38740</v>
      </c>
      <c r="G87" s="485"/>
      <c r="H87" s="475"/>
    </row>
    <row r="88" spans="1:8" s="380" customFormat="1">
      <c r="A88" s="5"/>
      <c r="B88" s="6"/>
      <c r="C88" s="540"/>
      <c r="D88" s="540"/>
      <c r="E88" s="540"/>
      <c r="F88" s="540"/>
      <c r="G88" s="301"/>
      <c r="H88" s="475"/>
    </row>
    <row r="89" spans="1:8">
      <c r="A89" s="722"/>
      <c r="B89" s="722" t="s">
        <v>47</v>
      </c>
      <c r="C89" s="497"/>
      <c r="D89" s="497"/>
      <c r="E89" s="497"/>
      <c r="F89" s="497"/>
      <c r="G89" s="476"/>
    </row>
    <row r="90" spans="1:8" ht="16.5" thickBot="1">
      <c r="A90" s="723"/>
      <c r="B90" s="723"/>
      <c r="C90" s="304"/>
      <c r="D90" s="304"/>
      <c r="E90" s="304"/>
      <c r="F90" s="304" t="s">
        <v>224</v>
      </c>
      <c r="G90" s="480"/>
    </row>
    <row r="91" spans="1:8" ht="39" thickBot="1">
      <c r="A91" s="23" t="s">
        <v>72</v>
      </c>
      <c r="B91" s="24" t="s">
        <v>48</v>
      </c>
      <c r="C91" s="500" t="s">
        <v>654</v>
      </c>
      <c r="D91" s="500" t="s">
        <v>675</v>
      </c>
      <c r="E91" s="500" t="s">
        <v>676</v>
      </c>
      <c r="F91" s="500" t="s">
        <v>677</v>
      </c>
      <c r="G91" s="489"/>
    </row>
    <row r="92" spans="1:8" s="379" customFormat="1" ht="13.5" thickBot="1">
      <c r="A92" s="37" t="s">
        <v>503</v>
      </c>
      <c r="B92" s="38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  <c r="G92" s="482"/>
      <c r="H92" s="475"/>
    </row>
    <row r="93" spans="1:8" ht="16.5" thickBot="1">
      <c r="A93" s="22" t="s">
        <v>18</v>
      </c>
      <c r="B93" s="31" t="s">
        <v>447</v>
      </c>
      <c r="C93" s="544">
        <f>C94+C95+C96+C97+C98+C111</f>
        <v>135</v>
      </c>
      <c r="D93" s="544">
        <f t="shared" ref="D93:F93" si="30">D94+D95+D96+D97+D98+D111</f>
        <v>0</v>
      </c>
      <c r="E93" s="544">
        <f t="shared" si="30"/>
        <v>19</v>
      </c>
      <c r="F93" s="544">
        <f t="shared" si="30"/>
        <v>154</v>
      </c>
      <c r="G93" s="483"/>
    </row>
    <row r="94" spans="1:8">
      <c r="A94" s="17" t="s">
        <v>101</v>
      </c>
      <c r="B94" s="10" t="s">
        <v>49</v>
      </c>
      <c r="C94" s="547">
        <v>0</v>
      </c>
      <c r="D94" s="547">
        <v>0</v>
      </c>
      <c r="E94" s="547">
        <v>0</v>
      </c>
      <c r="F94" s="547">
        <f t="shared" ref="F94:F113" si="31">+C94+D94+E94</f>
        <v>0</v>
      </c>
      <c r="G94" s="484"/>
      <c r="H94" s="475">
        <f>+[1]TSZSZI!$R35</f>
        <v>26248</v>
      </c>
    </row>
    <row r="95" spans="1:8">
      <c r="A95" s="14" t="s">
        <v>102</v>
      </c>
      <c r="B95" s="8" t="s">
        <v>171</v>
      </c>
      <c r="C95" s="512">
        <v>0</v>
      </c>
      <c r="D95" s="512">
        <v>0</v>
      </c>
      <c r="E95" s="512">
        <v>0</v>
      </c>
      <c r="F95" s="512">
        <f t="shared" si="31"/>
        <v>0</v>
      </c>
      <c r="G95" s="484"/>
      <c r="H95" s="475">
        <f>+[1]TSZSZI!$R41</f>
        <v>7179</v>
      </c>
    </row>
    <row r="96" spans="1:8">
      <c r="A96" s="14" t="s">
        <v>103</v>
      </c>
      <c r="B96" s="8" t="s">
        <v>134</v>
      </c>
      <c r="C96" s="517">
        <v>130</v>
      </c>
      <c r="D96" s="517">
        <v>0</v>
      </c>
      <c r="E96" s="517">
        <v>0</v>
      </c>
      <c r="F96" s="517">
        <f t="shared" si="31"/>
        <v>130</v>
      </c>
      <c r="G96" s="484"/>
      <c r="H96" s="475">
        <f>+[1]TSZSZI!$R107</f>
        <v>16891</v>
      </c>
    </row>
    <row r="97" spans="1:8">
      <c r="A97" s="14" t="s">
        <v>104</v>
      </c>
      <c r="B97" s="11" t="s">
        <v>172</v>
      </c>
      <c r="C97" s="517"/>
      <c r="D97" s="517">
        <v>0</v>
      </c>
      <c r="E97" s="517">
        <v>0</v>
      </c>
      <c r="F97" s="517">
        <f t="shared" si="31"/>
        <v>0</v>
      </c>
      <c r="G97" s="484"/>
      <c r="H97" s="475">
        <f>+[1]TSZSZI!$R127</f>
        <v>0</v>
      </c>
    </row>
    <row r="98" spans="1:8">
      <c r="A98" s="14" t="s">
        <v>115</v>
      </c>
      <c r="B98" s="19" t="s">
        <v>173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  <c r="G98" s="484"/>
      <c r="H98" s="475">
        <f>+[1]TSZSZI!$R128</f>
        <v>0</v>
      </c>
    </row>
    <row r="99" spans="1:8">
      <c r="A99" s="14" t="s">
        <v>105</v>
      </c>
      <c r="B99" s="8" t="s">
        <v>452</v>
      </c>
      <c r="C99" s="517">
        <v>0</v>
      </c>
      <c r="D99" s="517">
        <v>0</v>
      </c>
      <c r="E99" s="517">
        <v>0</v>
      </c>
      <c r="F99" s="517">
        <f t="shared" si="31"/>
        <v>0</v>
      </c>
      <c r="G99" s="484"/>
    </row>
    <row r="100" spans="1:8">
      <c r="A100" s="14" t="s">
        <v>106</v>
      </c>
      <c r="B100" s="140" t="s">
        <v>451</v>
      </c>
      <c r="C100" s="517">
        <v>0</v>
      </c>
      <c r="D100" s="517">
        <v>0</v>
      </c>
      <c r="E100" s="517">
        <v>0</v>
      </c>
      <c r="F100" s="517">
        <f t="shared" si="31"/>
        <v>0</v>
      </c>
      <c r="G100" s="484"/>
    </row>
    <row r="101" spans="1:8">
      <c r="A101" s="14" t="s">
        <v>116</v>
      </c>
      <c r="B101" s="140" t="s">
        <v>450</v>
      </c>
      <c r="C101" s="517">
        <v>0</v>
      </c>
      <c r="D101" s="517">
        <v>0</v>
      </c>
      <c r="E101" s="517">
        <v>0</v>
      </c>
      <c r="F101" s="517">
        <f t="shared" si="31"/>
        <v>0</v>
      </c>
      <c r="G101" s="484"/>
      <c r="H101" s="475">
        <f>+[1]TSZSZI!$R129</f>
        <v>0</v>
      </c>
    </row>
    <row r="102" spans="1:8">
      <c r="A102" s="14" t="s">
        <v>117</v>
      </c>
      <c r="B102" s="138" t="s">
        <v>355</v>
      </c>
      <c r="C102" s="517">
        <v>0</v>
      </c>
      <c r="D102" s="517">
        <v>0</v>
      </c>
      <c r="E102" s="517">
        <v>0</v>
      </c>
      <c r="F102" s="517">
        <f t="shared" si="31"/>
        <v>0</v>
      </c>
      <c r="G102" s="484"/>
      <c r="H102" s="475">
        <f>+[1]TSZSZI!$R130</f>
        <v>0</v>
      </c>
    </row>
    <row r="103" spans="1:8">
      <c r="A103" s="14" t="s">
        <v>118</v>
      </c>
      <c r="B103" s="139" t="s">
        <v>356</v>
      </c>
      <c r="C103" s="517">
        <v>0</v>
      </c>
      <c r="D103" s="517">
        <v>0</v>
      </c>
      <c r="E103" s="517">
        <v>0</v>
      </c>
      <c r="F103" s="517">
        <f t="shared" si="31"/>
        <v>0</v>
      </c>
      <c r="G103" s="484"/>
      <c r="H103" s="475">
        <f>+[1]TSZSZI!$R131</f>
        <v>0</v>
      </c>
    </row>
    <row r="104" spans="1:8">
      <c r="A104" s="14" t="s">
        <v>119</v>
      </c>
      <c r="B104" s="139" t="s">
        <v>357</v>
      </c>
      <c r="C104" s="517">
        <v>0</v>
      </c>
      <c r="D104" s="517">
        <v>0</v>
      </c>
      <c r="E104" s="517">
        <v>0</v>
      </c>
      <c r="F104" s="517">
        <f t="shared" si="31"/>
        <v>0</v>
      </c>
      <c r="G104" s="484"/>
      <c r="H104" s="475">
        <f>+[1]TSZSZI!$R132</f>
        <v>0</v>
      </c>
    </row>
    <row r="105" spans="1:8">
      <c r="A105" s="14" t="s">
        <v>121</v>
      </c>
      <c r="B105" s="138" t="s">
        <v>358</v>
      </c>
      <c r="C105" s="517"/>
      <c r="D105" s="517">
        <v>0</v>
      </c>
      <c r="E105" s="517">
        <v>0</v>
      </c>
      <c r="F105" s="517">
        <f t="shared" si="31"/>
        <v>0</v>
      </c>
      <c r="G105" s="484"/>
      <c r="H105" s="475">
        <f>+[1]TSZSZI!$R135</f>
        <v>0</v>
      </c>
    </row>
    <row r="106" spans="1:8">
      <c r="A106" s="14" t="s">
        <v>174</v>
      </c>
      <c r="B106" s="138" t="s">
        <v>359</v>
      </c>
      <c r="C106" s="517">
        <v>0</v>
      </c>
      <c r="D106" s="517">
        <v>0</v>
      </c>
      <c r="E106" s="517">
        <v>0</v>
      </c>
      <c r="F106" s="517">
        <f t="shared" si="31"/>
        <v>0</v>
      </c>
      <c r="G106" s="484"/>
      <c r="H106" s="475">
        <f>+[1]TSZSZI!$R136</f>
        <v>0</v>
      </c>
    </row>
    <row r="107" spans="1:8">
      <c r="A107" s="14" t="s">
        <v>353</v>
      </c>
      <c r="B107" s="139" t="s">
        <v>360</v>
      </c>
      <c r="C107" s="517">
        <v>0</v>
      </c>
      <c r="D107" s="517">
        <v>0</v>
      </c>
      <c r="E107" s="517">
        <v>0</v>
      </c>
      <c r="F107" s="517">
        <f t="shared" si="31"/>
        <v>0</v>
      </c>
      <c r="G107" s="484"/>
      <c r="H107" s="475">
        <f>+[1]TSZSZI!$R138</f>
        <v>0</v>
      </c>
    </row>
    <row r="108" spans="1:8">
      <c r="A108" s="13" t="s">
        <v>354</v>
      </c>
      <c r="B108" s="140" t="s">
        <v>361</v>
      </c>
      <c r="C108" s="517">
        <v>0</v>
      </c>
      <c r="D108" s="517">
        <v>0</v>
      </c>
      <c r="E108" s="517">
        <v>0</v>
      </c>
      <c r="F108" s="517">
        <f t="shared" si="31"/>
        <v>0</v>
      </c>
      <c r="G108" s="484"/>
      <c r="H108" s="475">
        <f>+[1]TSZSZI!$R139</f>
        <v>0</v>
      </c>
    </row>
    <row r="109" spans="1:8">
      <c r="A109" s="14" t="s">
        <v>448</v>
      </c>
      <c r="B109" s="140" t="s">
        <v>362</v>
      </c>
      <c r="C109" s="517">
        <v>0</v>
      </c>
      <c r="D109" s="517">
        <v>0</v>
      </c>
      <c r="E109" s="517">
        <v>0</v>
      </c>
      <c r="F109" s="517">
        <f t="shared" si="31"/>
        <v>0</v>
      </c>
      <c r="G109" s="484"/>
      <c r="H109" s="475">
        <f>+[1]TSZSZI!$R140</f>
        <v>0</v>
      </c>
    </row>
    <row r="110" spans="1:8">
      <c r="A110" s="16" t="s">
        <v>449</v>
      </c>
      <c r="B110" s="140" t="s">
        <v>363</v>
      </c>
      <c r="C110" s="517"/>
      <c r="D110" s="517">
        <v>0</v>
      </c>
      <c r="E110" s="517">
        <v>0</v>
      </c>
      <c r="F110" s="517">
        <f t="shared" si="31"/>
        <v>0</v>
      </c>
      <c r="G110" s="484"/>
      <c r="H110" s="475">
        <f>+[1]TSZSZI!$R148</f>
        <v>0</v>
      </c>
    </row>
    <row r="111" spans="1:8">
      <c r="A111" s="14" t="s">
        <v>453</v>
      </c>
      <c r="B111" s="11" t="s">
        <v>50</v>
      </c>
      <c r="C111" s="512">
        <f>+C112+C113</f>
        <v>5</v>
      </c>
      <c r="D111" s="512">
        <v>0</v>
      </c>
      <c r="E111" s="512">
        <v>19</v>
      </c>
      <c r="F111" s="512">
        <f t="shared" si="31"/>
        <v>24</v>
      </c>
      <c r="G111" s="484"/>
      <c r="H111" s="475">
        <f>+[1]TSZSZI!$R152</f>
        <v>0</v>
      </c>
    </row>
    <row r="112" spans="1:8">
      <c r="A112" s="14" t="s">
        <v>454</v>
      </c>
      <c r="B112" s="8" t="s">
        <v>456</v>
      </c>
      <c r="C112" s="512">
        <v>5</v>
      </c>
      <c r="D112" s="512">
        <v>0</v>
      </c>
      <c r="E112" s="512">
        <v>19</v>
      </c>
      <c r="F112" s="512">
        <f t="shared" si="31"/>
        <v>24</v>
      </c>
      <c r="G112" s="484"/>
      <c r="H112" s="475">
        <f>+[1]TSZSZI!$R150</f>
        <v>0</v>
      </c>
    </row>
    <row r="113" spans="1:8" ht="16.5" thickBot="1">
      <c r="A113" s="18" t="s">
        <v>455</v>
      </c>
      <c r="B113" s="447" t="s">
        <v>457</v>
      </c>
      <c r="C113" s="557"/>
      <c r="D113" s="557">
        <v>0</v>
      </c>
      <c r="E113" s="557">
        <v>0</v>
      </c>
      <c r="F113" s="557">
        <f t="shared" si="31"/>
        <v>0</v>
      </c>
      <c r="G113" s="484"/>
      <c r="H113" s="475">
        <f>+[1]TSZSZI!$R151</f>
        <v>0</v>
      </c>
    </row>
    <row r="114" spans="1:8" ht="16.5" thickBot="1">
      <c r="A114" s="445" t="s">
        <v>19</v>
      </c>
      <c r="B114" s="446" t="s">
        <v>364</v>
      </c>
      <c r="C114" s="560">
        <f>+C115+C117+C119</f>
        <v>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0</v>
      </c>
      <c r="G114" s="483"/>
    </row>
    <row r="115" spans="1:8">
      <c r="A115" s="15" t="s">
        <v>107</v>
      </c>
      <c r="B115" s="8" t="s">
        <v>223</v>
      </c>
      <c r="C115" s="509">
        <v>0</v>
      </c>
      <c r="D115" s="509">
        <v>0</v>
      </c>
      <c r="E115" s="509">
        <v>0</v>
      </c>
      <c r="F115" s="509">
        <f t="shared" ref="F115:F127" si="34">+C115+D115+E115</f>
        <v>0</v>
      </c>
      <c r="G115" s="484"/>
      <c r="H115" s="475">
        <f>+[1]TSZSZI!$R160</f>
        <v>0</v>
      </c>
    </row>
    <row r="116" spans="1:8">
      <c r="A116" s="15" t="s">
        <v>108</v>
      </c>
      <c r="B116" s="12" t="s">
        <v>368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>
      <c r="A117" s="15" t="s">
        <v>109</v>
      </c>
      <c r="B117" s="12" t="s">
        <v>175</v>
      </c>
      <c r="C117" s="512">
        <v>0</v>
      </c>
      <c r="D117" s="512">
        <v>0</v>
      </c>
      <c r="E117" s="512">
        <v>0</v>
      </c>
      <c r="F117" s="512">
        <f t="shared" si="34"/>
        <v>0</v>
      </c>
      <c r="G117" s="484"/>
      <c r="H117" s="475">
        <f>+[1]TSZSZI!$R165</f>
        <v>0</v>
      </c>
    </row>
    <row r="118" spans="1:8">
      <c r="A118" s="15" t="s">
        <v>110</v>
      </c>
      <c r="B118" s="12" t="s">
        <v>369</v>
      </c>
      <c r="C118" s="562">
        <v>0</v>
      </c>
      <c r="D118" s="562">
        <v>0</v>
      </c>
      <c r="E118" s="562">
        <v>0</v>
      </c>
      <c r="F118" s="562">
        <f t="shared" si="34"/>
        <v>0</v>
      </c>
      <c r="G118" s="484"/>
    </row>
    <row r="119" spans="1:8">
      <c r="A119" s="15" t="s">
        <v>111</v>
      </c>
      <c r="B119" s="291" t="s">
        <v>226</v>
      </c>
      <c r="C119" s="562">
        <v>0</v>
      </c>
      <c r="D119" s="562">
        <v>0</v>
      </c>
      <c r="E119" s="562">
        <v>0</v>
      </c>
      <c r="F119" s="562">
        <f t="shared" si="34"/>
        <v>0</v>
      </c>
      <c r="G119" s="484"/>
    </row>
    <row r="120" spans="1:8">
      <c r="A120" s="15" t="s">
        <v>120</v>
      </c>
      <c r="B120" s="290" t="s">
        <v>434</v>
      </c>
      <c r="C120" s="562">
        <v>0</v>
      </c>
      <c r="D120" s="562">
        <v>0</v>
      </c>
      <c r="E120" s="562">
        <v>0</v>
      </c>
      <c r="F120" s="562">
        <f t="shared" si="34"/>
        <v>0</v>
      </c>
      <c r="G120" s="484"/>
    </row>
    <row r="121" spans="1:8">
      <c r="A121" s="15" t="s">
        <v>122</v>
      </c>
      <c r="B121" s="377" t="s">
        <v>374</v>
      </c>
      <c r="C121" s="562">
        <v>0</v>
      </c>
      <c r="D121" s="562">
        <v>0</v>
      </c>
      <c r="E121" s="562">
        <v>0</v>
      </c>
      <c r="F121" s="562">
        <f t="shared" si="34"/>
        <v>0</v>
      </c>
      <c r="G121" s="484"/>
    </row>
    <row r="122" spans="1:8">
      <c r="A122" s="15" t="s">
        <v>176</v>
      </c>
      <c r="B122" s="139" t="s">
        <v>357</v>
      </c>
      <c r="C122" s="562">
        <v>0</v>
      </c>
      <c r="D122" s="562">
        <v>0</v>
      </c>
      <c r="E122" s="562">
        <v>0</v>
      </c>
      <c r="F122" s="562">
        <f t="shared" si="34"/>
        <v>0</v>
      </c>
      <c r="G122" s="484"/>
    </row>
    <row r="123" spans="1:8">
      <c r="A123" s="15" t="s">
        <v>177</v>
      </c>
      <c r="B123" s="139" t="s">
        <v>373</v>
      </c>
      <c r="C123" s="562">
        <v>0</v>
      </c>
      <c r="D123" s="562">
        <v>0</v>
      </c>
      <c r="E123" s="562">
        <v>0</v>
      </c>
      <c r="F123" s="562">
        <f t="shared" si="34"/>
        <v>0</v>
      </c>
      <c r="G123" s="484"/>
    </row>
    <row r="124" spans="1:8">
      <c r="A124" s="15" t="s">
        <v>178</v>
      </c>
      <c r="B124" s="139" t="s">
        <v>372</v>
      </c>
      <c r="C124" s="562">
        <v>0</v>
      </c>
      <c r="D124" s="562">
        <v>0</v>
      </c>
      <c r="E124" s="562">
        <v>0</v>
      </c>
      <c r="F124" s="562">
        <f t="shared" si="34"/>
        <v>0</v>
      </c>
      <c r="G124" s="484"/>
    </row>
    <row r="125" spans="1:8">
      <c r="A125" s="15" t="s">
        <v>365</v>
      </c>
      <c r="B125" s="139" t="s">
        <v>360</v>
      </c>
      <c r="C125" s="562">
        <v>0</v>
      </c>
      <c r="D125" s="562">
        <v>0</v>
      </c>
      <c r="E125" s="562">
        <v>0</v>
      </c>
      <c r="F125" s="562">
        <f t="shared" si="34"/>
        <v>0</v>
      </c>
      <c r="G125" s="484"/>
    </row>
    <row r="126" spans="1:8">
      <c r="A126" s="15" t="s">
        <v>366</v>
      </c>
      <c r="B126" s="139" t="s">
        <v>371</v>
      </c>
      <c r="C126" s="562">
        <v>0</v>
      </c>
      <c r="D126" s="562">
        <v>0</v>
      </c>
      <c r="E126" s="562">
        <v>0</v>
      </c>
      <c r="F126" s="562">
        <f t="shared" si="34"/>
        <v>0</v>
      </c>
      <c r="G126" s="484"/>
    </row>
    <row r="127" spans="1:8" ht="16.5" thickBot="1">
      <c r="A127" s="13" t="s">
        <v>367</v>
      </c>
      <c r="B127" s="139" t="s">
        <v>370</v>
      </c>
      <c r="C127" s="564">
        <v>0</v>
      </c>
      <c r="D127" s="564">
        <v>0</v>
      </c>
      <c r="E127" s="564">
        <v>0</v>
      </c>
      <c r="F127" s="564">
        <f t="shared" si="34"/>
        <v>0</v>
      </c>
      <c r="G127" s="484"/>
    </row>
    <row r="128" spans="1:8" ht="16.5" thickBot="1">
      <c r="A128" s="20" t="s">
        <v>20</v>
      </c>
      <c r="B128" s="121" t="s">
        <v>458</v>
      </c>
      <c r="C128" s="506">
        <f>+C93+C114</f>
        <v>135</v>
      </c>
      <c r="D128" s="506">
        <f t="shared" ref="D128:F128" si="35">+D93+D114</f>
        <v>0</v>
      </c>
      <c r="E128" s="506">
        <f t="shared" si="35"/>
        <v>19</v>
      </c>
      <c r="F128" s="506">
        <f t="shared" si="35"/>
        <v>154</v>
      </c>
      <c r="G128" s="483"/>
    </row>
    <row r="129" spans="1:8" ht="16.5" thickBot="1">
      <c r="A129" s="20" t="s">
        <v>21</v>
      </c>
      <c r="B129" s="121" t="s">
        <v>459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>
      <c r="A130" s="15" t="s">
        <v>265</v>
      </c>
      <c r="B130" s="12" t="s">
        <v>466</v>
      </c>
      <c r="C130" s="562"/>
      <c r="D130" s="562"/>
      <c r="E130" s="562"/>
      <c r="F130" s="562">
        <f t="shared" ref="F130:F132" si="37">+C130+D130+E130</f>
        <v>0</v>
      </c>
      <c r="G130" s="484"/>
    </row>
    <row r="131" spans="1:8">
      <c r="A131" s="15" t="s">
        <v>268</v>
      </c>
      <c r="B131" s="12" t="s">
        <v>467</v>
      </c>
      <c r="C131" s="562"/>
      <c r="D131" s="562"/>
      <c r="E131" s="562"/>
      <c r="F131" s="562">
        <f t="shared" si="37"/>
        <v>0</v>
      </c>
      <c r="G131" s="484"/>
    </row>
    <row r="132" spans="1:8" ht="16.5" thickBot="1">
      <c r="A132" s="13" t="s">
        <v>269</v>
      </c>
      <c r="B132" s="12" t="s">
        <v>468</v>
      </c>
      <c r="C132" s="562"/>
      <c r="D132" s="562"/>
      <c r="E132" s="562"/>
      <c r="F132" s="562">
        <f t="shared" si="37"/>
        <v>0</v>
      </c>
      <c r="G132" s="484"/>
    </row>
    <row r="133" spans="1:8" ht="16.5" thickBot="1">
      <c r="A133" s="20" t="s">
        <v>22</v>
      </c>
      <c r="B133" s="121" t="s">
        <v>460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>
      <c r="A134" s="15" t="s">
        <v>94</v>
      </c>
      <c r="B134" s="9" t="s">
        <v>469</v>
      </c>
      <c r="C134" s="562"/>
      <c r="D134" s="562"/>
      <c r="E134" s="562"/>
      <c r="F134" s="562">
        <f t="shared" ref="F134:F139" si="39">+C134+D134+E134</f>
        <v>0</v>
      </c>
      <c r="G134" s="484"/>
    </row>
    <row r="135" spans="1:8">
      <c r="A135" s="15" t="s">
        <v>95</v>
      </c>
      <c r="B135" s="9" t="s">
        <v>461</v>
      </c>
      <c r="C135" s="562"/>
      <c r="D135" s="562"/>
      <c r="E135" s="562"/>
      <c r="F135" s="562">
        <f t="shared" si="39"/>
        <v>0</v>
      </c>
      <c r="G135" s="484"/>
    </row>
    <row r="136" spans="1:8">
      <c r="A136" s="15" t="s">
        <v>96</v>
      </c>
      <c r="B136" s="9" t="s">
        <v>462</v>
      </c>
      <c r="C136" s="562"/>
      <c r="D136" s="562"/>
      <c r="E136" s="562"/>
      <c r="F136" s="562">
        <f t="shared" si="39"/>
        <v>0</v>
      </c>
      <c r="G136" s="484"/>
    </row>
    <row r="137" spans="1:8">
      <c r="A137" s="15" t="s">
        <v>163</v>
      </c>
      <c r="B137" s="9" t="s">
        <v>463</v>
      </c>
      <c r="C137" s="562"/>
      <c r="D137" s="562"/>
      <c r="E137" s="562"/>
      <c r="F137" s="562">
        <f t="shared" si="39"/>
        <v>0</v>
      </c>
      <c r="G137" s="484"/>
    </row>
    <row r="138" spans="1:8">
      <c r="A138" s="15" t="s">
        <v>164</v>
      </c>
      <c r="B138" s="9" t="s">
        <v>464</v>
      </c>
      <c r="C138" s="562"/>
      <c r="D138" s="562"/>
      <c r="E138" s="562"/>
      <c r="F138" s="562">
        <f t="shared" si="39"/>
        <v>0</v>
      </c>
      <c r="G138" s="484"/>
    </row>
    <row r="139" spans="1:8" ht="16.5" thickBot="1">
      <c r="A139" s="13" t="s">
        <v>165</v>
      </c>
      <c r="B139" s="9" t="s">
        <v>465</v>
      </c>
      <c r="C139" s="562"/>
      <c r="D139" s="562"/>
      <c r="E139" s="562"/>
      <c r="F139" s="562">
        <f t="shared" si="39"/>
        <v>0</v>
      </c>
      <c r="G139" s="484"/>
    </row>
    <row r="140" spans="1:8" ht="16.5" thickBot="1">
      <c r="A140" s="20" t="s">
        <v>23</v>
      </c>
      <c r="B140" s="121" t="s">
        <v>473</v>
      </c>
      <c r="C140" s="520">
        <f>+C141+C142+C143+C144</f>
        <v>36065</v>
      </c>
      <c r="D140" s="520">
        <f t="shared" ref="D140:F140" si="40">+D141+D142+D143+D144</f>
        <v>699</v>
      </c>
      <c r="E140" s="520">
        <f t="shared" si="40"/>
        <v>1822</v>
      </c>
      <c r="F140" s="520">
        <f t="shared" si="40"/>
        <v>38586</v>
      </c>
      <c r="G140" s="485"/>
    </row>
    <row r="141" spans="1:8">
      <c r="A141" s="15" t="s">
        <v>97</v>
      </c>
      <c r="B141" s="9" t="s">
        <v>375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  <c r="G141" s="484"/>
    </row>
    <row r="142" spans="1:8">
      <c r="A142" s="15" t="s">
        <v>98</v>
      </c>
      <c r="B142" s="9" t="s">
        <v>376</v>
      </c>
      <c r="C142" s="562">
        <v>0</v>
      </c>
      <c r="D142" s="562">
        <v>0</v>
      </c>
      <c r="E142" s="562">
        <v>0</v>
      </c>
      <c r="F142" s="562">
        <f t="shared" si="41"/>
        <v>0</v>
      </c>
      <c r="G142" s="484"/>
    </row>
    <row r="143" spans="1:8">
      <c r="A143" s="15" t="s">
        <v>289</v>
      </c>
      <c r="B143" s="9" t="s">
        <v>474</v>
      </c>
      <c r="C143" s="562">
        <v>0</v>
      </c>
      <c r="D143" s="562">
        <v>0</v>
      </c>
      <c r="E143" s="562">
        <v>0</v>
      </c>
      <c r="F143" s="562">
        <f t="shared" si="41"/>
        <v>0</v>
      </c>
      <c r="G143" s="484"/>
    </row>
    <row r="144" spans="1:8" ht="16.5" thickBot="1">
      <c r="A144" s="13" t="s">
        <v>290</v>
      </c>
      <c r="B144" s="7" t="s">
        <v>563</v>
      </c>
      <c r="C144" s="562">
        <v>36065</v>
      </c>
      <c r="D144" s="509">
        <f>128+217+145+430+4+2498-2723</f>
        <v>699</v>
      </c>
      <c r="E144" s="509">
        <v>1822</v>
      </c>
      <c r="F144" s="562">
        <f t="shared" si="41"/>
        <v>38586</v>
      </c>
      <c r="G144" s="484"/>
      <c r="H144" s="475">
        <f>+[1]TSZSZI!$R171</f>
        <v>0</v>
      </c>
    </row>
    <row r="145" spans="1:10" ht="16.5" thickBot="1">
      <c r="A145" s="20" t="s">
        <v>24</v>
      </c>
      <c r="B145" s="121" t="s">
        <v>475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>
      <c r="A146" s="15" t="s">
        <v>99</v>
      </c>
      <c r="B146" s="9" t="s">
        <v>470</v>
      </c>
      <c r="C146" s="562"/>
      <c r="D146" s="562"/>
      <c r="E146" s="562"/>
      <c r="F146" s="562">
        <f t="shared" ref="F146:F152" si="43">+C146+D146+E146</f>
        <v>0</v>
      </c>
      <c r="G146" s="484"/>
    </row>
    <row r="147" spans="1:10">
      <c r="A147" s="15" t="s">
        <v>100</v>
      </c>
      <c r="B147" s="9" t="s">
        <v>477</v>
      </c>
      <c r="C147" s="562"/>
      <c r="D147" s="562"/>
      <c r="E147" s="562"/>
      <c r="F147" s="562">
        <f t="shared" si="43"/>
        <v>0</v>
      </c>
      <c r="G147" s="484"/>
    </row>
    <row r="148" spans="1:10">
      <c r="A148" s="15" t="s">
        <v>301</v>
      </c>
      <c r="B148" s="9" t="s">
        <v>472</v>
      </c>
      <c r="C148" s="562"/>
      <c r="D148" s="562"/>
      <c r="E148" s="562"/>
      <c r="F148" s="562">
        <f t="shared" si="43"/>
        <v>0</v>
      </c>
      <c r="G148" s="484"/>
    </row>
    <row r="149" spans="1:10">
      <c r="A149" s="15" t="s">
        <v>302</v>
      </c>
      <c r="B149" s="9" t="s">
        <v>478</v>
      </c>
      <c r="C149" s="562"/>
      <c r="D149" s="562"/>
      <c r="E149" s="562"/>
      <c r="F149" s="562">
        <f t="shared" si="43"/>
        <v>0</v>
      </c>
      <c r="G149" s="484"/>
    </row>
    <row r="150" spans="1:10" ht="16.5" thickBot="1">
      <c r="A150" s="15" t="s">
        <v>476</v>
      </c>
      <c r="B150" s="9" t="s">
        <v>479</v>
      </c>
      <c r="C150" s="562"/>
      <c r="D150" s="562"/>
      <c r="E150" s="562"/>
      <c r="F150" s="562">
        <f t="shared" si="43"/>
        <v>0</v>
      </c>
      <c r="G150" s="484"/>
    </row>
    <row r="151" spans="1:10" ht="16.5" thickBot="1">
      <c r="A151" s="20" t="s">
        <v>25</v>
      </c>
      <c r="B151" s="121" t="s">
        <v>480</v>
      </c>
      <c r="C151" s="572"/>
      <c r="D151" s="572"/>
      <c r="E151" s="572"/>
      <c r="F151" s="572">
        <f t="shared" si="43"/>
        <v>0</v>
      </c>
      <c r="G151" s="491"/>
    </row>
    <row r="152" spans="1:10" ht="16.5" thickBot="1">
      <c r="A152" s="20" t="s">
        <v>26</v>
      </c>
      <c r="B152" s="121" t="s">
        <v>481</v>
      </c>
      <c r="C152" s="572"/>
      <c r="D152" s="572"/>
      <c r="E152" s="572"/>
      <c r="F152" s="572">
        <f t="shared" si="43"/>
        <v>0</v>
      </c>
      <c r="G152" s="491"/>
    </row>
    <row r="153" spans="1:10" ht="16.5" thickBot="1">
      <c r="A153" s="20" t="s">
        <v>27</v>
      </c>
      <c r="B153" s="121" t="s">
        <v>483</v>
      </c>
      <c r="C153" s="573">
        <f>+C129+C133+C140+C145+C151+C152</f>
        <v>36065</v>
      </c>
      <c r="D153" s="573">
        <f t="shared" ref="D153:F153" si="44">+D129+D133+D140+D145+D151+D152</f>
        <v>699</v>
      </c>
      <c r="E153" s="573">
        <f t="shared" si="44"/>
        <v>1822</v>
      </c>
      <c r="F153" s="573">
        <f t="shared" si="44"/>
        <v>38586</v>
      </c>
      <c r="G153" s="492"/>
      <c r="I153" s="391"/>
      <c r="J153" s="391"/>
    </row>
    <row r="154" spans="1:10" s="380" customFormat="1" ht="13.5" thickBot="1">
      <c r="A154" s="292" t="s">
        <v>28</v>
      </c>
      <c r="B154" s="347" t="s">
        <v>482</v>
      </c>
      <c r="C154" s="573">
        <f>+C128+C153</f>
        <v>36200</v>
      </c>
      <c r="D154" s="573">
        <f t="shared" ref="D154:F154" si="45">+D128+D153</f>
        <v>699</v>
      </c>
      <c r="E154" s="573">
        <f t="shared" si="45"/>
        <v>1841</v>
      </c>
      <c r="F154" s="573">
        <f t="shared" si="45"/>
        <v>38740</v>
      </c>
      <c r="G154" s="492"/>
      <c r="H154" s="475"/>
    </row>
    <row r="155" spans="1:10">
      <c r="B155" s="715"/>
      <c r="C155" s="725">
        <f>+C87-C154</f>
        <v>0</v>
      </c>
      <c r="D155" s="725">
        <f t="shared" ref="D155:F155" si="46">+D87-D154</f>
        <v>0</v>
      </c>
      <c r="E155" s="725">
        <f t="shared" si="46"/>
        <v>0</v>
      </c>
      <c r="F155" s="725">
        <f t="shared" si="46"/>
        <v>0</v>
      </c>
    </row>
    <row r="156" spans="1:10">
      <c r="A156" s="493" t="s">
        <v>377</v>
      </c>
      <c r="B156" s="494"/>
      <c r="C156" s="578"/>
      <c r="D156" s="578"/>
      <c r="E156" s="578"/>
      <c r="F156" s="578"/>
      <c r="G156" s="476"/>
    </row>
    <row r="157" spans="1:10" ht="16.5" thickBot="1">
      <c r="A157" s="723" t="s">
        <v>142</v>
      </c>
      <c r="B157" s="723"/>
      <c r="C157" s="304"/>
      <c r="D157" s="304"/>
      <c r="E157" s="304"/>
      <c r="F157" s="304" t="s">
        <v>224</v>
      </c>
      <c r="G157" s="480"/>
    </row>
    <row r="158" spans="1:10" ht="21.75" thickBot="1">
      <c r="A158" s="20">
        <v>1</v>
      </c>
      <c r="B158" s="30" t="s">
        <v>484</v>
      </c>
      <c r="C158" s="506">
        <f>+C62-C128</f>
        <v>36065</v>
      </c>
      <c r="D158" s="506">
        <f t="shared" ref="D158:F158" si="47">+D62-D128</f>
        <v>699</v>
      </c>
      <c r="E158" s="506">
        <f t="shared" si="47"/>
        <v>1803</v>
      </c>
      <c r="F158" s="506">
        <f t="shared" si="47"/>
        <v>38567</v>
      </c>
      <c r="G158" s="483"/>
    </row>
    <row r="159" spans="1:10" ht="32.25" thickBot="1">
      <c r="A159" s="20" t="s">
        <v>19</v>
      </c>
      <c r="B159" s="30" t="s">
        <v>490</v>
      </c>
      <c r="C159" s="506">
        <f>+C86-C153</f>
        <v>-36065</v>
      </c>
      <c r="D159" s="506">
        <f t="shared" ref="D159:F159" si="48">+D86-D153</f>
        <v>-699</v>
      </c>
      <c r="E159" s="506">
        <f t="shared" si="48"/>
        <v>-1803</v>
      </c>
      <c r="F159" s="506">
        <f t="shared" si="48"/>
        <v>-38567</v>
      </c>
      <c r="G159" s="483"/>
    </row>
    <row r="161" spans="2:6">
      <c r="B161" s="715" t="s">
        <v>666</v>
      </c>
      <c r="C161" s="715" t="s">
        <v>683</v>
      </c>
      <c r="E161" s="715"/>
      <c r="F161" s="715"/>
    </row>
  </sheetData>
  <pageMargins left="0.70866141732283472" right="0.70866141732283472" top="0.9055118110236221" bottom="0.74803149606299213" header="0.31496062992125984" footer="0.31496062992125984"/>
  <pageSetup paperSize="9" scale="56" orientation="portrait" r:id="rId1"/>
  <headerFooter>
    <oddHeader>&amp;C&amp;"Times New Roman CE,Félkövér"&amp;12
Szociális Társulás
2015. ÉVI KÖLTSÉGVETÉSÉNEK ÖSSZEVONT MÉRLEGE&amp;R&amp;"Times New Roman CE,Félkövér"&amp;12 1.2.9. melléklet a ........./2015. (.......) önkormányzati rendelethez</oddHeader>
  </headerFooter>
  <rowBreaks count="1" manualBreakCount="1">
    <brk id="8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B0F0"/>
  </sheetPr>
  <dimension ref="A1:I34"/>
  <sheetViews>
    <sheetView view="pageBreakPreview" topLeftCell="A10" zoomScale="60" zoomScaleNormal="100" workbookViewId="0">
      <selection activeCell="E31" sqref="E31"/>
    </sheetView>
  </sheetViews>
  <sheetFormatPr defaultRowHeight="12.75"/>
  <cols>
    <col min="1" max="1" width="41" style="607" customWidth="1"/>
    <col min="2" max="8" width="13" style="590" customWidth="1"/>
    <col min="9" max="254" width="9.33203125" style="590"/>
    <col min="255" max="255" width="43" style="590" customWidth="1"/>
    <col min="256" max="261" width="15" style="590" customWidth="1"/>
    <col min="262" max="263" width="12.83203125" style="590" customWidth="1"/>
    <col min="264" max="264" width="13.83203125" style="590" customWidth="1"/>
    <col min="265" max="510" width="9.33203125" style="590"/>
    <col min="511" max="511" width="43" style="590" customWidth="1"/>
    <col min="512" max="517" width="15" style="590" customWidth="1"/>
    <col min="518" max="519" width="12.83203125" style="590" customWidth="1"/>
    <col min="520" max="520" width="13.83203125" style="590" customWidth="1"/>
    <col min="521" max="766" width="9.33203125" style="590"/>
    <col min="767" max="767" width="43" style="590" customWidth="1"/>
    <col min="768" max="773" width="15" style="590" customWidth="1"/>
    <col min="774" max="775" width="12.83203125" style="590" customWidth="1"/>
    <col min="776" max="776" width="13.83203125" style="590" customWidth="1"/>
    <col min="777" max="1022" width="9.33203125" style="590"/>
    <col min="1023" max="1023" width="43" style="590" customWidth="1"/>
    <col min="1024" max="1029" width="15" style="590" customWidth="1"/>
    <col min="1030" max="1031" width="12.83203125" style="590" customWidth="1"/>
    <col min="1032" max="1032" width="13.83203125" style="590" customWidth="1"/>
    <col min="1033" max="1278" width="9.33203125" style="590"/>
    <col min="1279" max="1279" width="43" style="590" customWidth="1"/>
    <col min="1280" max="1285" width="15" style="590" customWidth="1"/>
    <col min="1286" max="1287" width="12.83203125" style="590" customWidth="1"/>
    <col min="1288" max="1288" width="13.83203125" style="590" customWidth="1"/>
    <col min="1289" max="1534" width="9.33203125" style="590"/>
    <col min="1535" max="1535" width="43" style="590" customWidth="1"/>
    <col min="1536" max="1541" width="15" style="590" customWidth="1"/>
    <col min="1542" max="1543" width="12.83203125" style="590" customWidth="1"/>
    <col min="1544" max="1544" width="13.83203125" style="590" customWidth="1"/>
    <col min="1545" max="1790" width="9.33203125" style="590"/>
    <col min="1791" max="1791" width="43" style="590" customWidth="1"/>
    <col min="1792" max="1797" width="15" style="590" customWidth="1"/>
    <col min="1798" max="1799" width="12.83203125" style="590" customWidth="1"/>
    <col min="1800" max="1800" width="13.83203125" style="590" customWidth="1"/>
    <col min="1801" max="2046" width="9.33203125" style="590"/>
    <col min="2047" max="2047" width="43" style="590" customWidth="1"/>
    <col min="2048" max="2053" width="15" style="590" customWidth="1"/>
    <col min="2054" max="2055" width="12.83203125" style="590" customWidth="1"/>
    <col min="2056" max="2056" width="13.83203125" style="590" customWidth="1"/>
    <col min="2057" max="2302" width="9.33203125" style="590"/>
    <col min="2303" max="2303" width="43" style="590" customWidth="1"/>
    <col min="2304" max="2309" width="15" style="590" customWidth="1"/>
    <col min="2310" max="2311" width="12.83203125" style="590" customWidth="1"/>
    <col min="2312" max="2312" width="13.83203125" style="590" customWidth="1"/>
    <col min="2313" max="2558" width="9.33203125" style="590"/>
    <col min="2559" max="2559" width="43" style="590" customWidth="1"/>
    <col min="2560" max="2565" width="15" style="590" customWidth="1"/>
    <col min="2566" max="2567" width="12.83203125" style="590" customWidth="1"/>
    <col min="2568" max="2568" width="13.83203125" style="590" customWidth="1"/>
    <col min="2569" max="2814" width="9.33203125" style="590"/>
    <col min="2815" max="2815" width="43" style="590" customWidth="1"/>
    <col min="2816" max="2821" width="15" style="590" customWidth="1"/>
    <col min="2822" max="2823" width="12.83203125" style="590" customWidth="1"/>
    <col min="2824" max="2824" width="13.83203125" style="590" customWidth="1"/>
    <col min="2825" max="3070" width="9.33203125" style="590"/>
    <col min="3071" max="3071" width="43" style="590" customWidth="1"/>
    <col min="3072" max="3077" width="15" style="590" customWidth="1"/>
    <col min="3078" max="3079" width="12.83203125" style="590" customWidth="1"/>
    <col min="3080" max="3080" width="13.83203125" style="590" customWidth="1"/>
    <col min="3081" max="3326" width="9.33203125" style="590"/>
    <col min="3327" max="3327" width="43" style="590" customWidth="1"/>
    <col min="3328" max="3333" width="15" style="590" customWidth="1"/>
    <col min="3334" max="3335" width="12.83203125" style="590" customWidth="1"/>
    <col min="3336" max="3336" width="13.83203125" style="590" customWidth="1"/>
    <col min="3337" max="3582" width="9.33203125" style="590"/>
    <col min="3583" max="3583" width="43" style="590" customWidth="1"/>
    <col min="3584" max="3589" width="15" style="590" customWidth="1"/>
    <col min="3590" max="3591" width="12.83203125" style="590" customWidth="1"/>
    <col min="3592" max="3592" width="13.83203125" style="590" customWidth="1"/>
    <col min="3593" max="3838" width="9.33203125" style="590"/>
    <col min="3839" max="3839" width="43" style="590" customWidth="1"/>
    <col min="3840" max="3845" width="15" style="590" customWidth="1"/>
    <col min="3846" max="3847" width="12.83203125" style="590" customWidth="1"/>
    <col min="3848" max="3848" width="13.83203125" style="590" customWidth="1"/>
    <col min="3849" max="4094" width="9.33203125" style="590"/>
    <col min="4095" max="4095" width="43" style="590" customWidth="1"/>
    <col min="4096" max="4101" width="15" style="590" customWidth="1"/>
    <col min="4102" max="4103" width="12.83203125" style="590" customWidth="1"/>
    <col min="4104" max="4104" width="13.83203125" style="590" customWidth="1"/>
    <col min="4105" max="4350" width="9.33203125" style="590"/>
    <col min="4351" max="4351" width="43" style="590" customWidth="1"/>
    <col min="4352" max="4357" width="15" style="590" customWidth="1"/>
    <col min="4358" max="4359" width="12.83203125" style="590" customWidth="1"/>
    <col min="4360" max="4360" width="13.83203125" style="590" customWidth="1"/>
    <col min="4361" max="4606" width="9.33203125" style="590"/>
    <col min="4607" max="4607" width="43" style="590" customWidth="1"/>
    <col min="4608" max="4613" width="15" style="590" customWidth="1"/>
    <col min="4614" max="4615" width="12.83203125" style="590" customWidth="1"/>
    <col min="4616" max="4616" width="13.83203125" style="590" customWidth="1"/>
    <col min="4617" max="4862" width="9.33203125" style="590"/>
    <col min="4863" max="4863" width="43" style="590" customWidth="1"/>
    <col min="4864" max="4869" width="15" style="590" customWidth="1"/>
    <col min="4870" max="4871" width="12.83203125" style="590" customWidth="1"/>
    <col min="4872" max="4872" width="13.83203125" style="590" customWidth="1"/>
    <col min="4873" max="5118" width="9.33203125" style="590"/>
    <col min="5119" max="5119" width="43" style="590" customWidth="1"/>
    <col min="5120" max="5125" width="15" style="590" customWidth="1"/>
    <col min="5126" max="5127" width="12.83203125" style="590" customWidth="1"/>
    <col min="5128" max="5128" width="13.83203125" style="590" customWidth="1"/>
    <col min="5129" max="5374" width="9.33203125" style="590"/>
    <col min="5375" max="5375" width="43" style="590" customWidth="1"/>
    <col min="5376" max="5381" width="15" style="590" customWidth="1"/>
    <col min="5382" max="5383" width="12.83203125" style="590" customWidth="1"/>
    <col min="5384" max="5384" width="13.83203125" style="590" customWidth="1"/>
    <col min="5385" max="5630" width="9.33203125" style="590"/>
    <col min="5631" max="5631" width="43" style="590" customWidth="1"/>
    <col min="5632" max="5637" width="15" style="590" customWidth="1"/>
    <col min="5638" max="5639" width="12.83203125" style="590" customWidth="1"/>
    <col min="5640" max="5640" width="13.83203125" style="590" customWidth="1"/>
    <col min="5641" max="5886" width="9.33203125" style="590"/>
    <col min="5887" max="5887" width="43" style="590" customWidth="1"/>
    <col min="5888" max="5893" width="15" style="590" customWidth="1"/>
    <col min="5894" max="5895" width="12.83203125" style="590" customWidth="1"/>
    <col min="5896" max="5896" width="13.83203125" style="590" customWidth="1"/>
    <col min="5897" max="6142" width="9.33203125" style="590"/>
    <col min="6143" max="6143" width="43" style="590" customWidth="1"/>
    <col min="6144" max="6149" width="15" style="590" customWidth="1"/>
    <col min="6150" max="6151" width="12.83203125" style="590" customWidth="1"/>
    <col min="6152" max="6152" width="13.83203125" style="590" customWidth="1"/>
    <col min="6153" max="6398" width="9.33203125" style="590"/>
    <col min="6399" max="6399" width="43" style="590" customWidth="1"/>
    <col min="6400" max="6405" width="15" style="590" customWidth="1"/>
    <col min="6406" max="6407" width="12.83203125" style="590" customWidth="1"/>
    <col min="6408" max="6408" width="13.83203125" style="590" customWidth="1"/>
    <col min="6409" max="6654" width="9.33203125" style="590"/>
    <col min="6655" max="6655" width="43" style="590" customWidth="1"/>
    <col min="6656" max="6661" width="15" style="590" customWidth="1"/>
    <col min="6662" max="6663" width="12.83203125" style="590" customWidth="1"/>
    <col min="6664" max="6664" width="13.83203125" style="590" customWidth="1"/>
    <col min="6665" max="6910" width="9.33203125" style="590"/>
    <col min="6911" max="6911" width="43" style="590" customWidth="1"/>
    <col min="6912" max="6917" width="15" style="590" customWidth="1"/>
    <col min="6918" max="6919" width="12.83203125" style="590" customWidth="1"/>
    <col min="6920" max="6920" width="13.83203125" style="590" customWidth="1"/>
    <col min="6921" max="7166" width="9.33203125" style="590"/>
    <col min="7167" max="7167" width="43" style="590" customWidth="1"/>
    <col min="7168" max="7173" width="15" style="590" customWidth="1"/>
    <col min="7174" max="7175" width="12.83203125" style="590" customWidth="1"/>
    <col min="7176" max="7176" width="13.83203125" style="590" customWidth="1"/>
    <col min="7177" max="7422" width="9.33203125" style="590"/>
    <col min="7423" max="7423" width="43" style="590" customWidth="1"/>
    <col min="7424" max="7429" width="15" style="590" customWidth="1"/>
    <col min="7430" max="7431" width="12.83203125" style="590" customWidth="1"/>
    <col min="7432" max="7432" width="13.83203125" style="590" customWidth="1"/>
    <col min="7433" max="7678" width="9.33203125" style="590"/>
    <col min="7679" max="7679" width="43" style="590" customWidth="1"/>
    <col min="7680" max="7685" width="15" style="590" customWidth="1"/>
    <col min="7686" max="7687" width="12.83203125" style="590" customWidth="1"/>
    <col min="7688" max="7688" width="13.83203125" style="590" customWidth="1"/>
    <col min="7689" max="7934" width="9.33203125" style="590"/>
    <col min="7935" max="7935" width="43" style="590" customWidth="1"/>
    <col min="7936" max="7941" width="15" style="590" customWidth="1"/>
    <col min="7942" max="7943" width="12.83203125" style="590" customWidth="1"/>
    <col min="7944" max="7944" width="13.83203125" style="590" customWidth="1"/>
    <col min="7945" max="8190" width="9.33203125" style="590"/>
    <col min="8191" max="8191" width="43" style="590" customWidth="1"/>
    <col min="8192" max="8197" width="15" style="590" customWidth="1"/>
    <col min="8198" max="8199" width="12.83203125" style="590" customWidth="1"/>
    <col min="8200" max="8200" width="13.83203125" style="590" customWidth="1"/>
    <col min="8201" max="8446" width="9.33203125" style="590"/>
    <col min="8447" max="8447" width="43" style="590" customWidth="1"/>
    <col min="8448" max="8453" width="15" style="590" customWidth="1"/>
    <col min="8454" max="8455" width="12.83203125" style="590" customWidth="1"/>
    <col min="8456" max="8456" width="13.83203125" style="590" customWidth="1"/>
    <col min="8457" max="8702" width="9.33203125" style="590"/>
    <col min="8703" max="8703" width="43" style="590" customWidth="1"/>
    <col min="8704" max="8709" width="15" style="590" customWidth="1"/>
    <col min="8710" max="8711" width="12.83203125" style="590" customWidth="1"/>
    <col min="8712" max="8712" width="13.83203125" style="590" customWidth="1"/>
    <col min="8713" max="8958" width="9.33203125" style="590"/>
    <col min="8959" max="8959" width="43" style="590" customWidth="1"/>
    <col min="8960" max="8965" width="15" style="590" customWidth="1"/>
    <col min="8966" max="8967" width="12.83203125" style="590" customWidth="1"/>
    <col min="8968" max="8968" width="13.83203125" style="590" customWidth="1"/>
    <col min="8969" max="9214" width="9.33203125" style="590"/>
    <col min="9215" max="9215" width="43" style="590" customWidth="1"/>
    <col min="9216" max="9221" width="15" style="590" customWidth="1"/>
    <col min="9222" max="9223" width="12.83203125" style="590" customWidth="1"/>
    <col min="9224" max="9224" width="13.83203125" style="590" customWidth="1"/>
    <col min="9225" max="9470" width="9.33203125" style="590"/>
    <col min="9471" max="9471" width="43" style="590" customWidth="1"/>
    <col min="9472" max="9477" width="15" style="590" customWidth="1"/>
    <col min="9478" max="9479" width="12.83203125" style="590" customWidth="1"/>
    <col min="9480" max="9480" width="13.83203125" style="590" customWidth="1"/>
    <col min="9481" max="9726" width="9.33203125" style="590"/>
    <col min="9727" max="9727" width="43" style="590" customWidth="1"/>
    <col min="9728" max="9733" width="15" style="590" customWidth="1"/>
    <col min="9734" max="9735" width="12.83203125" style="590" customWidth="1"/>
    <col min="9736" max="9736" width="13.83203125" style="590" customWidth="1"/>
    <col min="9737" max="9982" width="9.33203125" style="590"/>
    <col min="9983" max="9983" width="43" style="590" customWidth="1"/>
    <col min="9984" max="9989" width="15" style="590" customWidth="1"/>
    <col min="9990" max="9991" width="12.83203125" style="590" customWidth="1"/>
    <col min="9992" max="9992" width="13.83203125" style="590" customWidth="1"/>
    <col min="9993" max="10238" width="9.33203125" style="590"/>
    <col min="10239" max="10239" width="43" style="590" customWidth="1"/>
    <col min="10240" max="10245" width="15" style="590" customWidth="1"/>
    <col min="10246" max="10247" width="12.83203125" style="590" customWidth="1"/>
    <col min="10248" max="10248" width="13.83203125" style="590" customWidth="1"/>
    <col min="10249" max="10494" width="9.33203125" style="590"/>
    <col min="10495" max="10495" width="43" style="590" customWidth="1"/>
    <col min="10496" max="10501" width="15" style="590" customWidth="1"/>
    <col min="10502" max="10503" width="12.83203125" style="590" customWidth="1"/>
    <col min="10504" max="10504" width="13.83203125" style="590" customWidth="1"/>
    <col min="10505" max="10750" width="9.33203125" style="590"/>
    <col min="10751" max="10751" width="43" style="590" customWidth="1"/>
    <col min="10752" max="10757" width="15" style="590" customWidth="1"/>
    <col min="10758" max="10759" width="12.83203125" style="590" customWidth="1"/>
    <col min="10760" max="10760" width="13.83203125" style="590" customWidth="1"/>
    <col min="10761" max="11006" width="9.33203125" style="590"/>
    <col min="11007" max="11007" width="43" style="590" customWidth="1"/>
    <col min="11008" max="11013" width="15" style="590" customWidth="1"/>
    <col min="11014" max="11015" width="12.83203125" style="590" customWidth="1"/>
    <col min="11016" max="11016" width="13.83203125" style="590" customWidth="1"/>
    <col min="11017" max="11262" width="9.33203125" style="590"/>
    <col min="11263" max="11263" width="43" style="590" customWidth="1"/>
    <col min="11264" max="11269" width="15" style="590" customWidth="1"/>
    <col min="11270" max="11271" width="12.83203125" style="590" customWidth="1"/>
    <col min="11272" max="11272" width="13.83203125" style="590" customWidth="1"/>
    <col min="11273" max="11518" width="9.33203125" style="590"/>
    <col min="11519" max="11519" width="43" style="590" customWidth="1"/>
    <col min="11520" max="11525" width="15" style="590" customWidth="1"/>
    <col min="11526" max="11527" width="12.83203125" style="590" customWidth="1"/>
    <col min="11528" max="11528" width="13.83203125" style="590" customWidth="1"/>
    <col min="11529" max="11774" width="9.33203125" style="590"/>
    <col min="11775" max="11775" width="43" style="590" customWidth="1"/>
    <col min="11776" max="11781" width="15" style="590" customWidth="1"/>
    <col min="11782" max="11783" width="12.83203125" style="590" customWidth="1"/>
    <col min="11784" max="11784" width="13.83203125" style="590" customWidth="1"/>
    <col min="11785" max="12030" width="9.33203125" style="590"/>
    <col min="12031" max="12031" width="43" style="590" customWidth="1"/>
    <col min="12032" max="12037" width="15" style="590" customWidth="1"/>
    <col min="12038" max="12039" width="12.83203125" style="590" customWidth="1"/>
    <col min="12040" max="12040" width="13.83203125" style="590" customWidth="1"/>
    <col min="12041" max="12286" width="9.33203125" style="590"/>
    <col min="12287" max="12287" width="43" style="590" customWidth="1"/>
    <col min="12288" max="12293" width="15" style="590" customWidth="1"/>
    <col min="12294" max="12295" width="12.83203125" style="590" customWidth="1"/>
    <col min="12296" max="12296" width="13.83203125" style="590" customWidth="1"/>
    <col min="12297" max="12542" width="9.33203125" style="590"/>
    <col min="12543" max="12543" width="43" style="590" customWidth="1"/>
    <col min="12544" max="12549" width="15" style="590" customWidth="1"/>
    <col min="12550" max="12551" width="12.83203125" style="590" customWidth="1"/>
    <col min="12552" max="12552" width="13.83203125" style="590" customWidth="1"/>
    <col min="12553" max="12798" width="9.33203125" style="590"/>
    <col min="12799" max="12799" width="43" style="590" customWidth="1"/>
    <col min="12800" max="12805" width="15" style="590" customWidth="1"/>
    <col min="12806" max="12807" width="12.83203125" style="590" customWidth="1"/>
    <col min="12808" max="12808" width="13.83203125" style="590" customWidth="1"/>
    <col min="12809" max="13054" width="9.33203125" style="590"/>
    <col min="13055" max="13055" width="43" style="590" customWidth="1"/>
    <col min="13056" max="13061" width="15" style="590" customWidth="1"/>
    <col min="13062" max="13063" width="12.83203125" style="590" customWidth="1"/>
    <col min="13064" max="13064" width="13.83203125" style="590" customWidth="1"/>
    <col min="13065" max="13310" width="9.33203125" style="590"/>
    <col min="13311" max="13311" width="43" style="590" customWidth="1"/>
    <col min="13312" max="13317" width="15" style="590" customWidth="1"/>
    <col min="13318" max="13319" width="12.83203125" style="590" customWidth="1"/>
    <col min="13320" max="13320" width="13.83203125" style="590" customWidth="1"/>
    <col min="13321" max="13566" width="9.33203125" style="590"/>
    <col min="13567" max="13567" width="43" style="590" customWidth="1"/>
    <col min="13568" max="13573" width="15" style="590" customWidth="1"/>
    <col min="13574" max="13575" width="12.83203125" style="590" customWidth="1"/>
    <col min="13576" max="13576" width="13.83203125" style="590" customWidth="1"/>
    <col min="13577" max="13822" width="9.33203125" style="590"/>
    <col min="13823" max="13823" width="43" style="590" customWidth="1"/>
    <col min="13824" max="13829" width="15" style="590" customWidth="1"/>
    <col min="13830" max="13831" width="12.83203125" style="590" customWidth="1"/>
    <col min="13832" max="13832" width="13.83203125" style="590" customWidth="1"/>
    <col min="13833" max="14078" width="9.33203125" style="590"/>
    <col min="14079" max="14079" width="43" style="590" customWidth="1"/>
    <col min="14080" max="14085" width="15" style="590" customWidth="1"/>
    <col min="14086" max="14087" width="12.83203125" style="590" customWidth="1"/>
    <col min="14088" max="14088" width="13.83203125" style="590" customWidth="1"/>
    <col min="14089" max="14334" width="9.33203125" style="590"/>
    <col min="14335" max="14335" width="43" style="590" customWidth="1"/>
    <col min="14336" max="14341" width="15" style="590" customWidth="1"/>
    <col min="14342" max="14343" width="12.83203125" style="590" customWidth="1"/>
    <col min="14344" max="14344" width="13.83203125" style="590" customWidth="1"/>
    <col min="14345" max="14590" width="9.33203125" style="590"/>
    <col min="14591" max="14591" width="43" style="590" customWidth="1"/>
    <col min="14592" max="14597" width="15" style="590" customWidth="1"/>
    <col min="14598" max="14599" width="12.83203125" style="590" customWidth="1"/>
    <col min="14600" max="14600" width="13.83203125" style="590" customWidth="1"/>
    <col min="14601" max="14846" width="9.33203125" style="590"/>
    <col min="14847" max="14847" width="43" style="590" customWidth="1"/>
    <col min="14848" max="14853" width="15" style="590" customWidth="1"/>
    <col min="14854" max="14855" width="12.83203125" style="590" customWidth="1"/>
    <col min="14856" max="14856" width="13.83203125" style="590" customWidth="1"/>
    <col min="14857" max="15102" width="9.33203125" style="590"/>
    <col min="15103" max="15103" width="43" style="590" customWidth="1"/>
    <col min="15104" max="15109" width="15" style="590" customWidth="1"/>
    <col min="15110" max="15111" width="12.83203125" style="590" customWidth="1"/>
    <col min="15112" max="15112" width="13.83203125" style="590" customWidth="1"/>
    <col min="15113" max="15358" width="9.33203125" style="590"/>
    <col min="15359" max="15359" width="43" style="590" customWidth="1"/>
    <col min="15360" max="15365" width="15" style="590" customWidth="1"/>
    <col min="15366" max="15367" width="12.83203125" style="590" customWidth="1"/>
    <col min="15368" max="15368" width="13.83203125" style="590" customWidth="1"/>
    <col min="15369" max="15614" width="9.33203125" style="590"/>
    <col min="15615" max="15615" width="43" style="590" customWidth="1"/>
    <col min="15616" max="15621" width="15" style="590" customWidth="1"/>
    <col min="15622" max="15623" width="12.83203125" style="590" customWidth="1"/>
    <col min="15624" max="15624" width="13.83203125" style="590" customWidth="1"/>
    <col min="15625" max="15870" width="9.33203125" style="590"/>
    <col min="15871" max="15871" width="43" style="590" customWidth="1"/>
    <col min="15872" max="15877" width="15" style="590" customWidth="1"/>
    <col min="15878" max="15879" width="12.83203125" style="590" customWidth="1"/>
    <col min="15880" max="15880" width="13.83203125" style="590" customWidth="1"/>
    <col min="15881" max="16126" width="9.33203125" style="590"/>
    <col min="16127" max="16127" width="43" style="590" customWidth="1"/>
    <col min="16128" max="16133" width="15" style="590" customWidth="1"/>
    <col min="16134" max="16135" width="12.83203125" style="590" customWidth="1"/>
    <col min="16136" max="16136" width="13.83203125" style="590" customWidth="1"/>
    <col min="16137" max="16384" width="9.33203125" style="590"/>
  </cols>
  <sheetData>
    <row r="1" spans="1:8" ht="25.5" customHeight="1">
      <c r="A1" s="753" t="s">
        <v>0</v>
      </c>
      <c r="B1" s="753"/>
      <c r="C1" s="753"/>
      <c r="D1" s="753"/>
      <c r="E1" s="753"/>
      <c r="F1" s="753"/>
      <c r="G1" s="753"/>
    </row>
    <row r="2" spans="1:8" ht="22.5" customHeight="1" thickBot="1">
      <c r="A2" s="591"/>
      <c r="B2" s="592"/>
      <c r="C2" s="592"/>
      <c r="D2" s="592"/>
      <c r="E2" s="592"/>
      <c r="F2" s="592"/>
      <c r="G2" s="754" t="s">
        <v>63</v>
      </c>
      <c r="H2" s="754"/>
    </row>
    <row r="3" spans="1:8" s="709" customFormat="1" ht="85.5" customHeight="1" thickBot="1">
      <c r="A3" s="593" t="s">
        <v>67</v>
      </c>
      <c r="B3" s="594" t="s">
        <v>68</v>
      </c>
      <c r="C3" s="594" t="s">
        <v>69</v>
      </c>
      <c r="D3" s="594" t="s">
        <v>693</v>
      </c>
      <c r="E3" s="594" t="s">
        <v>679</v>
      </c>
      <c r="F3" s="594" t="s">
        <v>680</v>
      </c>
      <c r="G3" s="594" t="s">
        <v>681</v>
      </c>
      <c r="H3" s="594" t="s">
        <v>682</v>
      </c>
    </row>
    <row r="4" spans="1:8" s="592" customFormat="1" ht="12" customHeight="1" thickBot="1">
      <c r="A4" s="596" t="s">
        <v>503</v>
      </c>
      <c r="B4" s="597" t="s">
        <v>504</v>
      </c>
      <c r="C4" s="597" t="s">
        <v>505</v>
      </c>
      <c r="D4" s="597" t="s">
        <v>507</v>
      </c>
      <c r="E4" s="597" t="s">
        <v>506</v>
      </c>
      <c r="F4" s="597" t="s">
        <v>508</v>
      </c>
      <c r="G4" s="597" t="s">
        <v>509</v>
      </c>
      <c r="H4" s="597" t="s">
        <v>510</v>
      </c>
    </row>
    <row r="5" spans="1:8" ht="15.95" customHeight="1">
      <c r="A5" s="598" t="s">
        <v>567</v>
      </c>
      <c r="B5" s="599">
        <v>88684</v>
      </c>
      <c r="C5" s="600" t="s">
        <v>568</v>
      </c>
      <c r="D5" s="599">
        <v>4363</v>
      </c>
      <c r="E5" s="599">
        <f>11080+15571</f>
        <v>26651</v>
      </c>
      <c r="F5" s="599">
        <v>61676</v>
      </c>
      <c r="G5" s="599">
        <v>15571</v>
      </c>
      <c r="H5" s="599">
        <f>+F5</f>
        <v>61676</v>
      </c>
    </row>
    <row r="6" spans="1:8" ht="15.95" customHeight="1">
      <c r="A6" s="598" t="s">
        <v>569</v>
      </c>
      <c r="B6" s="599">
        <v>171043</v>
      </c>
      <c r="C6" s="600" t="s">
        <v>570</v>
      </c>
      <c r="D6" s="599">
        <v>12317</v>
      </c>
      <c r="E6" s="599">
        <f>1986+3600+31202+1000</f>
        <v>37788</v>
      </c>
      <c r="F6" s="599">
        <v>120938</v>
      </c>
      <c r="G6" s="599">
        <v>1096</v>
      </c>
      <c r="H6" s="599">
        <v>0</v>
      </c>
    </row>
    <row r="7" spans="1:8" ht="15.95" customHeight="1">
      <c r="A7" s="598" t="s">
        <v>571</v>
      </c>
      <c r="B7" s="599">
        <v>95483</v>
      </c>
      <c r="C7" s="600" t="s">
        <v>572</v>
      </c>
      <c r="D7" s="599">
        <v>60589</v>
      </c>
      <c r="E7" s="599">
        <f>599+1271</f>
        <v>1870</v>
      </c>
      <c r="F7" s="599">
        <v>33024</v>
      </c>
      <c r="G7" s="599">
        <f t="shared" ref="G7:G19" si="0">+E7</f>
        <v>1870</v>
      </c>
      <c r="H7" s="599">
        <f t="shared" ref="H7:H11" si="1">+F7</f>
        <v>33024</v>
      </c>
    </row>
    <row r="8" spans="1:8" ht="15.95" customHeight="1">
      <c r="A8" s="598" t="s">
        <v>573</v>
      </c>
      <c r="B8" s="599">
        <v>31858</v>
      </c>
      <c r="C8" s="600" t="s">
        <v>572</v>
      </c>
      <c r="D8" s="599">
        <f>B8</f>
        <v>31858</v>
      </c>
      <c r="E8" s="599"/>
      <c r="F8" s="599">
        <v>0</v>
      </c>
      <c r="G8" s="599">
        <v>50</v>
      </c>
      <c r="H8" s="599">
        <v>1048</v>
      </c>
    </row>
    <row r="9" spans="1:8" ht="15.95" customHeight="1">
      <c r="A9" s="598" t="s">
        <v>574</v>
      </c>
      <c r="B9" s="599">
        <v>19500</v>
      </c>
      <c r="C9" s="600" t="s">
        <v>572</v>
      </c>
      <c r="D9" s="599">
        <v>19500</v>
      </c>
      <c r="E9" s="599"/>
      <c r="F9" s="599">
        <v>0</v>
      </c>
      <c r="G9" s="599">
        <f t="shared" si="0"/>
        <v>0</v>
      </c>
      <c r="H9" s="599">
        <f t="shared" si="1"/>
        <v>0</v>
      </c>
    </row>
    <row r="10" spans="1:8" ht="15.95" customHeight="1">
      <c r="A10" s="704" t="s">
        <v>658</v>
      </c>
      <c r="B10" s="599">
        <v>230</v>
      </c>
      <c r="C10" s="705" t="s">
        <v>576</v>
      </c>
      <c r="D10" s="599">
        <v>0</v>
      </c>
      <c r="E10" s="599"/>
      <c r="F10" s="599">
        <v>230</v>
      </c>
      <c r="G10" s="599">
        <f t="shared" si="0"/>
        <v>0</v>
      </c>
      <c r="H10" s="599">
        <f t="shared" si="1"/>
        <v>230</v>
      </c>
    </row>
    <row r="11" spans="1:8" ht="15.95" customHeight="1">
      <c r="A11" s="704" t="s">
        <v>663</v>
      </c>
      <c r="B11" s="599">
        <v>5942</v>
      </c>
      <c r="C11" s="705" t="s">
        <v>576</v>
      </c>
      <c r="D11" s="599">
        <v>0</v>
      </c>
      <c r="E11" s="599"/>
      <c r="F11" s="599">
        <v>5942</v>
      </c>
      <c r="G11" s="599">
        <f t="shared" si="0"/>
        <v>0</v>
      </c>
      <c r="H11" s="599">
        <f t="shared" si="1"/>
        <v>5942</v>
      </c>
    </row>
    <row r="12" spans="1:8" ht="15.95" customHeight="1">
      <c r="A12" s="729" t="s">
        <v>686</v>
      </c>
      <c r="B12" s="599">
        <v>30000</v>
      </c>
      <c r="C12" s="705" t="s">
        <v>576</v>
      </c>
      <c r="D12" s="599"/>
      <c r="E12" s="599"/>
      <c r="F12" s="599"/>
      <c r="G12" s="599"/>
      <c r="H12" s="599">
        <v>27000</v>
      </c>
    </row>
    <row r="13" spans="1:8" ht="15.95" customHeight="1">
      <c r="A13" s="729" t="s">
        <v>687</v>
      </c>
      <c r="B13" s="599">
        <v>0</v>
      </c>
      <c r="C13" s="705" t="s">
        <v>689</v>
      </c>
      <c r="D13" s="599"/>
      <c r="E13" s="599">
        <v>0</v>
      </c>
      <c r="F13" s="599"/>
      <c r="G13" s="599"/>
      <c r="H13" s="599">
        <v>15023</v>
      </c>
    </row>
    <row r="14" spans="1:8" ht="15.95" customHeight="1">
      <c r="A14" s="706" t="s">
        <v>659</v>
      </c>
      <c r="B14" s="707">
        <f>SUM(B5:B13)</f>
        <v>442740</v>
      </c>
      <c r="C14" s="707">
        <f t="shared" ref="C14:G14" si="2">SUM(C5:C13)</f>
        <v>0</v>
      </c>
      <c r="D14" s="707">
        <f t="shared" si="2"/>
        <v>128627</v>
      </c>
      <c r="E14" s="707">
        <f t="shared" si="2"/>
        <v>66309</v>
      </c>
      <c r="F14" s="707">
        <f t="shared" si="2"/>
        <v>221810</v>
      </c>
      <c r="G14" s="707">
        <f t="shared" si="2"/>
        <v>18587</v>
      </c>
      <c r="H14" s="707">
        <f>SUM(H5:H13)</f>
        <v>143943</v>
      </c>
    </row>
    <row r="15" spans="1:8" ht="15.95" customHeight="1">
      <c r="A15" s="704" t="s">
        <v>698</v>
      </c>
      <c r="B15" s="599">
        <v>500</v>
      </c>
      <c r="C15" s="705" t="s">
        <v>576</v>
      </c>
      <c r="D15" s="599"/>
      <c r="E15" s="599"/>
      <c r="F15" s="599">
        <v>500</v>
      </c>
      <c r="G15" s="599">
        <f t="shared" si="0"/>
        <v>0</v>
      </c>
      <c r="H15" s="599">
        <v>721</v>
      </c>
    </row>
    <row r="16" spans="1:8" ht="15.95" customHeight="1">
      <c r="A16" s="706" t="s">
        <v>660</v>
      </c>
      <c r="B16" s="707">
        <f>SUM(B15)</f>
        <v>500</v>
      </c>
      <c r="C16" s="708"/>
      <c r="D16" s="707">
        <f>SUM(D15)</f>
        <v>0</v>
      </c>
      <c r="E16" s="707">
        <f>SUM(E15)</f>
        <v>0</v>
      </c>
      <c r="F16" s="707">
        <f>SUM(F15)</f>
        <v>500</v>
      </c>
      <c r="G16" s="707">
        <f t="shared" ref="G16:H16" si="3">SUM(G15)</f>
        <v>0</v>
      </c>
      <c r="H16" s="707">
        <f t="shared" si="3"/>
        <v>721</v>
      </c>
    </row>
    <row r="17" spans="1:9" ht="15.95" customHeight="1">
      <c r="A17" s="704" t="s">
        <v>661</v>
      </c>
      <c r="B17" s="599">
        <v>2000</v>
      </c>
      <c r="C17" s="705" t="s">
        <v>576</v>
      </c>
      <c r="D17" s="599"/>
      <c r="E17" s="599"/>
      <c r="F17" s="599">
        <v>2000</v>
      </c>
      <c r="G17" s="599">
        <f t="shared" si="0"/>
        <v>0</v>
      </c>
      <c r="H17" s="599">
        <v>289</v>
      </c>
    </row>
    <row r="18" spans="1:9" ht="15.95" customHeight="1">
      <c r="A18" s="706" t="s">
        <v>662</v>
      </c>
      <c r="B18" s="707">
        <f>SUM(B17)</f>
        <v>2000</v>
      </c>
      <c r="C18" s="708"/>
      <c r="D18" s="707">
        <f>SUM(D17)</f>
        <v>0</v>
      </c>
      <c r="E18" s="707">
        <f>SUM(E17)</f>
        <v>0</v>
      </c>
      <c r="F18" s="707">
        <f>SUM(F17)</f>
        <v>2000</v>
      </c>
      <c r="G18" s="707">
        <f t="shared" ref="G18:H18" si="4">SUM(G17)</f>
        <v>0</v>
      </c>
      <c r="H18" s="707">
        <f t="shared" si="4"/>
        <v>289</v>
      </c>
    </row>
    <row r="19" spans="1:9" ht="15.95" customHeight="1">
      <c r="A19" s="704" t="s">
        <v>664</v>
      </c>
      <c r="B19" s="599">
        <v>254</v>
      </c>
      <c r="C19" s="705" t="s">
        <v>576</v>
      </c>
      <c r="D19" s="599">
        <v>0</v>
      </c>
      <c r="E19" s="599"/>
      <c r="F19" s="599">
        <v>254</v>
      </c>
      <c r="G19" s="599">
        <f t="shared" si="0"/>
        <v>0</v>
      </c>
      <c r="H19" s="599">
        <v>254</v>
      </c>
    </row>
    <row r="20" spans="1:9" ht="15.95" customHeight="1">
      <c r="A20" s="704" t="s">
        <v>688</v>
      </c>
      <c r="B20" s="599">
        <v>1154</v>
      </c>
      <c r="C20" s="705" t="s">
        <v>576</v>
      </c>
      <c r="D20" s="599"/>
      <c r="E20" s="599"/>
      <c r="F20" s="599">
        <v>0</v>
      </c>
      <c r="G20" s="599"/>
      <c r="H20" s="599">
        <v>1150</v>
      </c>
    </row>
    <row r="21" spans="1:9" ht="15.95" customHeight="1">
      <c r="A21" s="706" t="s">
        <v>657</v>
      </c>
      <c r="B21" s="707">
        <f>SUM(B19:B20)</f>
        <v>1408</v>
      </c>
      <c r="C21" s="707">
        <f t="shared" ref="C21:H21" si="5">SUM(C19:C20)</f>
        <v>0</v>
      </c>
      <c r="D21" s="707">
        <f t="shared" si="5"/>
        <v>0</v>
      </c>
      <c r="E21" s="707">
        <f t="shared" si="5"/>
        <v>0</v>
      </c>
      <c r="F21" s="707">
        <f t="shared" si="5"/>
        <v>254</v>
      </c>
      <c r="G21" s="707">
        <f t="shared" si="5"/>
        <v>0</v>
      </c>
      <c r="H21" s="707">
        <f t="shared" si="5"/>
        <v>1404</v>
      </c>
    </row>
    <row r="22" spans="1:9" ht="15.95" customHeight="1">
      <c r="A22" s="704"/>
      <c r="B22" s="599"/>
      <c r="C22" s="705"/>
      <c r="D22" s="599"/>
      <c r="E22" s="599"/>
      <c r="F22" s="599"/>
      <c r="G22" s="599"/>
      <c r="H22" s="599"/>
    </row>
    <row r="23" spans="1:9" ht="15.95" customHeight="1" thickBot="1">
      <c r="A23" s="730"/>
      <c r="B23" s="731"/>
      <c r="C23" s="731"/>
      <c r="D23" s="731"/>
      <c r="E23" s="731"/>
      <c r="F23" s="731"/>
      <c r="G23" s="731"/>
      <c r="H23" s="731"/>
      <c r="I23" s="606"/>
    </row>
    <row r="24" spans="1:9" s="606" customFormat="1" ht="13.5" customHeight="1" thickBot="1">
      <c r="A24" s="603" t="s">
        <v>66</v>
      </c>
      <c r="B24" s="604">
        <f>+B14+B16+B18+B21+B23</f>
        <v>446648</v>
      </c>
      <c r="C24" s="605"/>
      <c r="D24" s="604">
        <f t="shared" ref="D24:H24" si="6">+D14+D16+D18+D21+D23</f>
        <v>128627</v>
      </c>
      <c r="E24" s="604"/>
      <c r="F24" s="604">
        <f t="shared" si="6"/>
        <v>224564</v>
      </c>
      <c r="G24" s="604">
        <f t="shared" si="6"/>
        <v>18587</v>
      </c>
      <c r="H24" s="604">
        <f t="shared" si="6"/>
        <v>146357</v>
      </c>
    </row>
    <row r="25" spans="1:9" s="606" customFormat="1" ht="13.5" customHeight="1">
      <c r="A25" s="733"/>
      <c r="B25" s="734"/>
      <c r="C25" s="734"/>
      <c r="D25" s="734"/>
      <c r="E25" s="734"/>
      <c r="F25" s="734"/>
      <c r="G25" s="734"/>
      <c r="H25" s="734"/>
    </row>
    <row r="26" spans="1:9" s="606" customFormat="1" ht="13.5" customHeight="1">
      <c r="A26" s="733"/>
      <c r="B26" s="734"/>
      <c r="C26" s="734"/>
      <c r="D26" s="734"/>
      <c r="E26" s="734"/>
      <c r="F26" s="734"/>
      <c r="G26" s="734"/>
      <c r="H26" s="734"/>
    </row>
    <row r="27" spans="1:9" ht="14.25" customHeight="1" thickBot="1">
      <c r="A27" s="703" t="s">
        <v>695</v>
      </c>
      <c r="G27" s="754" t="s">
        <v>63</v>
      </c>
      <c r="H27" s="754"/>
    </row>
    <row r="28" spans="1:9" s="732" customFormat="1" ht="85.5" customHeight="1" thickBot="1">
      <c r="A28" s="593" t="s">
        <v>67</v>
      </c>
      <c r="B28" s="594" t="s">
        <v>68</v>
      </c>
      <c r="C28" s="594" t="s">
        <v>69</v>
      </c>
      <c r="D28" s="594" t="s">
        <v>693</v>
      </c>
      <c r="E28" s="594" t="s">
        <v>679</v>
      </c>
      <c r="F28" s="594" t="s">
        <v>680</v>
      </c>
      <c r="G28" s="594" t="s">
        <v>681</v>
      </c>
      <c r="H28" s="594" t="s">
        <v>682</v>
      </c>
    </row>
    <row r="29" spans="1:9" s="592" customFormat="1" ht="12" customHeight="1" thickBot="1">
      <c r="A29" s="596" t="s">
        <v>503</v>
      </c>
      <c r="B29" s="597" t="s">
        <v>504</v>
      </c>
      <c r="C29" s="597" t="s">
        <v>505</v>
      </c>
      <c r="D29" s="597" t="s">
        <v>507</v>
      </c>
      <c r="E29" s="597" t="s">
        <v>506</v>
      </c>
      <c r="F29" s="597" t="s">
        <v>508</v>
      </c>
      <c r="G29" s="597" t="s">
        <v>509</v>
      </c>
      <c r="H29" s="597" t="s">
        <v>510</v>
      </c>
    </row>
    <row r="30" spans="1:9">
      <c r="A30" s="704" t="s">
        <v>691</v>
      </c>
      <c r="B30" s="599">
        <v>115</v>
      </c>
      <c r="C30" s="705" t="s">
        <v>576</v>
      </c>
      <c r="D30" s="599"/>
      <c r="E30" s="599">
        <v>115</v>
      </c>
      <c r="F30" s="599"/>
      <c r="G30" s="599"/>
      <c r="H30" s="599">
        <v>115</v>
      </c>
    </row>
    <row r="31" spans="1:9">
      <c r="A31" s="730" t="s">
        <v>692</v>
      </c>
      <c r="B31" s="731">
        <f>SUM(B30)</f>
        <v>115</v>
      </c>
      <c r="C31" s="731">
        <f t="shared" ref="C31:H31" si="7">SUM(C30)</f>
        <v>0</v>
      </c>
      <c r="D31" s="731">
        <f t="shared" si="7"/>
        <v>0</v>
      </c>
      <c r="E31" s="731">
        <f t="shared" si="7"/>
        <v>115</v>
      </c>
      <c r="F31" s="731">
        <f t="shared" si="7"/>
        <v>0</v>
      </c>
      <c r="G31" s="731">
        <f t="shared" si="7"/>
        <v>0</v>
      </c>
      <c r="H31" s="731">
        <f t="shared" si="7"/>
        <v>115</v>
      </c>
    </row>
    <row r="32" spans="1:9">
      <c r="A32" s="704" t="s">
        <v>697</v>
      </c>
      <c r="B32" s="599">
        <v>127</v>
      </c>
      <c r="C32" s="705" t="s">
        <v>576</v>
      </c>
      <c r="D32" s="599"/>
      <c r="E32" s="599">
        <v>127</v>
      </c>
      <c r="F32" s="599"/>
      <c r="G32" s="599"/>
      <c r="H32" s="599">
        <v>347</v>
      </c>
    </row>
    <row r="33" spans="1:8" ht="13.5" thickBot="1">
      <c r="A33" s="730" t="s">
        <v>694</v>
      </c>
      <c r="B33" s="731">
        <f>SUM(B32)</f>
        <v>127</v>
      </c>
      <c r="C33" s="731">
        <f t="shared" ref="C33:H33" si="8">SUM(C32)</f>
        <v>0</v>
      </c>
      <c r="D33" s="731">
        <f t="shared" si="8"/>
        <v>0</v>
      </c>
      <c r="E33" s="731">
        <f t="shared" si="8"/>
        <v>127</v>
      </c>
      <c r="F33" s="731">
        <f t="shared" si="8"/>
        <v>0</v>
      </c>
      <c r="G33" s="731">
        <f t="shared" si="8"/>
        <v>0</v>
      </c>
      <c r="H33" s="731">
        <f t="shared" si="8"/>
        <v>347</v>
      </c>
    </row>
    <row r="34" spans="1:8" s="606" customFormat="1" ht="18" customHeight="1" thickBot="1">
      <c r="A34" s="603" t="s">
        <v>696</v>
      </c>
      <c r="B34" s="604">
        <f>+B33+B31</f>
        <v>242</v>
      </c>
      <c r="C34" s="605"/>
      <c r="D34" s="604">
        <f t="shared" ref="D34:H34" si="9">+D33+D31</f>
        <v>0</v>
      </c>
      <c r="E34" s="604">
        <f t="shared" si="9"/>
        <v>242</v>
      </c>
      <c r="F34" s="604">
        <f t="shared" si="9"/>
        <v>0</v>
      </c>
      <c r="G34" s="604">
        <f t="shared" si="9"/>
        <v>0</v>
      </c>
      <c r="H34" s="604">
        <f t="shared" si="9"/>
        <v>462</v>
      </c>
    </row>
  </sheetData>
  <mergeCells count="3">
    <mergeCell ref="A1:G1"/>
    <mergeCell ref="G2:H2"/>
    <mergeCell ref="G27:H27"/>
  </mergeCells>
  <phoneticPr fontId="0" type="noConversion"/>
  <printOptions horizontalCentered="1"/>
  <pageMargins left="0.78740157480314965" right="0.78740157480314965" top="1.02" bottom="0.98425196850393704" header="0.78740157480314965" footer="0.78740157480314965"/>
  <pageSetup paperSize="9" scale="95" orientation="landscape" horizontalDpi="300" verticalDpi="300" r:id="rId1"/>
  <headerFooter alignWithMargins="0">
    <oddHeader>&amp;R&amp;"Times New Roman CE,Félkövér dőlt"&amp;11 6. melléklet a ……/2015. (….)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B0F0"/>
  </sheetPr>
  <dimension ref="A1:K21"/>
  <sheetViews>
    <sheetView topLeftCell="A7" zoomScaleNormal="100" workbookViewId="0">
      <selection activeCell="F17" sqref="F17"/>
    </sheetView>
  </sheetViews>
  <sheetFormatPr defaultRowHeight="12.75"/>
  <cols>
    <col min="1" max="1" width="47.1640625" style="703" customWidth="1"/>
    <col min="2" max="2" width="15.6640625" style="680" customWidth="1"/>
    <col min="3" max="3" width="16.33203125" style="680" customWidth="1"/>
    <col min="4" max="4" width="18" style="680" customWidth="1"/>
    <col min="5" max="5" width="16.6640625" style="680" customWidth="1"/>
    <col min="6" max="6" width="18.83203125" style="52" customWidth="1"/>
    <col min="7" max="7" width="14" style="680" customWidth="1"/>
    <col min="8" max="8" width="12.83203125" style="680" customWidth="1"/>
    <col min="9" max="9" width="13.83203125" style="680" customWidth="1"/>
    <col min="10" max="256" width="9.33203125" style="680"/>
    <col min="257" max="257" width="47.1640625" style="680" customWidth="1"/>
    <col min="258" max="258" width="15.6640625" style="680" customWidth="1"/>
    <col min="259" max="259" width="16.33203125" style="680" customWidth="1"/>
    <col min="260" max="260" width="18" style="680" customWidth="1"/>
    <col min="261" max="261" width="16.6640625" style="680" customWidth="1"/>
    <col min="262" max="262" width="18.83203125" style="680" customWidth="1"/>
    <col min="263" max="263" width="14" style="680" customWidth="1"/>
    <col min="264" max="264" width="12.83203125" style="680" customWidth="1"/>
    <col min="265" max="265" width="13.83203125" style="680" customWidth="1"/>
    <col min="266" max="512" width="9.33203125" style="680"/>
    <col min="513" max="513" width="47.1640625" style="680" customWidth="1"/>
    <col min="514" max="514" width="15.6640625" style="680" customWidth="1"/>
    <col min="515" max="515" width="16.33203125" style="680" customWidth="1"/>
    <col min="516" max="516" width="18" style="680" customWidth="1"/>
    <col min="517" max="517" width="16.6640625" style="680" customWidth="1"/>
    <col min="518" max="518" width="18.83203125" style="680" customWidth="1"/>
    <col min="519" max="519" width="14" style="680" customWidth="1"/>
    <col min="520" max="520" width="12.83203125" style="680" customWidth="1"/>
    <col min="521" max="521" width="13.83203125" style="680" customWidth="1"/>
    <col min="522" max="768" width="9.33203125" style="680"/>
    <col min="769" max="769" width="47.1640625" style="680" customWidth="1"/>
    <col min="770" max="770" width="15.6640625" style="680" customWidth="1"/>
    <col min="771" max="771" width="16.33203125" style="680" customWidth="1"/>
    <col min="772" max="772" width="18" style="680" customWidth="1"/>
    <col min="773" max="773" width="16.6640625" style="680" customWidth="1"/>
    <col min="774" max="774" width="18.83203125" style="680" customWidth="1"/>
    <col min="775" max="775" width="14" style="680" customWidth="1"/>
    <col min="776" max="776" width="12.83203125" style="680" customWidth="1"/>
    <col min="777" max="777" width="13.83203125" style="680" customWidth="1"/>
    <col min="778" max="1024" width="9.33203125" style="680"/>
    <col min="1025" max="1025" width="47.1640625" style="680" customWidth="1"/>
    <col min="1026" max="1026" width="15.6640625" style="680" customWidth="1"/>
    <col min="1027" max="1027" width="16.33203125" style="680" customWidth="1"/>
    <col min="1028" max="1028" width="18" style="680" customWidth="1"/>
    <col min="1029" max="1029" width="16.6640625" style="680" customWidth="1"/>
    <col min="1030" max="1030" width="18.83203125" style="680" customWidth="1"/>
    <col min="1031" max="1031" width="14" style="680" customWidth="1"/>
    <col min="1032" max="1032" width="12.83203125" style="680" customWidth="1"/>
    <col min="1033" max="1033" width="13.83203125" style="680" customWidth="1"/>
    <col min="1034" max="1280" width="9.33203125" style="680"/>
    <col min="1281" max="1281" width="47.1640625" style="680" customWidth="1"/>
    <col min="1282" max="1282" width="15.6640625" style="680" customWidth="1"/>
    <col min="1283" max="1283" width="16.33203125" style="680" customWidth="1"/>
    <col min="1284" max="1284" width="18" style="680" customWidth="1"/>
    <col min="1285" max="1285" width="16.6640625" style="680" customWidth="1"/>
    <col min="1286" max="1286" width="18.83203125" style="680" customWidth="1"/>
    <col min="1287" max="1287" width="14" style="680" customWidth="1"/>
    <col min="1288" max="1288" width="12.83203125" style="680" customWidth="1"/>
    <col min="1289" max="1289" width="13.83203125" style="680" customWidth="1"/>
    <col min="1290" max="1536" width="9.33203125" style="680"/>
    <col min="1537" max="1537" width="47.1640625" style="680" customWidth="1"/>
    <col min="1538" max="1538" width="15.6640625" style="680" customWidth="1"/>
    <col min="1539" max="1539" width="16.33203125" style="680" customWidth="1"/>
    <col min="1540" max="1540" width="18" style="680" customWidth="1"/>
    <col min="1541" max="1541" width="16.6640625" style="680" customWidth="1"/>
    <col min="1542" max="1542" width="18.83203125" style="680" customWidth="1"/>
    <col min="1543" max="1543" width="14" style="680" customWidth="1"/>
    <col min="1544" max="1544" width="12.83203125" style="680" customWidth="1"/>
    <col min="1545" max="1545" width="13.83203125" style="680" customWidth="1"/>
    <col min="1546" max="1792" width="9.33203125" style="680"/>
    <col min="1793" max="1793" width="47.1640625" style="680" customWidth="1"/>
    <col min="1794" max="1794" width="15.6640625" style="680" customWidth="1"/>
    <col min="1795" max="1795" width="16.33203125" style="680" customWidth="1"/>
    <col min="1796" max="1796" width="18" style="680" customWidth="1"/>
    <col min="1797" max="1797" width="16.6640625" style="680" customWidth="1"/>
    <col min="1798" max="1798" width="18.83203125" style="680" customWidth="1"/>
    <col min="1799" max="1799" width="14" style="680" customWidth="1"/>
    <col min="1800" max="1800" width="12.83203125" style="680" customWidth="1"/>
    <col min="1801" max="1801" width="13.83203125" style="680" customWidth="1"/>
    <col min="1802" max="2048" width="9.33203125" style="680"/>
    <col min="2049" max="2049" width="47.1640625" style="680" customWidth="1"/>
    <col min="2050" max="2050" width="15.6640625" style="680" customWidth="1"/>
    <col min="2051" max="2051" width="16.33203125" style="680" customWidth="1"/>
    <col min="2052" max="2052" width="18" style="680" customWidth="1"/>
    <col min="2053" max="2053" width="16.6640625" style="680" customWidth="1"/>
    <col min="2054" max="2054" width="18.83203125" style="680" customWidth="1"/>
    <col min="2055" max="2055" width="14" style="680" customWidth="1"/>
    <col min="2056" max="2056" width="12.83203125" style="680" customWidth="1"/>
    <col min="2057" max="2057" width="13.83203125" style="680" customWidth="1"/>
    <col min="2058" max="2304" width="9.33203125" style="680"/>
    <col min="2305" max="2305" width="47.1640625" style="680" customWidth="1"/>
    <col min="2306" max="2306" width="15.6640625" style="680" customWidth="1"/>
    <col min="2307" max="2307" width="16.33203125" style="680" customWidth="1"/>
    <col min="2308" max="2308" width="18" style="680" customWidth="1"/>
    <col min="2309" max="2309" width="16.6640625" style="680" customWidth="1"/>
    <col min="2310" max="2310" width="18.83203125" style="680" customWidth="1"/>
    <col min="2311" max="2311" width="14" style="680" customWidth="1"/>
    <col min="2312" max="2312" width="12.83203125" style="680" customWidth="1"/>
    <col min="2313" max="2313" width="13.83203125" style="680" customWidth="1"/>
    <col min="2314" max="2560" width="9.33203125" style="680"/>
    <col min="2561" max="2561" width="47.1640625" style="680" customWidth="1"/>
    <col min="2562" max="2562" width="15.6640625" style="680" customWidth="1"/>
    <col min="2563" max="2563" width="16.33203125" style="680" customWidth="1"/>
    <col min="2564" max="2564" width="18" style="680" customWidth="1"/>
    <col min="2565" max="2565" width="16.6640625" style="680" customWidth="1"/>
    <col min="2566" max="2566" width="18.83203125" style="680" customWidth="1"/>
    <col min="2567" max="2567" width="14" style="680" customWidth="1"/>
    <col min="2568" max="2568" width="12.83203125" style="680" customWidth="1"/>
    <col min="2569" max="2569" width="13.83203125" style="680" customWidth="1"/>
    <col min="2570" max="2816" width="9.33203125" style="680"/>
    <col min="2817" max="2817" width="47.1640625" style="680" customWidth="1"/>
    <col min="2818" max="2818" width="15.6640625" style="680" customWidth="1"/>
    <col min="2819" max="2819" width="16.33203125" style="680" customWidth="1"/>
    <col min="2820" max="2820" width="18" style="680" customWidth="1"/>
    <col min="2821" max="2821" width="16.6640625" style="680" customWidth="1"/>
    <col min="2822" max="2822" width="18.83203125" style="680" customWidth="1"/>
    <col min="2823" max="2823" width="14" style="680" customWidth="1"/>
    <col min="2824" max="2824" width="12.83203125" style="680" customWidth="1"/>
    <col min="2825" max="2825" width="13.83203125" style="680" customWidth="1"/>
    <col min="2826" max="3072" width="9.33203125" style="680"/>
    <col min="3073" max="3073" width="47.1640625" style="680" customWidth="1"/>
    <col min="3074" max="3074" width="15.6640625" style="680" customWidth="1"/>
    <col min="3075" max="3075" width="16.33203125" style="680" customWidth="1"/>
    <col min="3076" max="3076" width="18" style="680" customWidth="1"/>
    <col min="3077" max="3077" width="16.6640625" style="680" customWidth="1"/>
    <col min="3078" max="3078" width="18.83203125" style="680" customWidth="1"/>
    <col min="3079" max="3079" width="14" style="680" customWidth="1"/>
    <col min="3080" max="3080" width="12.83203125" style="680" customWidth="1"/>
    <col min="3081" max="3081" width="13.83203125" style="680" customWidth="1"/>
    <col min="3082" max="3328" width="9.33203125" style="680"/>
    <col min="3329" max="3329" width="47.1640625" style="680" customWidth="1"/>
    <col min="3330" max="3330" width="15.6640625" style="680" customWidth="1"/>
    <col min="3331" max="3331" width="16.33203125" style="680" customWidth="1"/>
    <col min="3332" max="3332" width="18" style="680" customWidth="1"/>
    <col min="3333" max="3333" width="16.6640625" style="680" customWidth="1"/>
    <col min="3334" max="3334" width="18.83203125" style="680" customWidth="1"/>
    <col min="3335" max="3335" width="14" style="680" customWidth="1"/>
    <col min="3336" max="3336" width="12.83203125" style="680" customWidth="1"/>
    <col min="3337" max="3337" width="13.83203125" style="680" customWidth="1"/>
    <col min="3338" max="3584" width="9.33203125" style="680"/>
    <col min="3585" max="3585" width="47.1640625" style="680" customWidth="1"/>
    <col min="3586" max="3586" width="15.6640625" style="680" customWidth="1"/>
    <col min="3587" max="3587" width="16.33203125" style="680" customWidth="1"/>
    <col min="3588" max="3588" width="18" style="680" customWidth="1"/>
    <col min="3589" max="3589" width="16.6640625" style="680" customWidth="1"/>
    <col min="3590" max="3590" width="18.83203125" style="680" customWidth="1"/>
    <col min="3591" max="3591" width="14" style="680" customWidth="1"/>
    <col min="3592" max="3592" width="12.83203125" style="680" customWidth="1"/>
    <col min="3593" max="3593" width="13.83203125" style="680" customWidth="1"/>
    <col min="3594" max="3840" width="9.33203125" style="680"/>
    <col min="3841" max="3841" width="47.1640625" style="680" customWidth="1"/>
    <col min="3842" max="3842" width="15.6640625" style="680" customWidth="1"/>
    <col min="3843" max="3843" width="16.33203125" style="680" customWidth="1"/>
    <col min="3844" max="3844" width="18" style="680" customWidth="1"/>
    <col min="3845" max="3845" width="16.6640625" style="680" customWidth="1"/>
    <col min="3846" max="3846" width="18.83203125" style="680" customWidth="1"/>
    <col min="3847" max="3847" width="14" style="680" customWidth="1"/>
    <col min="3848" max="3848" width="12.83203125" style="680" customWidth="1"/>
    <col min="3849" max="3849" width="13.83203125" style="680" customWidth="1"/>
    <col min="3850" max="4096" width="9.33203125" style="680"/>
    <col min="4097" max="4097" width="47.1640625" style="680" customWidth="1"/>
    <col min="4098" max="4098" width="15.6640625" style="680" customWidth="1"/>
    <col min="4099" max="4099" width="16.33203125" style="680" customWidth="1"/>
    <col min="4100" max="4100" width="18" style="680" customWidth="1"/>
    <col min="4101" max="4101" width="16.6640625" style="680" customWidth="1"/>
    <col min="4102" max="4102" width="18.83203125" style="680" customWidth="1"/>
    <col min="4103" max="4103" width="14" style="680" customWidth="1"/>
    <col min="4104" max="4104" width="12.83203125" style="680" customWidth="1"/>
    <col min="4105" max="4105" width="13.83203125" style="680" customWidth="1"/>
    <col min="4106" max="4352" width="9.33203125" style="680"/>
    <col min="4353" max="4353" width="47.1640625" style="680" customWidth="1"/>
    <col min="4354" max="4354" width="15.6640625" style="680" customWidth="1"/>
    <col min="4355" max="4355" width="16.33203125" style="680" customWidth="1"/>
    <col min="4356" max="4356" width="18" style="680" customWidth="1"/>
    <col min="4357" max="4357" width="16.6640625" style="680" customWidth="1"/>
    <col min="4358" max="4358" width="18.83203125" style="680" customWidth="1"/>
    <col min="4359" max="4359" width="14" style="680" customWidth="1"/>
    <col min="4360" max="4360" width="12.83203125" style="680" customWidth="1"/>
    <col min="4361" max="4361" width="13.83203125" style="680" customWidth="1"/>
    <col min="4362" max="4608" width="9.33203125" style="680"/>
    <col min="4609" max="4609" width="47.1640625" style="680" customWidth="1"/>
    <col min="4610" max="4610" width="15.6640625" style="680" customWidth="1"/>
    <col min="4611" max="4611" width="16.33203125" style="680" customWidth="1"/>
    <col min="4612" max="4612" width="18" style="680" customWidth="1"/>
    <col min="4613" max="4613" width="16.6640625" style="680" customWidth="1"/>
    <col min="4614" max="4614" width="18.83203125" style="680" customWidth="1"/>
    <col min="4615" max="4615" width="14" style="680" customWidth="1"/>
    <col min="4616" max="4616" width="12.83203125" style="680" customWidth="1"/>
    <col min="4617" max="4617" width="13.83203125" style="680" customWidth="1"/>
    <col min="4618" max="4864" width="9.33203125" style="680"/>
    <col min="4865" max="4865" width="47.1640625" style="680" customWidth="1"/>
    <col min="4866" max="4866" width="15.6640625" style="680" customWidth="1"/>
    <col min="4867" max="4867" width="16.33203125" style="680" customWidth="1"/>
    <col min="4868" max="4868" width="18" style="680" customWidth="1"/>
    <col min="4869" max="4869" width="16.6640625" style="680" customWidth="1"/>
    <col min="4870" max="4870" width="18.83203125" style="680" customWidth="1"/>
    <col min="4871" max="4871" width="14" style="680" customWidth="1"/>
    <col min="4872" max="4872" width="12.83203125" style="680" customWidth="1"/>
    <col min="4873" max="4873" width="13.83203125" style="680" customWidth="1"/>
    <col min="4874" max="5120" width="9.33203125" style="680"/>
    <col min="5121" max="5121" width="47.1640625" style="680" customWidth="1"/>
    <col min="5122" max="5122" width="15.6640625" style="680" customWidth="1"/>
    <col min="5123" max="5123" width="16.33203125" style="680" customWidth="1"/>
    <col min="5124" max="5124" width="18" style="680" customWidth="1"/>
    <col min="5125" max="5125" width="16.6640625" style="680" customWidth="1"/>
    <col min="5126" max="5126" width="18.83203125" style="680" customWidth="1"/>
    <col min="5127" max="5127" width="14" style="680" customWidth="1"/>
    <col min="5128" max="5128" width="12.83203125" style="680" customWidth="1"/>
    <col min="5129" max="5129" width="13.83203125" style="680" customWidth="1"/>
    <col min="5130" max="5376" width="9.33203125" style="680"/>
    <col min="5377" max="5377" width="47.1640625" style="680" customWidth="1"/>
    <col min="5378" max="5378" width="15.6640625" style="680" customWidth="1"/>
    <col min="5379" max="5379" width="16.33203125" style="680" customWidth="1"/>
    <col min="5380" max="5380" width="18" style="680" customWidth="1"/>
    <col min="5381" max="5381" width="16.6640625" style="680" customWidth="1"/>
    <col min="5382" max="5382" width="18.83203125" style="680" customWidth="1"/>
    <col min="5383" max="5383" width="14" style="680" customWidth="1"/>
    <col min="5384" max="5384" width="12.83203125" style="680" customWidth="1"/>
    <col min="5385" max="5385" width="13.83203125" style="680" customWidth="1"/>
    <col min="5386" max="5632" width="9.33203125" style="680"/>
    <col min="5633" max="5633" width="47.1640625" style="680" customWidth="1"/>
    <col min="5634" max="5634" width="15.6640625" style="680" customWidth="1"/>
    <col min="5635" max="5635" width="16.33203125" style="680" customWidth="1"/>
    <col min="5636" max="5636" width="18" style="680" customWidth="1"/>
    <col min="5637" max="5637" width="16.6640625" style="680" customWidth="1"/>
    <col min="5638" max="5638" width="18.83203125" style="680" customWidth="1"/>
    <col min="5639" max="5639" width="14" style="680" customWidth="1"/>
    <col min="5640" max="5640" width="12.83203125" style="680" customWidth="1"/>
    <col min="5641" max="5641" width="13.83203125" style="680" customWidth="1"/>
    <col min="5642" max="5888" width="9.33203125" style="680"/>
    <col min="5889" max="5889" width="47.1640625" style="680" customWidth="1"/>
    <col min="5890" max="5890" width="15.6640625" style="680" customWidth="1"/>
    <col min="5891" max="5891" width="16.33203125" style="680" customWidth="1"/>
    <col min="5892" max="5892" width="18" style="680" customWidth="1"/>
    <col min="5893" max="5893" width="16.6640625" style="680" customWidth="1"/>
    <col min="5894" max="5894" width="18.83203125" style="680" customWidth="1"/>
    <col min="5895" max="5895" width="14" style="680" customWidth="1"/>
    <col min="5896" max="5896" width="12.83203125" style="680" customWidth="1"/>
    <col min="5897" max="5897" width="13.83203125" style="680" customWidth="1"/>
    <col min="5898" max="6144" width="9.33203125" style="680"/>
    <col min="6145" max="6145" width="47.1640625" style="680" customWidth="1"/>
    <col min="6146" max="6146" width="15.6640625" style="680" customWidth="1"/>
    <col min="6147" max="6147" width="16.33203125" style="680" customWidth="1"/>
    <col min="6148" max="6148" width="18" style="680" customWidth="1"/>
    <col min="6149" max="6149" width="16.6640625" style="680" customWidth="1"/>
    <col min="6150" max="6150" width="18.83203125" style="680" customWidth="1"/>
    <col min="6151" max="6151" width="14" style="680" customWidth="1"/>
    <col min="6152" max="6152" width="12.83203125" style="680" customWidth="1"/>
    <col min="6153" max="6153" width="13.83203125" style="680" customWidth="1"/>
    <col min="6154" max="6400" width="9.33203125" style="680"/>
    <col min="6401" max="6401" width="47.1640625" style="680" customWidth="1"/>
    <col min="6402" max="6402" width="15.6640625" style="680" customWidth="1"/>
    <col min="6403" max="6403" width="16.33203125" style="680" customWidth="1"/>
    <col min="6404" max="6404" width="18" style="680" customWidth="1"/>
    <col min="6405" max="6405" width="16.6640625" style="680" customWidth="1"/>
    <col min="6406" max="6406" width="18.83203125" style="680" customWidth="1"/>
    <col min="6407" max="6407" width="14" style="680" customWidth="1"/>
    <col min="6408" max="6408" width="12.83203125" style="680" customWidth="1"/>
    <col min="6409" max="6409" width="13.83203125" style="680" customWidth="1"/>
    <col min="6410" max="6656" width="9.33203125" style="680"/>
    <col min="6657" max="6657" width="47.1640625" style="680" customWidth="1"/>
    <col min="6658" max="6658" width="15.6640625" style="680" customWidth="1"/>
    <col min="6659" max="6659" width="16.33203125" style="680" customWidth="1"/>
    <col min="6660" max="6660" width="18" style="680" customWidth="1"/>
    <col min="6661" max="6661" width="16.6640625" style="680" customWidth="1"/>
    <col min="6662" max="6662" width="18.83203125" style="680" customWidth="1"/>
    <col min="6663" max="6663" width="14" style="680" customWidth="1"/>
    <col min="6664" max="6664" width="12.83203125" style="680" customWidth="1"/>
    <col min="6665" max="6665" width="13.83203125" style="680" customWidth="1"/>
    <col min="6666" max="6912" width="9.33203125" style="680"/>
    <col min="6913" max="6913" width="47.1640625" style="680" customWidth="1"/>
    <col min="6914" max="6914" width="15.6640625" style="680" customWidth="1"/>
    <col min="6915" max="6915" width="16.33203125" style="680" customWidth="1"/>
    <col min="6916" max="6916" width="18" style="680" customWidth="1"/>
    <col min="6917" max="6917" width="16.6640625" style="680" customWidth="1"/>
    <col min="6918" max="6918" width="18.83203125" style="680" customWidth="1"/>
    <col min="6919" max="6919" width="14" style="680" customWidth="1"/>
    <col min="6920" max="6920" width="12.83203125" style="680" customWidth="1"/>
    <col min="6921" max="6921" width="13.83203125" style="680" customWidth="1"/>
    <col min="6922" max="7168" width="9.33203125" style="680"/>
    <col min="7169" max="7169" width="47.1640625" style="680" customWidth="1"/>
    <col min="7170" max="7170" width="15.6640625" style="680" customWidth="1"/>
    <col min="7171" max="7171" width="16.33203125" style="680" customWidth="1"/>
    <col min="7172" max="7172" width="18" style="680" customWidth="1"/>
    <col min="7173" max="7173" width="16.6640625" style="680" customWidth="1"/>
    <col min="7174" max="7174" width="18.83203125" style="680" customWidth="1"/>
    <col min="7175" max="7175" width="14" style="680" customWidth="1"/>
    <col min="7176" max="7176" width="12.83203125" style="680" customWidth="1"/>
    <col min="7177" max="7177" width="13.83203125" style="680" customWidth="1"/>
    <col min="7178" max="7424" width="9.33203125" style="680"/>
    <col min="7425" max="7425" width="47.1640625" style="680" customWidth="1"/>
    <col min="7426" max="7426" width="15.6640625" style="680" customWidth="1"/>
    <col min="7427" max="7427" width="16.33203125" style="680" customWidth="1"/>
    <col min="7428" max="7428" width="18" style="680" customWidth="1"/>
    <col min="7429" max="7429" width="16.6640625" style="680" customWidth="1"/>
    <col min="7430" max="7430" width="18.83203125" style="680" customWidth="1"/>
    <col min="7431" max="7431" width="14" style="680" customWidth="1"/>
    <col min="7432" max="7432" width="12.83203125" style="680" customWidth="1"/>
    <col min="7433" max="7433" width="13.83203125" style="680" customWidth="1"/>
    <col min="7434" max="7680" width="9.33203125" style="680"/>
    <col min="7681" max="7681" width="47.1640625" style="680" customWidth="1"/>
    <col min="7682" max="7682" width="15.6640625" style="680" customWidth="1"/>
    <col min="7683" max="7683" width="16.33203125" style="680" customWidth="1"/>
    <col min="7684" max="7684" width="18" style="680" customWidth="1"/>
    <col min="7685" max="7685" width="16.6640625" style="680" customWidth="1"/>
    <col min="7686" max="7686" width="18.83203125" style="680" customWidth="1"/>
    <col min="7687" max="7687" width="14" style="680" customWidth="1"/>
    <col min="7688" max="7688" width="12.83203125" style="680" customWidth="1"/>
    <col min="7689" max="7689" width="13.83203125" style="680" customWidth="1"/>
    <col min="7690" max="7936" width="9.33203125" style="680"/>
    <col min="7937" max="7937" width="47.1640625" style="680" customWidth="1"/>
    <col min="7938" max="7938" width="15.6640625" style="680" customWidth="1"/>
    <col min="7939" max="7939" width="16.33203125" style="680" customWidth="1"/>
    <col min="7940" max="7940" width="18" style="680" customWidth="1"/>
    <col min="7941" max="7941" width="16.6640625" style="680" customWidth="1"/>
    <col min="7942" max="7942" width="18.83203125" style="680" customWidth="1"/>
    <col min="7943" max="7943" width="14" style="680" customWidth="1"/>
    <col min="7944" max="7944" width="12.83203125" style="680" customWidth="1"/>
    <col min="7945" max="7945" width="13.83203125" style="680" customWidth="1"/>
    <col min="7946" max="8192" width="9.33203125" style="680"/>
    <col min="8193" max="8193" width="47.1640625" style="680" customWidth="1"/>
    <col min="8194" max="8194" width="15.6640625" style="680" customWidth="1"/>
    <col min="8195" max="8195" width="16.33203125" style="680" customWidth="1"/>
    <col min="8196" max="8196" width="18" style="680" customWidth="1"/>
    <col min="8197" max="8197" width="16.6640625" style="680" customWidth="1"/>
    <col min="8198" max="8198" width="18.83203125" style="680" customWidth="1"/>
    <col min="8199" max="8199" width="14" style="680" customWidth="1"/>
    <col min="8200" max="8200" width="12.83203125" style="680" customWidth="1"/>
    <col min="8201" max="8201" width="13.83203125" style="680" customWidth="1"/>
    <col min="8202" max="8448" width="9.33203125" style="680"/>
    <col min="8449" max="8449" width="47.1640625" style="680" customWidth="1"/>
    <col min="8450" max="8450" width="15.6640625" style="680" customWidth="1"/>
    <col min="8451" max="8451" width="16.33203125" style="680" customWidth="1"/>
    <col min="8452" max="8452" width="18" style="680" customWidth="1"/>
    <col min="8453" max="8453" width="16.6640625" style="680" customWidth="1"/>
    <col min="8454" max="8454" width="18.83203125" style="680" customWidth="1"/>
    <col min="8455" max="8455" width="14" style="680" customWidth="1"/>
    <col min="8456" max="8456" width="12.83203125" style="680" customWidth="1"/>
    <col min="8457" max="8457" width="13.83203125" style="680" customWidth="1"/>
    <col min="8458" max="8704" width="9.33203125" style="680"/>
    <col min="8705" max="8705" width="47.1640625" style="680" customWidth="1"/>
    <col min="8706" max="8706" width="15.6640625" style="680" customWidth="1"/>
    <col min="8707" max="8707" width="16.33203125" style="680" customWidth="1"/>
    <col min="8708" max="8708" width="18" style="680" customWidth="1"/>
    <col min="8709" max="8709" width="16.6640625" style="680" customWidth="1"/>
    <col min="8710" max="8710" width="18.83203125" style="680" customWidth="1"/>
    <col min="8711" max="8711" width="14" style="680" customWidth="1"/>
    <col min="8712" max="8712" width="12.83203125" style="680" customWidth="1"/>
    <col min="8713" max="8713" width="13.83203125" style="680" customWidth="1"/>
    <col min="8714" max="8960" width="9.33203125" style="680"/>
    <col min="8961" max="8961" width="47.1640625" style="680" customWidth="1"/>
    <col min="8962" max="8962" width="15.6640625" style="680" customWidth="1"/>
    <col min="8963" max="8963" width="16.33203125" style="680" customWidth="1"/>
    <col min="8964" max="8964" width="18" style="680" customWidth="1"/>
    <col min="8965" max="8965" width="16.6640625" style="680" customWidth="1"/>
    <col min="8966" max="8966" width="18.83203125" style="680" customWidth="1"/>
    <col min="8967" max="8967" width="14" style="680" customWidth="1"/>
    <col min="8968" max="8968" width="12.83203125" style="680" customWidth="1"/>
    <col min="8969" max="8969" width="13.83203125" style="680" customWidth="1"/>
    <col min="8970" max="9216" width="9.33203125" style="680"/>
    <col min="9217" max="9217" width="47.1640625" style="680" customWidth="1"/>
    <col min="9218" max="9218" width="15.6640625" style="680" customWidth="1"/>
    <col min="9219" max="9219" width="16.33203125" style="680" customWidth="1"/>
    <col min="9220" max="9220" width="18" style="680" customWidth="1"/>
    <col min="9221" max="9221" width="16.6640625" style="680" customWidth="1"/>
    <col min="9222" max="9222" width="18.83203125" style="680" customWidth="1"/>
    <col min="9223" max="9223" width="14" style="680" customWidth="1"/>
    <col min="9224" max="9224" width="12.83203125" style="680" customWidth="1"/>
    <col min="9225" max="9225" width="13.83203125" style="680" customWidth="1"/>
    <col min="9226" max="9472" width="9.33203125" style="680"/>
    <col min="9473" max="9473" width="47.1640625" style="680" customWidth="1"/>
    <col min="9474" max="9474" width="15.6640625" style="680" customWidth="1"/>
    <col min="9475" max="9475" width="16.33203125" style="680" customWidth="1"/>
    <col min="9476" max="9476" width="18" style="680" customWidth="1"/>
    <col min="9477" max="9477" width="16.6640625" style="680" customWidth="1"/>
    <col min="9478" max="9478" width="18.83203125" style="680" customWidth="1"/>
    <col min="9479" max="9479" width="14" style="680" customWidth="1"/>
    <col min="9480" max="9480" width="12.83203125" style="680" customWidth="1"/>
    <col min="9481" max="9481" width="13.83203125" style="680" customWidth="1"/>
    <col min="9482" max="9728" width="9.33203125" style="680"/>
    <col min="9729" max="9729" width="47.1640625" style="680" customWidth="1"/>
    <col min="9730" max="9730" width="15.6640625" style="680" customWidth="1"/>
    <col min="9731" max="9731" width="16.33203125" style="680" customWidth="1"/>
    <col min="9732" max="9732" width="18" style="680" customWidth="1"/>
    <col min="9733" max="9733" width="16.6640625" style="680" customWidth="1"/>
    <col min="9734" max="9734" width="18.83203125" style="680" customWidth="1"/>
    <col min="9735" max="9735" width="14" style="680" customWidth="1"/>
    <col min="9736" max="9736" width="12.83203125" style="680" customWidth="1"/>
    <col min="9737" max="9737" width="13.83203125" style="680" customWidth="1"/>
    <col min="9738" max="9984" width="9.33203125" style="680"/>
    <col min="9985" max="9985" width="47.1640625" style="680" customWidth="1"/>
    <col min="9986" max="9986" width="15.6640625" style="680" customWidth="1"/>
    <col min="9987" max="9987" width="16.33203125" style="680" customWidth="1"/>
    <col min="9988" max="9988" width="18" style="680" customWidth="1"/>
    <col min="9989" max="9989" width="16.6640625" style="680" customWidth="1"/>
    <col min="9990" max="9990" width="18.83203125" style="680" customWidth="1"/>
    <col min="9991" max="9991" width="14" style="680" customWidth="1"/>
    <col min="9992" max="9992" width="12.83203125" style="680" customWidth="1"/>
    <col min="9993" max="9993" width="13.83203125" style="680" customWidth="1"/>
    <col min="9994" max="10240" width="9.33203125" style="680"/>
    <col min="10241" max="10241" width="47.1640625" style="680" customWidth="1"/>
    <col min="10242" max="10242" width="15.6640625" style="680" customWidth="1"/>
    <col min="10243" max="10243" width="16.33203125" style="680" customWidth="1"/>
    <col min="10244" max="10244" width="18" style="680" customWidth="1"/>
    <col min="10245" max="10245" width="16.6640625" style="680" customWidth="1"/>
    <col min="10246" max="10246" width="18.83203125" style="680" customWidth="1"/>
    <col min="10247" max="10247" width="14" style="680" customWidth="1"/>
    <col min="10248" max="10248" width="12.83203125" style="680" customWidth="1"/>
    <col min="10249" max="10249" width="13.83203125" style="680" customWidth="1"/>
    <col min="10250" max="10496" width="9.33203125" style="680"/>
    <col min="10497" max="10497" width="47.1640625" style="680" customWidth="1"/>
    <col min="10498" max="10498" width="15.6640625" style="680" customWidth="1"/>
    <col min="10499" max="10499" width="16.33203125" style="680" customWidth="1"/>
    <col min="10500" max="10500" width="18" style="680" customWidth="1"/>
    <col min="10501" max="10501" width="16.6640625" style="680" customWidth="1"/>
    <col min="10502" max="10502" width="18.83203125" style="680" customWidth="1"/>
    <col min="10503" max="10503" width="14" style="680" customWidth="1"/>
    <col min="10504" max="10504" width="12.83203125" style="680" customWidth="1"/>
    <col min="10505" max="10505" width="13.83203125" style="680" customWidth="1"/>
    <col min="10506" max="10752" width="9.33203125" style="680"/>
    <col min="10753" max="10753" width="47.1640625" style="680" customWidth="1"/>
    <col min="10754" max="10754" width="15.6640625" style="680" customWidth="1"/>
    <col min="10755" max="10755" width="16.33203125" style="680" customWidth="1"/>
    <col min="10756" max="10756" width="18" style="680" customWidth="1"/>
    <col min="10757" max="10757" width="16.6640625" style="680" customWidth="1"/>
    <col min="10758" max="10758" width="18.83203125" style="680" customWidth="1"/>
    <col min="10759" max="10759" width="14" style="680" customWidth="1"/>
    <col min="10760" max="10760" width="12.83203125" style="680" customWidth="1"/>
    <col min="10761" max="10761" width="13.83203125" style="680" customWidth="1"/>
    <col min="10762" max="11008" width="9.33203125" style="680"/>
    <col min="11009" max="11009" width="47.1640625" style="680" customWidth="1"/>
    <col min="11010" max="11010" width="15.6640625" style="680" customWidth="1"/>
    <col min="11011" max="11011" width="16.33203125" style="680" customWidth="1"/>
    <col min="11012" max="11012" width="18" style="680" customWidth="1"/>
    <col min="11013" max="11013" width="16.6640625" style="680" customWidth="1"/>
    <col min="11014" max="11014" width="18.83203125" style="680" customWidth="1"/>
    <col min="11015" max="11015" width="14" style="680" customWidth="1"/>
    <col min="11016" max="11016" width="12.83203125" style="680" customWidth="1"/>
    <col min="11017" max="11017" width="13.83203125" style="680" customWidth="1"/>
    <col min="11018" max="11264" width="9.33203125" style="680"/>
    <col min="11265" max="11265" width="47.1640625" style="680" customWidth="1"/>
    <col min="11266" max="11266" width="15.6640625" style="680" customWidth="1"/>
    <col min="11267" max="11267" width="16.33203125" style="680" customWidth="1"/>
    <col min="11268" max="11268" width="18" style="680" customWidth="1"/>
    <col min="11269" max="11269" width="16.6640625" style="680" customWidth="1"/>
    <col min="11270" max="11270" width="18.83203125" style="680" customWidth="1"/>
    <col min="11271" max="11271" width="14" style="680" customWidth="1"/>
    <col min="11272" max="11272" width="12.83203125" style="680" customWidth="1"/>
    <col min="11273" max="11273" width="13.83203125" style="680" customWidth="1"/>
    <col min="11274" max="11520" width="9.33203125" style="680"/>
    <col min="11521" max="11521" width="47.1640625" style="680" customWidth="1"/>
    <col min="11522" max="11522" width="15.6640625" style="680" customWidth="1"/>
    <col min="11523" max="11523" width="16.33203125" style="680" customWidth="1"/>
    <col min="11524" max="11524" width="18" style="680" customWidth="1"/>
    <col min="11525" max="11525" width="16.6640625" style="680" customWidth="1"/>
    <col min="11526" max="11526" width="18.83203125" style="680" customWidth="1"/>
    <col min="11527" max="11527" width="14" style="680" customWidth="1"/>
    <col min="11528" max="11528" width="12.83203125" style="680" customWidth="1"/>
    <col min="11529" max="11529" width="13.83203125" style="680" customWidth="1"/>
    <col min="11530" max="11776" width="9.33203125" style="680"/>
    <col min="11777" max="11777" width="47.1640625" style="680" customWidth="1"/>
    <col min="11778" max="11778" width="15.6640625" style="680" customWidth="1"/>
    <col min="11779" max="11779" width="16.33203125" style="680" customWidth="1"/>
    <col min="11780" max="11780" width="18" style="680" customWidth="1"/>
    <col min="11781" max="11781" width="16.6640625" style="680" customWidth="1"/>
    <col min="11782" max="11782" width="18.83203125" style="680" customWidth="1"/>
    <col min="11783" max="11783" width="14" style="680" customWidth="1"/>
    <col min="11784" max="11784" width="12.83203125" style="680" customWidth="1"/>
    <col min="11785" max="11785" width="13.83203125" style="680" customWidth="1"/>
    <col min="11786" max="12032" width="9.33203125" style="680"/>
    <col min="12033" max="12033" width="47.1640625" style="680" customWidth="1"/>
    <col min="12034" max="12034" width="15.6640625" style="680" customWidth="1"/>
    <col min="12035" max="12035" width="16.33203125" style="680" customWidth="1"/>
    <col min="12036" max="12036" width="18" style="680" customWidth="1"/>
    <col min="12037" max="12037" width="16.6640625" style="680" customWidth="1"/>
    <col min="12038" max="12038" width="18.83203125" style="680" customWidth="1"/>
    <col min="12039" max="12039" width="14" style="680" customWidth="1"/>
    <col min="12040" max="12040" width="12.83203125" style="680" customWidth="1"/>
    <col min="12041" max="12041" width="13.83203125" style="680" customWidth="1"/>
    <col min="12042" max="12288" width="9.33203125" style="680"/>
    <col min="12289" max="12289" width="47.1640625" style="680" customWidth="1"/>
    <col min="12290" max="12290" width="15.6640625" style="680" customWidth="1"/>
    <col min="12291" max="12291" width="16.33203125" style="680" customWidth="1"/>
    <col min="12292" max="12292" width="18" style="680" customWidth="1"/>
    <col min="12293" max="12293" width="16.6640625" style="680" customWidth="1"/>
    <col min="12294" max="12294" width="18.83203125" style="680" customWidth="1"/>
    <col min="12295" max="12295" width="14" style="680" customWidth="1"/>
    <col min="12296" max="12296" width="12.83203125" style="680" customWidth="1"/>
    <col min="12297" max="12297" width="13.83203125" style="680" customWidth="1"/>
    <col min="12298" max="12544" width="9.33203125" style="680"/>
    <col min="12545" max="12545" width="47.1640625" style="680" customWidth="1"/>
    <col min="12546" max="12546" width="15.6640625" style="680" customWidth="1"/>
    <col min="12547" max="12547" width="16.33203125" style="680" customWidth="1"/>
    <col min="12548" max="12548" width="18" style="680" customWidth="1"/>
    <col min="12549" max="12549" width="16.6640625" style="680" customWidth="1"/>
    <col min="12550" max="12550" width="18.83203125" style="680" customWidth="1"/>
    <col min="12551" max="12551" width="14" style="680" customWidth="1"/>
    <col min="12552" max="12552" width="12.83203125" style="680" customWidth="1"/>
    <col min="12553" max="12553" width="13.83203125" style="680" customWidth="1"/>
    <col min="12554" max="12800" width="9.33203125" style="680"/>
    <col min="12801" max="12801" width="47.1640625" style="680" customWidth="1"/>
    <col min="12802" max="12802" width="15.6640625" style="680" customWidth="1"/>
    <col min="12803" max="12803" width="16.33203125" style="680" customWidth="1"/>
    <col min="12804" max="12804" width="18" style="680" customWidth="1"/>
    <col min="12805" max="12805" width="16.6640625" style="680" customWidth="1"/>
    <col min="12806" max="12806" width="18.83203125" style="680" customWidth="1"/>
    <col min="12807" max="12807" width="14" style="680" customWidth="1"/>
    <col min="12808" max="12808" width="12.83203125" style="680" customWidth="1"/>
    <col min="12809" max="12809" width="13.83203125" style="680" customWidth="1"/>
    <col min="12810" max="13056" width="9.33203125" style="680"/>
    <col min="13057" max="13057" width="47.1640625" style="680" customWidth="1"/>
    <col min="13058" max="13058" width="15.6640625" style="680" customWidth="1"/>
    <col min="13059" max="13059" width="16.33203125" style="680" customWidth="1"/>
    <col min="13060" max="13060" width="18" style="680" customWidth="1"/>
    <col min="13061" max="13061" width="16.6640625" style="680" customWidth="1"/>
    <col min="13062" max="13062" width="18.83203125" style="680" customWidth="1"/>
    <col min="13063" max="13063" width="14" style="680" customWidth="1"/>
    <col min="13064" max="13064" width="12.83203125" style="680" customWidth="1"/>
    <col min="13065" max="13065" width="13.83203125" style="680" customWidth="1"/>
    <col min="13066" max="13312" width="9.33203125" style="680"/>
    <col min="13313" max="13313" width="47.1640625" style="680" customWidth="1"/>
    <col min="13314" max="13314" width="15.6640625" style="680" customWidth="1"/>
    <col min="13315" max="13315" width="16.33203125" style="680" customWidth="1"/>
    <col min="13316" max="13316" width="18" style="680" customWidth="1"/>
    <col min="13317" max="13317" width="16.6640625" style="680" customWidth="1"/>
    <col min="13318" max="13318" width="18.83203125" style="680" customWidth="1"/>
    <col min="13319" max="13319" width="14" style="680" customWidth="1"/>
    <col min="13320" max="13320" width="12.83203125" style="680" customWidth="1"/>
    <col min="13321" max="13321" width="13.83203125" style="680" customWidth="1"/>
    <col min="13322" max="13568" width="9.33203125" style="680"/>
    <col min="13569" max="13569" width="47.1640625" style="680" customWidth="1"/>
    <col min="13570" max="13570" width="15.6640625" style="680" customWidth="1"/>
    <col min="13571" max="13571" width="16.33203125" style="680" customWidth="1"/>
    <col min="13572" max="13572" width="18" style="680" customWidth="1"/>
    <col min="13573" max="13573" width="16.6640625" style="680" customWidth="1"/>
    <col min="13574" max="13574" width="18.83203125" style="680" customWidth="1"/>
    <col min="13575" max="13575" width="14" style="680" customWidth="1"/>
    <col min="13576" max="13576" width="12.83203125" style="680" customWidth="1"/>
    <col min="13577" max="13577" width="13.83203125" style="680" customWidth="1"/>
    <col min="13578" max="13824" width="9.33203125" style="680"/>
    <col min="13825" max="13825" width="47.1640625" style="680" customWidth="1"/>
    <col min="13826" max="13826" width="15.6640625" style="680" customWidth="1"/>
    <col min="13827" max="13827" width="16.33203125" style="680" customWidth="1"/>
    <col min="13828" max="13828" width="18" style="680" customWidth="1"/>
    <col min="13829" max="13829" width="16.6640625" style="680" customWidth="1"/>
    <col min="13830" max="13830" width="18.83203125" style="680" customWidth="1"/>
    <col min="13831" max="13831" width="14" style="680" customWidth="1"/>
    <col min="13832" max="13832" width="12.83203125" style="680" customWidth="1"/>
    <col min="13833" max="13833" width="13.83203125" style="680" customWidth="1"/>
    <col min="13834" max="14080" width="9.33203125" style="680"/>
    <col min="14081" max="14081" width="47.1640625" style="680" customWidth="1"/>
    <col min="14082" max="14082" width="15.6640625" style="680" customWidth="1"/>
    <col min="14083" max="14083" width="16.33203125" style="680" customWidth="1"/>
    <col min="14084" max="14084" width="18" style="680" customWidth="1"/>
    <col min="14085" max="14085" width="16.6640625" style="680" customWidth="1"/>
    <col min="14086" max="14086" width="18.83203125" style="680" customWidth="1"/>
    <col min="14087" max="14087" width="14" style="680" customWidth="1"/>
    <col min="14088" max="14088" width="12.83203125" style="680" customWidth="1"/>
    <col min="14089" max="14089" width="13.83203125" style="680" customWidth="1"/>
    <col min="14090" max="14336" width="9.33203125" style="680"/>
    <col min="14337" max="14337" width="47.1640625" style="680" customWidth="1"/>
    <col min="14338" max="14338" width="15.6640625" style="680" customWidth="1"/>
    <col min="14339" max="14339" width="16.33203125" style="680" customWidth="1"/>
    <col min="14340" max="14340" width="18" style="680" customWidth="1"/>
    <col min="14341" max="14341" width="16.6640625" style="680" customWidth="1"/>
    <col min="14342" max="14342" width="18.83203125" style="680" customWidth="1"/>
    <col min="14343" max="14343" width="14" style="680" customWidth="1"/>
    <col min="14344" max="14344" width="12.83203125" style="680" customWidth="1"/>
    <col min="14345" max="14345" width="13.83203125" style="680" customWidth="1"/>
    <col min="14346" max="14592" width="9.33203125" style="680"/>
    <col min="14593" max="14593" width="47.1640625" style="680" customWidth="1"/>
    <col min="14594" max="14594" width="15.6640625" style="680" customWidth="1"/>
    <col min="14595" max="14595" width="16.33203125" style="680" customWidth="1"/>
    <col min="14596" max="14596" width="18" style="680" customWidth="1"/>
    <col min="14597" max="14597" width="16.6640625" style="680" customWidth="1"/>
    <col min="14598" max="14598" width="18.83203125" style="680" customWidth="1"/>
    <col min="14599" max="14599" width="14" style="680" customWidth="1"/>
    <col min="14600" max="14600" width="12.83203125" style="680" customWidth="1"/>
    <col min="14601" max="14601" width="13.83203125" style="680" customWidth="1"/>
    <col min="14602" max="14848" width="9.33203125" style="680"/>
    <col min="14849" max="14849" width="47.1640625" style="680" customWidth="1"/>
    <col min="14850" max="14850" width="15.6640625" style="680" customWidth="1"/>
    <col min="14851" max="14851" width="16.33203125" style="680" customWidth="1"/>
    <col min="14852" max="14852" width="18" style="680" customWidth="1"/>
    <col min="14853" max="14853" width="16.6640625" style="680" customWidth="1"/>
    <col min="14854" max="14854" width="18.83203125" style="680" customWidth="1"/>
    <col min="14855" max="14855" width="14" style="680" customWidth="1"/>
    <col min="14856" max="14856" width="12.83203125" style="680" customWidth="1"/>
    <col min="14857" max="14857" width="13.83203125" style="680" customWidth="1"/>
    <col min="14858" max="15104" width="9.33203125" style="680"/>
    <col min="15105" max="15105" width="47.1640625" style="680" customWidth="1"/>
    <col min="15106" max="15106" width="15.6640625" style="680" customWidth="1"/>
    <col min="15107" max="15107" width="16.33203125" style="680" customWidth="1"/>
    <col min="15108" max="15108" width="18" style="680" customWidth="1"/>
    <col min="15109" max="15109" width="16.6640625" style="680" customWidth="1"/>
    <col min="15110" max="15110" width="18.83203125" style="680" customWidth="1"/>
    <col min="15111" max="15111" width="14" style="680" customWidth="1"/>
    <col min="15112" max="15112" width="12.83203125" style="680" customWidth="1"/>
    <col min="15113" max="15113" width="13.83203125" style="680" customWidth="1"/>
    <col min="15114" max="15360" width="9.33203125" style="680"/>
    <col min="15361" max="15361" width="47.1640625" style="680" customWidth="1"/>
    <col min="15362" max="15362" width="15.6640625" style="680" customWidth="1"/>
    <col min="15363" max="15363" width="16.33203125" style="680" customWidth="1"/>
    <col min="15364" max="15364" width="18" style="680" customWidth="1"/>
    <col min="15365" max="15365" width="16.6640625" style="680" customWidth="1"/>
    <col min="15366" max="15366" width="18.83203125" style="680" customWidth="1"/>
    <col min="15367" max="15367" width="14" style="680" customWidth="1"/>
    <col min="15368" max="15368" width="12.83203125" style="680" customWidth="1"/>
    <col min="15369" max="15369" width="13.83203125" style="680" customWidth="1"/>
    <col min="15370" max="15616" width="9.33203125" style="680"/>
    <col min="15617" max="15617" width="47.1640625" style="680" customWidth="1"/>
    <col min="15618" max="15618" width="15.6640625" style="680" customWidth="1"/>
    <col min="15619" max="15619" width="16.33203125" style="680" customWidth="1"/>
    <col min="15620" max="15620" width="18" style="680" customWidth="1"/>
    <col min="15621" max="15621" width="16.6640625" style="680" customWidth="1"/>
    <col min="15622" max="15622" width="18.83203125" style="680" customWidth="1"/>
    <col min="15623" max="15623" width="14" style="680" customWidth="1"/>
    <col min="15624" max="15624" width="12.83203125" style="680" customWidth="1"/>
    <col min="15625" max="15625" width="13.83203125" style="680" customWidth="1"/>
    <col min="15626" max="15872" width="9.33203125" style="680"/>
    <col min="15873" max="15873" width="47.1640625" style="680" customWidth="1"/>
    <col min="15874" max="15874" width="15.6640625" style="680" customWidth="1"/>
    <col min="15875" max="15875" width="16.33203125" style="680" customWidth="1"/>
    <col min="15876" max="15876" width="18" style="680" customWidth="1"/>
    <col min="15877" max="15877" width="16.6640625" style="680" customWidth="1"/>
    <col min="15878" max="15878" width="18.83203125" style="680" customWidth="1"/>
    <col min="15879" max="15879" width="14" style="680" customWidth="1"/>
    <col min="15880" max="15880" width="12.83203125" style="680" customWidth="1"/>
    <col min="15881" max="15881" width="13.83203125" style="680" customWidth="1"/>
    <col min="15882" max="16128" width="9.33203125" style="680"/>
    <col min="16129" max="16129" width="47.1640625" style="680" customWidth="1"/>
    <col min="16130" max="16130" width="15.6640625" style="680" customWidth="1"/>
    <col min="16131" max="16131" width="16.33203125" style="680" customWidth="1"/>
    <col min="16132" max="16132" width="18" style="680" customWidth="1"/>
    <col min="16133" max="16133" width="16.6640625" style="680" customWidth="1"/>
    <col min="16134" max="16134" width="18.83203125" style="680" customWidth="1"/>
    <col min="16135" max="16135" width="14" style="680" customWidth="1"/>
    <col min="16136" max="16136" width="12.83203125" style="680" customWidth="1"/>
    <col min="16137" max="16137" width="13.83203125" style="680" customWidth="1"/>
    <col min="16138" max="16384" width="9.33203125" style="680"/>
  </cols>
  <sheetData>
    <row r="1" spans="1:9" ht="25.5" customHeight="1">
      <c r="A1" s="755" t="s">
        <v>652</v>
      </c>
      <c r="B1" s="755"/>
      <c r="C1" s="755"/>
      <c r="D1" s="755"/>
      <c r="E1" s="755"/>
      <c r="F1" s="755"/>
    </row>
    <row r="2" spans="1:9" ht="22.5" customHeight="1" thickBot="1">
      <c r="A2" s="194"/>
      <c r="B2" s="52"/>
      <c r="C2" s="52"/>
      <c r="D2" s="52"/>
      <c r="E2" s="52"/>
      <c r="F2" s="681" t="s">
        <v>63</v>
      </c>
    </row>
    <row r="3" spans="1:9" s="684" customFormat="1" ht="44.25" customHeight="1" thickBot="1">
      <c r="A3" s="682" t="s">
        <v>70</v>
      </c>
      <c r="B3" s="683" t="s">
        <v>68</v>
      </c>
      <c r="C3" s="683" t="s">
        <v>69</v>
      </c>
      <c r="D3" s="683" t="s">
        <v>653</v>
      </c>
      <c r="E3" s="683" t="s">
        <v>654</v>
      </c>
      <c r="F3" s="683" t="s">
        <v>677</v>
      </c>
    </row>
    <row r="4" spans="1:9" s="52" customFormat="1" ht="12" customHeight="1" thickBot="1">
      <c r="A4" s="685">
        <v>1</v>
      </c>
      <c r="B4" s="686">
        <v>2</v>
      </c>
      <c r="C4" s="686">
        <v>3</v>
      </c>
      <c r="D4" s="686">
        <v>4</v>
      </c>
      <c r="E4" s="686">
        <v>5</v>
      </c>
      <c r="F4" s="687">
        <v>6</v>
      </c>
    </row>
    <row r="5" spans="1:9" ht="15.95" customHeight="1">
      <c r="A5" s="688" t="s">
        <v>575</v>
      </c>
      <c r="B5" s="28">
        <v>45000</v>
      </c>
      <c r="C5" s="689" t="s">
        <v>576</v>
      </c>
      <c r="D5" s="28">
        <v>0</v>
      </c>
      <c r="E5" s="28">
        <v>45000</v>
      </c>
      <c r="F5" s="690">
        <v>34750</v>
      </c>
    </row>
    <row r="6" spans="1:9" ht="15.95" customHeight="1">
      <c r="A6" s="688" t="s">
        <v>577</v>
      </c>
      <c r="B6" s="28">
        <f>ROUND(12000*1.27,0)</f>
        <v>15240</v>
      </c>
      <c r="C6" s="689" t="s">
        <v>576</v>
      </c>
      <c r="D6" s="28">
        <v>0</v>
      </c>
      <c r="E6" s="28">
        <v>15240</v>
      </c>
      <c r="F6" s="690">
        <v>15240</v>
      </c>
    </row>
    <row r="7" spans="1:9" ht="15.95" customHeight="1">
      <c r="A7" s="688" t="s">
        <v>655</v>
      </c>
      <c r="B7" s="28">
        <v>200</v>
      </c>
      <c r="C7" s="689" t="s">
        <v>576</v>
      </c>
      <c r="D7" s="28"/>
      <c r="E7" s="28">
        <v>200</v>
      </c>
      <c r="F7" s="690">
        <v>0</v>
      </c>
    </row>
    <row r="8" spans="1:9" ht="15.95" customHeight="1">
      <c r="A8" s="691" t="s">
        <v>656</v>
      </c>
      <c r="B8" s="692">
        <f>SUM(B5:B7)</f>
        <v>60440</v>
      </c>
      <c r="C8" s="692"/>
      <c r="D8" s="692">
        <f t="shared" ref="D8:F8" si="0">SUM(D5:D7)</f>
        <v>0</v>
      </c>
      <c r="E8" s="692">
        <f t="shared" si="0"/>
        <v>60440</v>
      </c>
      <c r="F8" s="693">
        <f t="shared" si="0"/>
        <v>49990</v>
      </c>
    </row>
    <row r="9" spans="1:9" ht="15.95" customHeight="1">
      <c r="A9" s="688" t="s">
        <v>690</v>
      </c>
      <c r="B9" s="28">
        <v>20</v>
      </c>
      <c r="C9" s="689"/>
      <c r="D9" s="28"/>
      <c r="E9" s="28">
        <v>0</v>
      </c>
      <c r="F9" s="690">
        <v>20</v>
      </c>
    </row>
    <row r="10" spans="1:9" ht="15.95" customHeight="1">
      <c r="A10" s="691" t="s">
        <v>657</v>
      </c>
      <c r="B10" s="692">
        <f>+B9</f>
        <v>20</v>
      </c>
      <c r="C10" s="692"/>
      <c r="D10" s="692">
        <f t="shared" ref="D10:F10" si="1">+D9</f>
        <v>0</v>
      </c>
      <c r="E10" s="692">
        <f t="shared" si="1"/>
        <v>0</v>
      </c>
      <c r="F10" s="692">
        <f t="shared" si="1"/>
        <v>20</v>
      </c>
    </row>
    <row r="11" spans="1:9" ht="15.95" customHeight="1">
      <c r="A11" s="688"/>
      <c r="B11" s="28"/>
      <c r="C11" s="689"/>
      <c r="D11" s="28"/>
      <c r="E11" s="28"/>
      <c r="F11" s="690">
        <f t="shared" ref="F11:F20" si="2">B11-D11-E11</f>
        <v>0</v>
      </c>
    </row>
    <row r="12" spans="1:9" ht="15.95" customHeight="1">
      <c r="A12" s="688"/>
      <c r="B12" s="28"/>
      <c r="C12" s="689"/>
      <c r="D12" s="28"/>
      <c r="E12" s="28"/>
      <c r="F12" s="690">
        <f t="shared" si="2"/>
        <v>0</v>
      </c>
      <c r="I12" s="694"/>
    </row>
    <row r="13" spans="1:9" ht="15.95" customHeight="1">
      <c r="A13" s="688"/>
      <c r="B13" s="28"/>
      <c r="C13" s="689"/>
      <c r="D13" s="28"/>
      <c r="E13" s="28"/>
      <c r="F13" s="690">
        <f t="shared" si="2"/>
        <v>0</v>
      </c>
    </row>
    <row r="14" spans="1:9" ht="15.95" customHeight="1">
      <c r="A14" s="688"/>
      <c r="B14" s="28"/>
      <c r="C14" s="689"/>
      <c r="D14" s="28"/>
      <c r="E14" s="28"/>
      <c r="F14" s="690">
        <f t="shared" si="2"/>
        <v>0</v>
      </c>
    </row>
    <row r="15" spans="1:9" ht="15.95" customHeight="1">
      <c r="A15" s="688"/>
      <c r="B15" s="28"/>
      <c r="C15" s="689"/>
      <c r="D15" s="28"/>
      <c r="E15" s="28"/>
      <c r="F15" s="690">
        <f t="shared" si="2"/>
        <v>0</v>
      </c>
    </row>
    <row r="16" spans="1:9" ht="15.95" customHeight="1">
      <c r="A16" s="688"/>
      <c r="B16" s="28"/>
      <c r="C16" s="689"/>
      <c r="D16" s="28"/>
      <c r="E16" s="28"/>
      <c r="F16" s="690">
        <f t="shared" si="2"/>
        <v>0</v>
      </c>
    </row>
    <row r="17" spans="1:11" ht="15.95" customHeight="1">
      <c r="A17" s="688"/>
      <c r="B17" s="28"/>
      <c r="C17" s="689"/>
      <c r="D17" s="28"/>
      <c r="E17" s="28"/>
      <c r="F17" s="690">
        <f t="shared" si="2"/>
        <v>0</v>
      </c>
      <c r="K17" s="695"/>
    </row>
    <row r="18" spans="1:11" ht="15.95" customHeight="1">
      <c r="A18" s="688"/>
      <c r="B18" s="28"/>
      <c r="C18" s="689"/>
      <c r="D18" s="28"/>
      <c r="E18" s="28"/>
      <c r="F18" s="690">
        <f t="shared" si="2"/>
        <v>0</v>
      </c>
    </row>
    <row r="19" spans="1:11" ht="15.95" customHeight="1">
      <c r="A19" s="688"/>
      <c r="B19" s="28"/>
      <c r="C19" s="689"/>
      <c r="D19" s="28"/>
      <c r="E19" s="28"/>
      <c r="F19" s="690">
        <f t="shared" si="2"/>
        <v>0</v>
      </c>
    </row>
    <row r="20" spans="1:11" ht="15.95" customHeight="1" thickBot="1">
      <c r="A20" s="688"/>
      <c r="B20" s="29"/>
      <c r="C20" s="696"/>
      <c r="D20" s="29"/>
      <c r="E20" s="29"/>
      <c r="F20" s="697">
        <f t="shared" si="2"/>
        <v>0</v>
      </c>
    </row>
    <row r="21" spans="1:11" s="702" customFormat="1" ht="18" customHeight="1" thickBot="1">
      <c r="A21" s="698" t="s">
        <v>66</v>
      </c>
      <c r="B21" s="699">
        <f>+B8+B10</f>
        <v>60460</v>
      </c>
      <c r="C21" s="700"/>
      <c r="D21" s="699">
        <f t="shared" ref="D21:F21" si="3">+D8+D10</f>
        <v>0</v>
      </c>
      <c r="E21" s="699">
        <f t="shared" si="3"/>
        <v>60440</v>
      </c>
      <c r="F21" s="701">
        <f t="shared" si="3"/>
        <v>50010</v>
      </c>
    </row>
  </sheetData>
  <mergeCells count="1">
    <mergeCell ref="A1:F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……/2015. (….) önkormányzati rendelethez&amp;"Times New Roman CE,Normál"&amp;10
   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zoomScale="130" zoomScaleNormal="130" zoomScaleSheetLayoutView="85" workbookViewId="0">
      <selection activeCell="C9" sqref="C9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 melléklet a ……/",LEFT(ÖSSZEFÜGGÉSEK!A5,4),". (….) önkormányzati rendelethez")</f>
        <v>9.1. melléklet a ……/2015. (….) önkormányzati rendelethez</v>
      </c>
    </row>
    <row r="2" spans="1:3" s="85" customFormat="1" ht="21" customHeight="1">
      <c r="A2" s="372" t="s">
        <v>64</v>
      </c>
      <c r="B2" s="317" t="s">
        <v>219</v>
      </c>
      <c r="C2" s="319" t="s">
        <v>54</v>
      </c>
    </row>
    <row r="3" spans="1:3" s="85" customFormat="1" ht="16.5" thickBot="1">
      <c r="A3" s="220" t="s">
        <v>193</v>
      </c>
      <c r="B3" s="318" t="s">
        <v>403</v>
      </c>
      <c r="C3" s="449" t="s">
        <v>54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249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250</v>
      </c>
      <c r="C9" s="297"/>
    </row>
    <row r="10" spans="1:3" s="88" customFormat="1" ht="12" customHeight="1">
      <c r="A10" s="393" t="s">
        <v>102</v>
      </c>
      <c r="B10" s="382" t="s">
        <v>251</v>
      </c>
      <c r="C10" s="296"/>
    </row>
    <row r="11" spans="1:3" s="88" customFormat="1" ht="12" customHeight="1">
      <c r="A11" s="393" t="s">
        <v>103</v>
      </c>
      <c r="B11" s="382" t="s">
        <v>252</v>
      </c>
      <c r="C11" s="296"/>
    </row>
    <row r="12" spans="1:3" s="88" customFormat="1" ht="12" customHeight="1">
      <c r="A12" s="393" t="s">
        <v>104</v>
      </c>
      <c r="B12" s="382" t="s">
        <v>253</v>
      </c>
      <c r="C12" s="296"/>
    </row>
    <row r="13" spans="1:3" s="88" customFormat="1" ht="12" customHeight="1">
      <c r="A13" s="393" t="s">
        <v>136</v>
      </c>
      <c r="B13" s="382" t="s">
        <v>516</v>
      </c>
      <c r="C13" s="296"/>
    </row>
    <row r="14" spans="1:3" s="87" customFormat="1" ht="12" customHeight="1" thickBot="1">
      <c r="A14" s="394" t="s">
        <v>105</v>
      </c>
      <c r="B14" s="383" t="s">
        <v>440</v>
      </c>
      <c r="C14" s="296"/>
    </row>
    <row r="15" spans="1:3" s="87" customFormat="1" ht="12" customHeight="1" thickBot="1">
      <c r="A15" s="37" t="s">
        <v>19</v>
      </c>
      <c r="B15" s="289" t="s">
        <v>254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255</v>
      </c>
      <c r="C16" s="297"/>
    </row>
    <row r="17" spans="1:3" s="87" customFormat="1" ht="12" customHeight="1">
      <c r="A17" s="393" t="s">
        <v>108</v>
      </c>
      <c r="B17" s="382" t="s">
        <v>256</v>
      </c>
      <c r="C17" s="296"/>
    </row>
    <row r="18" spans="1:3" s="87" customFormat="1" ht="12" customHeight="1">
      <c r="A18" s="393" t="s">
        <v>109</v>
      </c>
      <c r="B18" s="382" t="s">
        <v>428</v>
      </c>
      <c r="C18" s="296"/>
    </row>
    <row r="19" spans="1:3" s="87" customFormat="1" ht="12" customHeight="1">
      <c r="A19" s="393" t="s">
        <v>110</v>
      </c>
      <c r="B19" s="382" t="s">
        <v>429</v>
      </c>
      <c r="C19" s="296"/>
    </row>
    <row r="20" spans="1:3" s="87" customFormat="1" ht="12" customHeight="1">
      <c r="A20" s="393" t="s">
        <v>111</v>
      </c>
      <c r="B20" s="382" t="s">
        <v>257</v>
      </c>
      <c r="C20" s="296"/>
    </row>
    <row r="21" spans="1:3" s="88" customFormat="1" ht="12" customHeight="1" thickBot="1">
      <c r="A21" s="394" t="s">
        <v>120</v>
      </c>
      <c r="B21" s="383" t="s">
        <v>258</v>
      </c>
      <c r="C21" s="298"/>
    </row>
    <row r="22" spans="1:3" s="88" customFormat="1" ht="12" customHeight="1" thickBot="1">
      <c r="A22" s="37" t="s">
        <v>20</v>
      </c>
      <c r="B22" s="21" t="s">
        <v>259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260</v>
      </c>
      <c r="C23" s="297"/>
    </row>
    <row r="24" spans="1:3" s="87" customFormat="1" ht="12" customHeight="1">
      <c r="A24" s="393" t="s">
        <v>91</v>
      </c>
      <c r="B24" s="382" t="s">
        <v>261</v>
      </c>
      <c r="C24" s="296"/>
    </row>
    <row r="25" spans="1:3" s="88" customFormat="1" ht="12" customHeight="1">
      <c r="A25" s="393" t="s">
        <v>92</v>
      </c>
      <c r="B25" s="382" t="s">
        <v>430</v>
      </c>
      <c r="C25" s="296"/>
    </row>
    <row r="26" spans="1:3" s="88" customFormat="1" ht="12" customHeight="1">
      <c r="A26" s="393" t="s">
        <v>93</v>
      </c>
      <c r="B26" s="382" t="s">
        <v>431</v>
      </c>
      <c r="C26" s="296"/>
    </row>
    <row r="27" spans="1:3" s="88" customFormat="1" ht="12" customHeight="1">
      <c r="A27" s="393" t="s">
        <v>159</v>
      </c>
      <c r="B27" s="382" t="s">
        <v>262</v>
      </c>
      <c r="C27" s="296"/>
    </row>
    <row r="28" spans="1:3" s="88" customFormat="1" ht="12" customHeight="1" thickBot="1">
      <c r="A28" s="394" t="s">
        <v>160</v>
      </c>
      <c r="B28" s="383" t="s">
        <v>263</v>
      </c>
      <c r="C28" s="298"/>
    </row>
    <row r="29" spans="1:3" s="88" customFormat="1" ht="12" customHeight="1" thickBot="1">
      <c r="A29" s="37" t="s">
        <v>161</v>
      </c>
      <c r="B29" s="21" t="s">
        <v>264</v>
      </c>
      <c r="C29" s="300">
        <f>+C30+C34+C35+C36</f>
        <v>0</v>
      </c>
    </row>
    <row r="30" spans="1:3" s="88" customFormat="1" ht="12" customHeight="1">
      <c r="A30" s="392" t="s">
        <v>265</v>
      </c>
      <c r="B30" s="381" t="s">
        <v>517</v>
      </c>
      <c r="C30" s="376">
        <f>+C31+C32+C33</f>
        <v>0</v>
      </c>
    </row>
    <row r="31" spans="1:3" s="88" customFormat="1" ht="12" customHeight="1">
      <c r="A31" s="393" t="s">
        <v>266</v>
      </c>
      <c r="B31" s="382" t="s">
        <v>271</v>
      </c>
      <c r="C31" s="296"/>
    </row>
    <row r="32" spans="1:3" s="88" customFormat="1" ht="12" customHeight="1">
      <c r="A32" s="393" t="s">
        <v>267</v>
      </c>
      <c r="B32" s="382" t="s">
        <v>272</v>
      </c>
      <c r="C32" s="296"/>
    </row>
    <row r="33" spans="1:3" s="88" customFormat="1" ht="12" customHeight="1">
      <c r="A33" s="393" t="s">
        <v>444</v>
      </c>
      <c r="B33" s="443" t="s">
        <v>445</v>
      </c>
      <c r="C33" s="296"/>
    </row>
    <row r="34" spans="1:3" s="88" customFormat="1" ht="12" customHeight="1">
      <c r="A34" s="393" t="s">
        <v>268</v>
      </c>
      <c r="B34" s="382" t="s">
        <v>273</v>
      </c>
      <c r="C34" s="296"/>
    </row>
    <row r="35" spans="1:3" s="88" customFormat="1" ht="12" customHeight="1">
      <c r="A35" s="393" t="s">
        <v>269</v>
      </c>
      <c r="B35" s="382" t="s">
        <v>274</v>
      </c>
      <c r="C35" s="296"/>
    </row>
    <row r="36" spans="1:3" s="88" customFormat="1" ht="12" customHeight="1" thickBot="1">
      <c r="A36" s="394" t="s">
        <v>270</v>
      </c>
      <c r="B36" s="383" t="s">
        <v>275</v>
      </c>
      <c r="C36" s="298"/>
    </row>
    <row r="37" spans="1:3" s="88" customFormat="1" ht="12" customHeight="1" thickBot="1">
      <c r="A37" s="37" t="s">
        <v>22</v>
      </c>
      <c r="B37" s="21" t="s">
        <v>441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278</v>
      </c>
      <c r="C38" s="297"/>
    </row>
    <row r="39" spans="1:3" s="88" customFormat="1" ht="12" customHeight="1">
      <c r="A39" s="393" t="s">
        <v>95</v>
      </c>
      <c r="B39" s="382" t="s">
        <v>279</v>
      </c>
      <c r="C39" s="296"/>
    </row>
    <row r="40" spans="1:3" s="88" customFormat="1" ht="12" customHeight="1">
      <c r="A40" s="393" t="s">
        <v>96</v>
      </c>
      <c r="B40" s="382" t="s">
        <v>280</v>
      </c>
      <c r="C40" s="296"/>
    </row>
    <row r="41" spans="1:3" s="88" customFormat="1" ht="12" customHeight="1">
      <c r="A41" s="393" t="s">
        <v>163</v>
      </c>
      <c r="B41" s="382" t="s">
        <v>281</v>
      </c>
      <c r="C41" s="296"/>
    </row>
    <row r="42" spans="1:3" s="88" customFormat="1" ht="12" customHeight="1">
      <c r="A42" s="393" t="s">
        <v>164</v>
      </c>
      <c r="B42" s="382" t="s">
        <v>282</v>
      </c>
      <c r="C42" s="296"/>
    </row>
    <row r="43" spans="1:3" s="88" customFormat="1" ht="12" customHeight="1">
      <c r="A43" s="393" t="s">
        <v>165</v>
      </c>
      <c r="B43" s="382" t="s">
        <v>283</v>
      </c>
      <c r="C43" s="296"/>
    </row>
    <row r="44" spans="1:3" s="88" customFormat="1" ht="12" customHeight="1">
      <c r="A44" s="393" t="s">
        <v>166</v>
      </c>
      <c r="B44" s="382" t="s">
        <v>284</v>
      </c>
      <c r="C44" s="296"/>
    </row>
    <row r="45" spans="1:3" s="88" customFormat="1" ht="12" customHeight="1">
      <c r="A45" s="393" t="s">
        <v>167</v>
      </c>
      <c r="B45" s="382" t="s">
        <v>285</v>
      </c>
      <c r="C45" s="296"/>
    </row>
    <row r="46" spans="1:3" s="88" customFormat="1" ht="12" customHeight="1">
      <c r="A46" s="393" t="s">
        <v>276</v>
      </c>
      <c r="B46" s="382" t="s">
        <v>286</v>
      </c>
      <c r="C46" s="299"/>
    </row>
    <row r="47" spans="1:3" s="88" customFormat="1" ht="12" customHeight="1">
      <c r="A47" s="394" t="s">
        <v>277</v>
      </c>
      <c r="B47" s="383" t="s">
        <v>443</v>
      </c>
      <c r="C47" s="368"/>
    </row>
    <row r="48" spans="1:3" s="88" customFormat="1" ht="12" customHeight="1" thickBot="1">
      <c r="A48" s="394" t="s">
        <v>442</v>
      </c>
      <c r="B48" s="383" t="s">
        <v>287</v>
      </c>
      <c r="C48" s="368"/>
    </row>
    <row r="49" spans="1:3" s="88" customFormat="1" ht="12" customHeight="1" thickBot="1">
      <c r="A49" s="37" t="s">
        <v>23</v>
      </c>
      <c r="B49" s="21" t="s">
        <v>288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292</v>
      </c>
      <c r="C50" s="420"/>
    </row>
    <row r="51" spans="1:3" s="88" customFormat="1" ht="12" customHeight="1">
      <c r="A51" s="393" t="s">
        <v>98</v>
      </c>
      <c r="B51" s="382" t="s">
        <v>293</v>
      </c>
      <c r="C51" s="299"/>
    </row>
    <row r="52" spans="1:3" s="88" customFormat="1" ht="12" customHeight="1">
      <c r="A52" s="393" t="s">
        <v>289</v>
      </c>
      <c r="B52" s="382" t="s">
        <v>294</v>
      </c>
      <c r="C52" s="299"/>
    </row>
    <row r="53" spans="1:3" s="88" customFormat="1" ht="12" customHeight="1">
      <c r="A53" s="393" t="s">
        <v>290</v>
      </c>
      <c r="B53" s="382" t="s">
        <v>295</v>
      </c>
      <c r="C53" s="299"/>
    </row>
    <row r="54" spans="1:3" s="88" customFormat="1" ht="12" customHeight="1" thickBot="1">
      <c r="A54" s="394" t="s">
        <v>291</v>
      </c>
      <c r="B54" s="383" t="s">
        <v>296</v>
      </c>
      <c r="C54" s="368"/>
    </row>
    <row r="55" spans="1:3" s="88" customFormat="1" ht="12" customHeight="1" thickBot="1">
      <c r="A55" s="37" t="s">
        <v>168</v>
      </c>
      <c r="B55" s="21" t="s">
        <v>297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298</v>
      </c>
      <c r="C56" s="297"/>
    </row>
    <row r="57" spans="1:3" s="88" customFormat="1" ht="12" customHeight="1">
      <c r="A57" s="393" t="s">
        <v>100</v>
      </c>
      <c r="B57" s="382" t="s">
        <v>432</v>
      </c>
      <c r="C57" s="296"/>
    </row>
    <row r="58" spans="1:3" s="88" customFormat="1" ht="12" customHeight="1">
      <c r="A58" s="393" t="s">
        <v>301</v>
      </c>
      <c r="B58" s="382" t="s">
        <v>299</v>
      </c>
      <c r="C58" s="296"/>
    </row>
    <row r="59" spans="1:3" s="88" customFormat="1" ht="12" customHeight="1" thickBot="1">
      <c r="A59" s="394" t="s">
        <v>302</v>
      </c>
      <c r="B59" s="383" t="s">
        <v>300</v>
      </c>
      <c r="C59" s="298"/>
    </row>
    <row r="60" spans="1:3" s="88" customFormat="1" ht="12" customHeight="1" thickBot="1">
      <c r="A60" s="37" t="s">
        <v>25</v>
      </c>
      <c r="B60" s="289" t="s">
        <v>303</v>
      </c>
      <c r="C60" s="294">
        <f>SUM(C61:C63)</f>
        <v>0</v>
      </c>
    </row>
    <row r="61" spans="1:3" s="88" customFormat="1" ht="12" customHeight="1">
      <c r="A61" s="392" t="s">
        <v>169</v>
      </c>
      <c r="B61" s="381" t="s">
        <v>305</v>
      </c>
      <c r="C61" s="299"/>
    </row>
    <row r="62" spans="1:3" s="88" customFormat="1" ht="12" customHeight="1">
      <c r="A62" s="393" t="s">
        <v>170</v>
      </c>
      <c r="B62" s="382" t="s">
        <v>433</v>
      </c>
      <c r="C62" s="299"/>
    </row>
    <row r="63" spans="1:3" s="88" customFormat="1" ht="12" customHeight="1">
      <c r="A63" s="393" t="s">
        <v>225</v>
      </c>
      <c r="B63" s="382" t="s">
        <v>306</v>
      </c>
      <c r="C63" s="299"/>
    </row>
    <row r="64" spans="1:3" s="88" customFormat="1" ht="12" customHeight="1" thickBot="1">
      <c r="A64" s="394" t="s">
        <v>304</v>
      </c>
      <c r="B64" s="383" t="s">
        <v>307</v>
      </c>
      <c r="C64" s="299"/>
    </row>
    <row r="65" spans="1:3" s="88" customFormat="1" ht="12" customHeight="1" thickBot="1">
      <c r="A65" s="37" t="s">
        <v>26</v>
      </c>
      <c r="B65" s="21" t="s">
        <v>308</v>
      </c>
      <c r="C65" s="300">
        <f>+C8+C15+C22+C29+C37+C49+C55+C60</f>
        <v>0</v>
      </c>
    </row>
    <row r="66" spans="1:3" s="88" customFormat="1" ht="12" customHeight="1" thickBot="1">
      <c r="A66" s="395" t="s">
        <v>399</v>
      </c>
      <c r="B66" s="289" t="s">
        <v>310</v>
      </c>
      <c r="C66" s="294">
        <f>SUM(C67:C69)</f>
        <v>0</v>
      </c>
    </row>
    <row r="67" spans="1:3" s="88" customFormat="1" ht="12" customHeight="1">
      <c r="A67" s="392" t="s">
        <v>341</v>
      </c>
      <c r="B67" s="381" t="s">
        <v>311</v>
      </c>
      <c r="C67" s="299"/>
    </row>
    <row r="68" spans="1:3" s="88" customFormat="1" ht="12" customHeight="1">
      <c r="A68" s="393" t="s">
        <v>350</v>
      </c>
      <c r="B68" s="382" t="s">
        <v>312</v>
      </c>
      <c r="C68" s="299"/>
    </row>
    <row r="69" spans="1:3" s="88" customFormat="1" ht="12" customHeight="1" thickBot="1">
      <c r="A69" s="394" t="s">
        <v>351</v>
      </c>
      <c r="B69" s="384" t="s">
        <v>313</v>
      </c>
      <c r="C69" s="299"/>
    </row>
    <row r="70" spans="1:3" s="88" customFormat="1" ht="12" customHeight="1" thickBot="1">
      <c r="A70" s="395" t="s">
        <v>314</v>
      </c>
      <c r="B70" s="289" t="s">
        <v>315</v>
      </c>
      <c r="C70" s="294">
        <f>SUM(C71:C74)</f>
        <v>0</v>
      </c>
    </row>
    <row r="71" spans="1:3" s="88" customFormat="1" ht="12" customHeight="1">
      <c r="A71" s="392" t="s">
        <v>137</v>
      </c>
      <c r="B71" s="381" t="s">
        <v>316</v>
      </c>
      <c r="C71" s="299"/>
    </row>
    <row r="72" spans="1:3" s="88" customFormat="1" ht="12" customHeight="1">
      <c r="A72" s="393" t="s">
        <v>138</v>
      </c>
      <c r="B72" s="382" t="s">
        <v>317</v>
      </c>
      <c r="C72" s="299"/>
    </row>
    <row r="73" spans="1:3" s="88" customFormat="1" ht="12" customHeight="1">
      <c r="A73" s="393" t="s">
        <v>342</v>
      </c>
      <c r="B73" s="382" t="s">
        <v>318</v>
      </c>
      <c r="C73" s="299"/>
    </row>
    <row r="74" spans="1:3" s="88" customFormat="1" ht="12" customHeight="1" thickBot="1">
      <c r="A74" s="394" t="s">
        <v>343</v>
      </c>
      <c r="B74" s="383" t="s">
        <v>319</v>
      </c>
      <c r="C74" s="299"/>
    </row>
    <row r="75" spans="1:3" s="88" customFormat="1" ht="12" customHeight="1" thickBot="1">
      <c r="A75" s="395" t="s">
        <v>320</v>
      </c>
      <c r="B75" s="289" t="s">
        <v>321</v>
      </c>
      <c r="C75" s="294">
        <f>SUM(C76:C77)</f>
        <v>0</v>
      </c>
    </row>
    <row r="76" spans="1:3" s="88" customFormat="1" ht="12" customHeight="1">
      <c r="A76" s="392" t="s">
        <v>344</v>
      </c>
      <c r="B76" s="381" t="s">
        <v>322</v>
      </c>
      <c r="C76" s="299"/>
    </row>
    <row r="77" spans="1:3" s="88" customFormat="1" ht="12" customHeight="1" thickBot="1">
      <c r="A77" s="394" t="s">
        <v>345</v>
      </c>
      <c r="B77" s="383" t="s">
        <v>323</v>
      </c>
      <c r="C77" s="299"/>
    </row>
    <row r="78" spans="1:3" s="87" customFormat="1" ht="12" customHeight="1" thickBot="1">
      <c r="A78" s="395" t="s">
        <v>324</v>
      </c>
      <c r="B78" s="289" t="s">
        <v>325</v>
      </c>
      <c r="C78" s="294">
        <f>SUM(C79:C81)</f>
        <v>0</v>
      </c>
    </row>
    <row r="79" spans="1:3" s="88" customFormat="1" ht="12" customHeight="1">
      <c r="A79" s="392" t="s">
        <v>346</v>
      </c>
      <c r="B79" s="381" t="s">
        <v>326</v>
      </c>
      <c r="C79" s="299"/>
    </row>
    <row r="80" spans="1:3" s="88" customFormat="1" ht="12" customHeight="1">
      <c r="A80" s="393" t="s">
        <v>347</v>
      </c>
      <c r="B80" s="382" t="s">
        <v>327</v>
      </c>
      <c r="C80" s="299"/>
    </row>
    <row r="81" spans="1:3" s="88" customFormat="1" ht="12" customHeight="1" thickBot="1">
      <c r="A81" s="394" t="s">
        <v>348</v>
      </c>
      <c r="B81" s="383" t="s">
        <v>328</v>
      </c>
      <c r="C81" s="299"/>
    </row>
    <row r="82" spans="1:3" s="88" customFormat="1" ht="12" customHeight="1" thickBot="1">
      <c r="A82" s="395" t="s">
        <v>329</v>
      </c>
      <c r="B82" s="289" t="s">
        <v>349</v>
      </c>
      <c r="C82" s="294">
        <f>SUM(C83:C86)</f>
        <v>0</v>
      </c>
    </row>
    <row r="83" spans="1:3" s="88" customFormat="1" ht="12" customHeight="1">
      <c r="A83" s="396" t="s">
        <v>330</v>
      </c>
      <c r="B83" s="381" t="s">
        <v>331</v>
      </c>
      <c r="C83" s="299"/>
    </row>
    <row r="84" spans="1:3" s="88" customFormat="1" ht="12" customHeight="1">
      <c r="A84" s="397" t="s">
        <v>332</v>
      </c>
      <c r="B84" s="382" t="s">
        <v>333</v>
      </c>
      <c r="C84" s="299"/>
    </row>
    <row r="85" spans="1:3" s="88" customFormat="1" ht="12" customHeight="1">
      <c r="A85" s="397" t="s">
        <v>334</v>
      </c>
      <c r="B85" s="382" t="s">
        <v>335</v>
      </c>
      <c r="C85" s="299"/>
    </row>
    <row r="86" spans="1:3" s="87" customFormat="1" ht="12" customHeight="1" thickBot="1">
      <c r="A86" s="398" t="s">
        <v>336</v>
      </c>
      <c r="B86" s="383" t="s">
        <v>337</v>
      </c>
      <c r="C86" s="299"/>
    </row>
    <row r="87" spans="1:3" s="87" customFormat="1" ht="12" customHeight="1" thickBot="1">
      <c r="A87" s="395" t="s">
        <v>338</v>
      </c>
      <c r="B87" s="289" t="s">
        <v>485</v>
      </c>
      <c r="C87" s="421"/>
    </row>
    <row r="88" spans="1:3" s="87" customFormat="1" ht="12" customHeight="1" thickBot="1">
      <c r="A88" s="395" t="s">
        <v>518</v>
      </c>
      <c r="B88" s="289" t="s">
        <v>339</v>
      </c>
      <c r="C88" s="421"/>
    </row>
    <row r="89" spans="1:3" s="87" customFormat="1" ht="12" customHeight="1" thickBot="1">
      <c r="A89" s="395" t="s">
        <v>519</v>
      </c>
      <c r="B89" s="388" t="s">
        <v>488</v>
      </c>
      <c r="C89" s="300">
        <f>+C66+C70+C75+C78+C82+C88+C87</f>
        <v>0</v>
      </c>
    </row>
    <row r="90" spans="1:3" s="87" customFormat="1" ht="12" customHeight="1" thickBot="1">
      <c r="A90" s="399" t="s">
        <v>520</v>
      </c>
      <c r="B90" s="389" t="s">
        <v>521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525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171</v>
      </c>
      <c r="C95" s="296"/>
    </row>
    <row r="96" spans="1:3" ht="12" customHeight="1">
      <c r="A96" s="393" t="s">
        <v>103</v>
      </c>
      <c r="B96" s="8" t="s">
        <v>134</v>
      </c>
      <c r="C96" s="298"/>
    </row>
    <row r="97" spans="1:3" ht="12" customHeight="1">
      <c r="A97" s="393" t="s">
        <v>104</v>
      </c>
      <c r="B97" s="11" t="s">
        <v>172</v>
      </c>
      <c r="C97" s="298"/>
    </row>
    <row r="98" spans="1:3" ht="12" customHeight="1">
      <c r="A98" s="393" t="s">
        <v>115</v>
      </c>
      <c r="B98" s="19" t="s">
        <v>173</v>
      </c>
      <c r="C98" s="298"/>
    </row>
    <row r="99" spans="1:3" ht="12" customHeight="1">
      <c r="A99" s="393" t="s">
        <v>105</v>
      </c>
      <c r="B99" s="8" t="s">
        <v>522</v>
      </c>
      <c r="C99" s="298"/>
    </row>
    <row r="100" spans="1:3" ht="12" customHeight="1">
      <c r="A100" s="393" t="s">
        <v>106</v>
      </c>
      <c r="B100" s="138" t="s">
        <v>451</v>
      </c>
      <c r="C100" s="298"/>
    </row>
    <row r="101" spans="1:3" ht="12" customHeight="1">
      <c r="A101" s="393" t="s">
        <v>116</v>
      </c>
      <c r="B101" s="138" t="s">
        <v>450</v>
      </c>
      <c r="C101" s="298"/>
    </row>
    <row r="102" spans="1:3" ht="12" customHeight="1">
      <c r="A102" s="393" t="s">
        <v>117</v>
      </c>
      <c r="B102" s="138" t="s">
        <v>355</v>
      </c>
      <c r="C102" s="298"/>
    </row>
    <row r="103" spans="1:3" ht="12" customHeight="1">
      <c r="A103" s="393" t="s">
        <v>118</v>
      </c>
      <c r="B103" s="139" t="s">
        <v>356</v>
      </c>
      <c r="C103" s="298"/>
    </row>
    <row r="104" spans="1:3" ht="12" customHeight="1">
      <c r="A104" s="393" t="s">
        <v>119</v>
      </c>
      <c r="B104" s="139" t="s">
        <v>357</v>
      </c>
      <c r="C104" s="298"/>
    </row>
    <row r="105" spans="1:3" ht="12" customHeight="1">
      <c r="A105" s="393" t="s">
        <v>121</v>
      </c>
      <c r="B105" s="138" t="s">
        <v>358</v>
      </c>
      <c r="C105" s="298"/>
    </row>
    <row r="106" spans="1:3" ht="12" customHeight="1">
      <c r="A106" s="393" t="s">
        <v>174</v>
      </c>
      <c r="B106" s="138" t="s">
        <v>359</v>
      </c>
      <c r="C106" s="298"/>
    </row>
    <row r="107" spans="1:3" ht="12" customHeight="1">
      <c r="A107" s="393" t="s">
        <v>353</v>
      </c>
      <c r="B107" s="139" t="s">
        <v>360</v>
      </c>
      <c r="C107" s="298"/>
    </row>
    <row r="108" spans="1:3" ht="12" customHeight="1">
      <c r="A108" s="401" t="s">
        <v>354</v>
      </c>
      <c r="B108" s="140" t="s">
        <v>361</v>
      </c>
      <c r="C108" s="298"/>
    </row>
    <row r="109" spans="1:3" ht="12" customHeight="1">
      <c r="A109" s="393" t="s">
        <v>448</v>
      </c>
      <c r="B109" s="140" t="s">
        <v>362</v>
      </c>
      <c r="C109" s="298"/>
    </row>
    <row r="110" spans="1:3" ht="12" customHeight="1">
      <c r="A110" s="393" t="s">
        <v>449</v>
      </c>
      <c r="B110" s="139" t="s">
        <v>363</v>
      </c>
      <c r="C110" s="296"/>
    </row>
    <row r="111" spans="1:3" ht="12" customHeight="1">
      <c r="A111" s="393" t="s">
        <v>453</v>
      </c>
      <c r="B111" s="11" t="s">
        <v>50</v>
      </c>
      <c r="C111" s="296"/>
    </row>
    <row r="112" spans="1:3" ht="12" customHeight="1">
      <c r="A112" s="394" t="s">
        <v>454</v>
      </c>
      <c r="B112" s="8" t="s">
        <v>523</v>
      </c>
      <c r="C112" s="298"/>
    </row>
    <row r="113" spans="1:3" ht="12" customHeight="1" thickBot="1">
      <c r="A113" s="402" t="s">
        <v>455</v>
      </c>
      <c r="B113" s="141" t="s">
        <v>524</v>
      </c>
      <c r="C113" s="302"/>
    </row>
    <row r="114" spans="1:3" ht="12" customHeight="1" thickBot="1">
      <c r="A114" s="37" t="s">
        <v>19</v>
      </c>
      <c r="B114" s="30" t="s">
        <v>364</v>
      </c>
      <c r="C114" s="294">
        <f>+C115+C117+C119</f>
        <v>0</v>
      </c>
    </row>
    <row r="115" spans="1:3" ht="12" customHeight="1">
      <c r="A115" s="392" t="s">
        <v>107</v>
      </c>
      <c r="B115" s="8" t="s">
        <v>223</v>
      </c>
      <c r="C115" s="297"/>
    </row>
    <row r="116" spans="1:3" ht="12" customHeight="1">
      <c r="A116" s="392" t="s">
        <v>108</v>
      </c>
      <c r="B116" s="12" t="s">
        <v>368</v>
      </c>
      <c r="C116" s="297"/>
    </row>
    <row r="117" spans="1:3" ht="12" customHeight="1">
      <c r="A117" s="392" t="s">
        <v>109</v>
      </c>
      <c r="B117" s="12" t="s">
        <v>175</v>
      </c>
      <c r="C117" s="296"/>
    </row>
    <row r="118" spans="1:3" ht="12" customHeight="1">
      <c r="A118" s="392" t="s">
        <v>110</v>
      </c>
      <c r="B118" s="12" t="s">
        <v>369</v>
      </c>
      <c r="C118" s="261"/>
    </row>
    <row r="119" spans="1:3" ht="12" customHeight="1">
      <c r="A119" s="392" t="s">
        <v>111</v>
      </c>
      <c r="B119" s="291" t="s">
        <v>226</v>
      </c>
      <c r="C119" s="261"/>
    </row>
    <row r="120" spans="1:3" ht="12" customHeight="1">
      <c r="A120" s="392" t="s">
        <v>120</v>
      </c>
      <c r="B120" s="290" t="s">
        <v>434</v>
      </c>
      <c r="C120" s="261"/>
    </row>
    <row r="121" spans="1:3" ht="12" customHeight="1">
      <c r="A121" s="392" t="s">
        <v>122</v>
      </c>
      <c r="B121" s="377" t="s">
        <v>374</v>
      </c>
      <c r="C121" s="261"/>
    </row>
    <row r="122" spans="1:3" ht="12" customHeight="1">
      <c r="A122" s="392" t="s">
        <v>176</v>
      </c>
      <c r="B122" s="139" t="s">
        <v>357</v>
      </c>
      <c r="C122" s="261"/>
    </row>
    <row r="123" spans="1:3" ht="12" customHeight="1">
      <c r="A123" s="392" t="s">
        <v>177</v>
      </c>
      <c r="B123" s="139" t="s">
        <v>373</v>
      </c>
      <c r="C123" s="261"/>
    </row>
    <row r="124" spans="1:3" ht="12" customHeight="1">
      <c r="A124" s="392" t="s">
        <v>178</v>
      </c>
      <c r="B124" s="139" t="s">
        <v>372</v>
      </c>
      <c r="C124" s="261"/>
    </row>
    <row r="125" spans="1:3" ht="12" customHeight="1">
      <c r="A125" s="392" t="s">
        <v>365</v>
      </c>
      <c r="B125" s="139" t="s">
        <v>360</v>
      </c>
      <c r="C125" s="261"/>
    </row>
    <row r="126" spans="1:3" ht="12" customHeight="1">
      <c r="A126" s="392" t="s">
        <v>366</v>
      </c>
      <c r="B126" s="139" t="s">
        <v>371</v>
      </c>
      <c r="C126" s="261"/>
    </row>
    <row r="127" spans="1:3" ht="12" customHeight="1" thickBot="1">
      <c r="A127" s="401" t="s">
        <v>367</v>
      </c>
      <c r="B127" s="139" t="s">
        <v>370</v>
      </c>
      <c r="C127" s="263"/>
    </row>
    <row r="128" spans="1:3" ht="12" customHeight="1" thickBot="1">
      <c r="A128" s="37" t="s">
        <v>20</v>
      </c>
      <c r="B128" s="121" t="s">
        <v>458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459</v>
      </c>
      <c r="C129" s="294">
        <f>+C130+C131+C132</f>
        <v>0</v>
      </c>
    </row>
    <row r="130" spans="1:11" s="89" customFormat="1" ht="12" customHeight="1">
      <c r="A130" s="392" t="s">
        <v>265</v>
      </c>
      <c r="B130" s="9" t="s">
        <v>528</v>
      </c>
      <c r="C130" s="261"/>
    </row>
    <row r="131" spans="1:11" ht="12" customHeight="1">
      <c r="A131" s="392" t="s">
        <v>268</v>
      </c>
      <c r="B131" s="9" t="s">
        <v>467</v>
      </c>
      <c r="C131" s="261"/>
    </row>
    <row r="132" spans="1:11" ht="12" customHeight="1" thickBot="1">
      <c r="A132" s="401" t="s">
        <v>269</v>
      </c>
      <c r="B132" s="7" t="s">
        <v>527</v>
      </c>
      <c r="C132" s="261"/>
    </row>
    <row r="133" spans="1:11" ht="12" customHeight="1" thickBot="1">
      <c r="A133" s="37" t="s">
        <v>22</v>
      </c>
      <c r="B133" s="121" t="s">
        <v>460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469</v>
      </c>
      <c r="C134" s="261"/>
    </row>
    <row r="135" spans="1:11" ht="12" customHeight="1">
      <c r="A135" s="392" t="s">
        <v>95</v>
      </c>
      <c r="B135" s="9" t="s">
        <v>461</v>
      </c>
      <c r="C135" s="261"/>
    </row>
    <row r="136" spans="1:11" ht="12" customHeight="1">
      <c r="A136" s="392" t="s">
        <v>96</v>
      </c>
      <c r="B136" s="9" t="s">
        <v>462</v>
      </c>
      <c r="C136" s="261"/>
    </row>
    <row r="137" spans="1:11" ht="12" customHeight="1">
      <c r="A137" s="392" t="s">
        <v>163</v>
      </c>
      <c r="B137" s="9" t="s">
        <v>526</v>
      </c>
      <c r="C137" s="261"/>
    </row>
    <row r="138" spans="1:11" ht="12" customHeight="1">
      <c r="A138" s="392" t="s">
        <v>164</v>
      </c>
      <c r="B138" s="9" t="s">
        <v>464</v>
      </c>
      <c r="C138" s="261"/>
    </row>
    <row r="139" spans="1:11" s="89" customFormat="1" ht="12" customHeight="1" thickBot="1">
      <c r="A139" s="401" t="s">
        <v>165</v>
      </c>
      <c r="B139" s="7" t="s">
        <v>465</v>
      </c>
      <c r="C139" s="261"/>
    </row>
    <row r="140" spans="1:11" ht="12" customHeight="1" thickBot="1">
      <c r="A140" s="37" t="s">
        <v>23</v>
      </c>
      <c r="B140" s="121" t="s">
        <v>554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375</v>
      </c>
      <c r="C141" s="261"/>
    </row>
    <row r="142" spans="1:11" ht="12" customHeight="1">
      <c r="A142" s="392" t="s">
        <v>98</v>
      </c>
      <c r="B142" s="9" t="s">
        <v>376</v>
      </c>
      <c r="C142" s="261"/>
    </row>
    <row r="143" spans="1:11" ht="12" customHeight="1">
      <c r="A143" s="392" t="s">
        <v>289</v>
      </c>
      <c r="B143" s="9" t="s">
        <v>553</v>
      </c>
      <c r="C143" s="261"/>
    </row>
    <row r="144" spans="1:11" s="89" customFormat="1" ht="12" customHeight="1">
      <c r="A144" s="392" t="s">
        <v>290</v>
      </c>
      <c r="B144" s="9" t="s">
        <v>474</v>
      </c>
      <c r="C144" s="261"/>
    </row>
    <row r="145" spans="1:3" s="89" customFormat="1" ht="12" customHeight="1" thickBot="1">
      <c r="A145" s="401" t="s">
        <v>291</v>
      </c>
      <c r="B145" s="7" t="s">
        <v>395</v>
      </c>
      <c r="C145" s="261"/>
    </row>
    <row r="146" spans="1:3" s="89" customFormat="1" ht="12" customHeight="1" thickBot="1">
      <c r="A146" s="37" t="s">
        <v>24</v>
      </c>
      <c r="B146" s="121" t="s">
        <v>475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470</v>
      </c>
      <c r="C147" s="261"/>
    </row>
    <row r="148" spans="1:3" s="89" customFormat="1" ht="12" customHeight="1">
      <c r="A148" s="392" t="s">
        <v>100</v>
      </c>
      <c r="B148" s="9" t="s">
        <v>477</v>
      </c>
      <c r="C148" s="261"/>
    </row>
    <row r="149" spans="1:3" s="89" customFormat="1" ht="12" customHeight="1">
      <c r="A149" s="392" t="s">
        <v>301</v>
      </c>
      <c r="B149" s="9" t="s">
        <v>472</v>
      </c>
      <c r="C149" s="261"/>
    </row>
    <row r="150" spans="1:3" s="89" customFormat="1" ht="12" customHeight="1">
      <c r="A150" s="392" t="s">
        <v>302</v>
      </c>
      <c r="B150" s="9" t="s">
        <v>529</v>
      </c>
      <c r="C150" s="261"/>
    </row>
    <row r="151" spans="1:3" ht="12.75" customHeight="1" thickBot="1">
      <c r="A151" s="401" t="s">
        <v>476</v>
      </c>
      <c r="B151" s="7" t="s">
        <v>479</v>
      </c>
      <c r="C151" s="263"/>
    </row>
    <row r="152" spans="1:3" ht="12.75" customHeight="1" thickBot="1">
      <c r="A152" s="450" t="s">
        <v>25</v>
      </c>
      <c r="B152" s="121" t="s">
        <v>480</v>
      </c>
      <c r="C152" s="303"/>
    </row>
    <row r="153" spans="1:3" ht="12.75" customHeight="1" thickBot="1">
      <c r="A153" s="450" t="s">
        <v>26</v>
      </c>
      <c r="B153" s="121" t="s">
        <v>481</v>
      </c>
      <c r="C153" s="303"/>
    </row>
    <row r="154" spans="1:3" ht="12" customHeight="1" thickBot="1">
      <c r="A154" s="37" t="s">
        <v>27</v>
      </c>
      <c r="B154" s="121" t="s">
        <v>483</v>
      </c>
      <c r="C154" s="390">
        <f>+C129+C133+C140+C146+C152+C153</f>
        <v>0</v>
      </c>
    </row>
    <row r="155" spans="1:3" ht="15" customHeight="1" thickBot="1">
      <c r="A155" s="403" t="s">
        <v>28</v>
      </c>
      <c r="B155" s="347" t="s">
        <v>482</v>
      </c>
      <c r="C155" s="390">
        <f>+C128+C154</f>
        <v>0</v>
      </c>
    </row>
    <row r="156" spans="1:3" ht="13.5" thickBot="1">
      <c r="A156" s="355"/>
      <c r="B156" s="356"/>
      <c r="C156" s="357"/>
    </row>
    <row r="157" spans="1:3" ht="15" customHeight="1" thickBot="1">
      <c r="A157" s="240" t="s">
        <v>530</v>
      </c>
      <c r="B157" s="241"/>
      <c r="C157" s="119"/>
    </row>
    <row r="158" spans="1:3" ht="14.25" customHeight="1" thickBot="1">
      <c r="A158" s="240" t="s">
        <v>196</v>
      </c>
      <c r="B158" s="241"/>
      <c r="C158" s="119"/>
    </row>
  </sheetData>
  <sheetProtection sheet="1"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B31" sqref="B31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+CONCATENATE("9.1.1. melléklet a ……/",LEFT(ÖSSZEFÜGGÉSEK!A5,4),". (….) önkormányzati rendelethez")</f>
        <v>9.1.1. melléklet a ……/2015. (….) önkormányzati rendelethez</v>
      </c>
    </row>
    <row r="2" spans="1:3" s="85" customFormat="1" ht="21" customHeight="1">
      <c r="A2" s="372" t="s">
        <v>64</v>
      </c>
      <c r="B2" s="317" t="s">
        <v>219</v>
      </c>
      <c r="C2" s="319" t="s">
        <v>54</v>
      </c>
    </row>
    <row r="3" spans="1:3" s="85" customFormat="1" ht="16.5" thickBot="1">
      <c r="A3" s="220" t="s">
        <v>193</v>
      </c>
      <c r="B3" s="318" t="s">
        <v>435</v>
      </c>
      <c r="C3" s="449" t="s">
        <v>61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249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250</v>
      </c>
      <c r="C9" s="297"/>
    </row>
    <row r="10" spans="1:3" s="88" customFormat="1" ht="12" customHeight="1">
      <c r="A10" s="393" t="s">
        <v>102</v>
      </c>
      <c r="B10" s="382" t="s">
        <v>251</v>
      </c>
      <c r="C10" s="296"/>
    </row>
    <row r="11" spans="1:3" s="88" customFormat="1" ht="12" customHeight="1">
      <c r="A11" s="393" t="s">
        <v>103</v>
      </c>
      <c r="B11" s="382" t="s">
        <v>252</v>
      </c>
      <c r="C11" s="296"/>
    </row>
    <row r="12" spans="1:3" s="88" customFormat="1" ht="12" customHeight="1">
      <c r="A12" s="393" t="s">
        <v>104</v>
      </c>
      <c r="B12" s="382" t="s">
        <v>253</v>
      </c>
      <c r="C12" s="296"/>
    </row>
    <row r="13" spans="1:3" s="88" customFormat="1" ht="12" customHeight="1">
      <c r="A13" s="393" t="s">
        <v>136</v>
      </c>
      <c r="B13" s="382" t="s">
        <v>516</v>
      </c>
      <c r="C13" s="296"/>
    </row>
    <row r="14" spans="1:3" s="87" customFormat="1" ht="12" customHeight="1" thickBot="1">
      <c r="A14" s="394" t="s">
        <v>105</v>
      </c>
      <c r="B14" s="383" t="s">
        <v>440</v>
      </c>
      <c r="C14" s="296"/>
    </row>
    <row r="15" spans="1:3" s="87" customFormat="1" ht="12" customHeight="1" thickBot="1">
      <c r="A15" s="37" t="s">
        <v>19</v>
      </c>
      <c r="B15" s="289" t="s">
        <v>254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255</v>
      </c>
      <c r="C16" s="297"/>
    </row>
    <row r="17" spans="1:3" s="87" customFormat="1" ht="12" customHeight="1">
      <c r="A17" s="393" t="s">
        <v>108</v>
      </c>
      <c r="B17" s="382" t="s">
        <v>256</v>
      </c>
      <c r="C17" s="296"/>
    </row>
    <row r="18" spans="1:3" s="87" customFormat="1" ht="12" customHeight="1">
      <c r="A18" s="393" t="s">
        <v>109</v>
      </c>
      <c r="B18" s="382" t="s">
        <v>428</v>
      </c>
      <c r="C18" s="296"/>
    </row>
    <row r="19" spans="1:3" s="87" customFormat="1" ht="12" customHeight="1">
      <c r="A19" s="393" t="s">
        <v>110</v>
      </c>
      <c r="B19" s="382" t="s">
        <v>429</v>
      </c>
      <c r="C19" s="296"/>
    </row>
    <row r="20" spans="1:3" s="87" customFormat="1" ht="12" customHeight="1">
      <c r="A20" s="393" t="s">
        <v>111</v>
      </c>
      <c r="B20" s="382" t="s">
        <v>257</v>
      </c>
      <c r="C20" s="296"/>
    </row>
    <row r="21" spans="1:3" s="88" customFormat="1" ht="12" customHeight="1" thickBot="1">
      <c r="A21" s="394" t="s">
        <v>120</v>
      </c>
      <c r="B21" s="383" t="s">
        <v>258</v>
      </c>
      <c r="C21" s="298"/>
    </row>
    <row r="22" spans="1:3" s="88" customFormat="1" ht="12" customHeight="1" thickBot="1">
      <c r="A22" s="37" t="s">
        <v>20</v>
      </c>
      <c r="B22" s="21" t="s">
        <v>259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260</v>
      </c>
      <c r="C23" s="297"/>
    </row>
    <row r="24" spans="1:3" s="87" customFormat="1" ht="12" customHeight="1">
      <c r="A24" s="393" t="s">
        <v>91</v>
      </c>
      <c r="B24" s="382" t="s">
        <v>261</v>
      </c>
      <c r="C24" s="296"/>
    </row>
    <row r="25" spans="1:3" s="88" customFormat="1" ht="12" customHeight="1">
      <c r="A25" s="393" t="s">
        <v>92</v>
      </c>
      <c r="B25" s="382" t="s">
        <v>430</v>
      </c>
      <c r="C25" s="296"/>
    </row>
    <row r="26" spans="1:3" s="88" customFormat="1" ht="12" customHeight="1">
      <c r="A26" s="393" t="s">
        <v>93</v>
      </c>
      <c r="B26" s="382" t="s">
        <v>431</v>
      </c>
      <c r="C26" s="296"/>
    </row>
    <row r="27" spans="1:3" s="88" customFormat="1" ht="12" customHeight="1">
      <c r="A27" s="393" t="s">
        <v>159</v>
      </c>
      <c r="B27" s="382" t="s">
        <v>262</v>
      </c>
      <c r="C27" s="296"/>
    </row>
    <row r="28" spans="1:3" s="88" customFormat="1" ht="12" customHeight="1" thickBot="1">
      <c r="A28" s="394" t="s">
        <v>160</v>
      </c>
      <c r="B28" s="383" t="s">
        <v>263</v>
      </c>
      <c r="C28" s="298"/>
    </row>
    <row r="29" spans="1:3" s="88" customFormat="1" ht="12" customHeight="1" thickBot="1">
      <c r="A29" s="37" t="s">
        <v>161</v>
      </c>
      <c r="B29" s="21" t="s">
        <v>264</v>
      </c>
      <c r="C29" s="300">
        <f>+C30+C34+C35+C36</f>
        <v>0</v>
      </c>
    </row>
    <row r="30" spans="1:3" s="88" customFormat="1" ht="12" customHeight="1">
      <c r="A30" s="392" t="s">
        <v>265</v>
      </c>
      <c r="B30" s="381" t="s">
        <v>517</v>
      </c>
      <c r="C30" s="376">
        <f>+C31+C32+C33</f>
        <v>0</v>
      </c>
    </row>
    <row r="31" spans="1:3" s="88" customFormat="1" ht="12" customHeight="1">
      <c r="A31" s="393" t="s">
        <v>266</v>
      </c>
      <c r="B31" s="382" t="s">
        <v>271</v>
      </c>
      <c r="C31" s="296"/>
    </row>
    <row r="32" spans="1:3" s="88" customFormat="1" ht="12" customHeight="1">
      <c r="A32" s="393" t="s">
        <v>267</v>
      </c>
      <c r="B32" s="382" t="s">
        <v>272</v>
      </c>
      <c r="C32" s="296"/>
    </row>
    <row r="33" spans="1:3" s="88" customFormat="1" ht="12" customHeight="1">
      <c r="A33" s="393" t="s">
        <v>444</v>
      </c>
      <c r="B33" s="443" t="s">
        <v>445</v>
      </c>
      <c r="C33" s="296"/>
    </row>
    <row r="34" spans="1:3" s="88" customFormat="1" ht="12" customHeight="1">
      <c r="A34" s="393" t="s">
        <v>268</v>
      </c>
      <c r="B34" s="382" t="s">
        <v>273</v>
      </c>
      <c r="C34" s="296"/>
    </row>
    <row r="35" spans="1:3" s="88" customFormat="1" ht="12" customHeight="1">
      <c r="A35" s="393" t="s">
        <v>269</v>
      </c>
      <c r="B35" s="382" t="s">
        <v>274</v>
      </c>
      <c r="C35" s="296"/>
    </row>
    <row r="36" spans="1:3" s="88" customFormat="1" ht="12" customHeight="1" thickBot="1">
      <c r="A36" s="394" t="s">
        <v>270</v>
      </c>
      <c r="B36" s="383" t="s">
        <v>275</v>
      </c>
      <c r="C36" s="298"/>
    </row>
    <row r="37" spans="1:3" s="88" customFormat="1" ht="12" customHeight="1" thickBot="1">
      <c r="A37" s="37" t="s">
        <v>22</v>
      </c>
      <c r="B37" s="21" t="s">
        <v>441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278</v>
      </c>
      <c r="C38" s="297"/>
    </row>
    <row r="39" spans="1:3" s="88" customFormat="1" ht="12" customHeight="1">
      <c r="A39" s="393" t="s">
        <v>95</v>
      </c>
      <c r="B39" s="382" t="s">
        <v>279</v>
      </c>
      <c r="C39" s="296"/>
    </row>
    <row r="40" spans="1:3" s="88" customFormat="1" ht="12" customHeight="1">
      <c r="A40" s="393" t="s">
        <v>96</v>
      </c>
      <c r="B40" s="382" t="s">
        <v>280</v>
      </c>
      <c r="C40" s="296"/>
    </row>
    <row r="41" spans="1:3" s="88" customFormat="1" ht="12" customHeight="1">
      <c r="A41" s="393" t="s">
        <v>163</v>
      </c>
      <c r="B41" s="382" t="s">
        <v>281</v>
      </c>
      <c r="C41" s="296"/>
    </row>
    <row r="42" spans="1:3" s="88" customFormat="1" ht="12" customHeight="1">
      <c r="A42" s="393" t="s">
        <v>164</v>
      </c>
      <c r="B42" s="382" t="s">
        <v>282</v>
      </c>
      <c r="C42" s="296"/>
    </row>
    <row r="43" spans="1:3" s="88" customFormat="1" ht="12" customHeight="1">
      <c r="A43" s="393" t="s">
        <v>165</v>
      </c>
      <c r="B43" s="382" t="s">
        <v>283</v>
      </c>
      <c r="C43" s="296"/>
    </row>
    <row r="44" spans="1:3" s="88" customFormat="1" ht="12" customHeight="1">
      <c r="A44" s="393" t="s">
        <v>166</v>
      </c>
      <c r="B44" s="382" t="s">
        <v>284</v>
      </c>
      <c r="C44" s="296"/>
    </row>
    <row r="45" spans="1:3" s="88" customFormat="1" ht="12" customHeight="1">
      <c r="A45" s="393" t="s">
        <v>167</v>
      </c>
      <c r="B45" s="382" t="s">
        <v>285</v>
      </c>
      <c r="C45" s="296"/>
    </row>
    <row r="46" spans="1:3" s="88" customFormat="1" ht="12" customHeight="1">
      <c r="A46" s="393" t="s">
        <v>276</v>
      </c>
      <c r="B46" s="382" t="s">
        <v>286</v>
      </c>
      <c r="C46" s="299"/>
    </row>
    <row r="47" spans="1:3" s="88" customFormat="1" ht="12" customHeight="1">
      <c r="A47" s="394" t="s">
        <v>277</v>
      </c>
      <c r="B47" s="383" t="s">
        <v>443</v>
      </c>
      <c r="C47" s="368"/>
    </row>
    <row r="48" spans="1:3" s="88" customFormat="1" ht="12" customHeight="1" thickBot="1">
      <c r="A48" s="394" t="s">
        <v>442</v>
      </c>
      <c r="B48" s="383" t="s">
        <v>287</v>
      </c>
      <c r="C48" s="368"/>
    </row>
    <row r="49" spans="1:3" s="88" customFormat="1" ht="12" customHeight="1" thickBot="1">
      <c r="A49" s="37" t="s">
        <v>23</v>
      </c>
      <c r="B49" s="21" t="s">
        <v>288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292</v>
      </c>
      <c r="C50" s="420"/>
    </row>
    <row r="51" spans="1:3" s="88" customFormat="1" ht="12" customHeight="1">
      <c r="A51" s="393" t="s">
        <v>98</v>
      </c>
      <c r="B51" s="382" t="s">
        <v>293</v>
      </c>
      <c r="C51" s="299"/>
    </row>
    <row r="52" spans="1:3" s="88" customFormat="1" ht="12" customHeight="1">
      <c r="A52" s="393" t="s">
        <v>289</v>
      </c>
      <c r="B52" s="382" t="s">
        <v>294</v>
      </c>
      <c r="C52" s="299"/>
    </row>
    <row r="53" spans="1:3" s="88" customFormat="1" ht="12" customHeight="1">
      <c r="A53" s="393" t="s">
        <v>290</v>
      </c>
      <c r="B53" s="382" t="s">
        <v>295</v>
      </c>
      <c r="C53" s="299"/>
    </row>
    <row r="54" spans="1:3" s="88" customFormat="1" ht="12" customHeight="1" thickBot="1">
      <c r="A54" s="394" t="s">
        <v>291</v>
      </c>
      <c r="B54" s="383" t="s">
        <v>296</v>
      </c>
      <c r="C54" s="368"/>
    </row>
    <row r="55" spans="1:3" s="88" customFormat="1" ht="12" customHeight="1" thickBot="1">
      <c r="A55" s="37" t="s">
        <v>168</v>
      </c>
      <c r="B55" s="21" t="s">
        <v>297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298</v>
      </c>
      <c r="C56" s="297"/>
    </row>
    <row r="57" spans="1:3" s="88" customFormat="1" ht="12" customHeight="1">
      <c r="A57" s="393" t="s">
        <v>100</v>
      </c>
      <c r="B57" s="382" t="s">
        <v>432</v>
      </c>
      <c r="C57" s="296"/>
    </row>
    <row r="58" spans="1:3" s="88" customFormat="1" ht="12" customHeight="1">
      <c r="A58" s="393" t="s">
        <v>301</v>
      </c>
      <c r="B58" s="382" t="s">
        <v>299</v>
      </c>
      <c r="C58" s="296"/>
    </row>
    <row r="59" spans="1:3" s="88" customFormat="1" ht="12" customHeight="1" thickBot="1">
      <c r="A59" s="394" t="s">
        <v>302</v>
      </c>
      <c r="B59" s="383" t="s">
        <v>300</v>
      </c>
      <c r="C59" s="298"/>
    </row>
    <row r="60" spans="1:3" s="88" customFormat="1" ht="12" customHeight="1" thickBot="1">
      <c r="A60" s="37" t="s">
        <v>25</v>
      </c>
      <c r="B60" s="289" t="s">
        <v>303</v>
      </c>
      <c r="C60" s="294">
        <f>SUM(C61:C63)</f>
        <v>0</v>
      </c>
    </row>
    <row r="61" spans="1:3" s="88" customFormat="1" ht="12" customHeight="1">
      <c r="A61" s="392" t="s">
        <v>169</v>
      </c>
      <c r="B61" s="381" t="s">
        <v>305</v>
      </c>
      <c r="C61" s="299"/>
    </row>
    <row r="62" spans="1:3" s="88" customFormat="1" ht="12" customHeight="1">
      <c r="A62" s="393" t="s">
        <v>170</v>
      </c>
      <c r="B62" s="382" t="s">
        <v>433</v>
      </c>
      <c r="C62" s="299"/>
    </row>
    <row r="63" spans="1:3" s="88" customFormat="1" ht="12" customHeight="1">
      <c r="A63" s="393" t="s">
        <v>225</v>
      </c>
      <c r="B63" s="382" t="s">
        <v>306</v>
      </c>
      <c r="C63" s="299"/>
    </row>
    <row r="64" spans="1:3" s="88" customFormat="1" ht="12" customHeight="1" thickBot="1">
      <c r="A64" s="394" t="s">
        <v>304</v>
      </c>
      <c r="B64" s="383" t="s">
        <v>307</v>
      </c>
      <c r="C64" s="299"/>
    </row>
    <row r="65" spans="1:3" s="88" customFormat="1" ht="12" customHeight="1" thickBot="1">
      <c r="A65" s="37" t="s">
        <v>26</v>
      </c>
      <c r="B65" s="21" t="s">
        <v>308</v>
      </c>
      <c r="C65" s="300">
        <f>+C8+C15+C22+C29+C37+C49+C55+C60</f>
        <v>0</v>
      </c>
    </row>
    <row r="66" spans="1:3" s="88" customFormat="1" ht="12" customHeight="1" thickBot="1">
      <c r="A66" s="395" t="s">
        <v>399</v>
      </c>
      <c r="B66" s="289" t="s">
        <v>310</v>
      </c>
      <c r="C66" s="294">
        <f>SUM(C67:C69)</f>
        <v>0</v>
      </c>
    </row>
    <row r="67" spans="1:3" s="88" customFormat="1" ht="12" customHeight="1">
      <c r="A67" s="392" t="s">
        <v>341</v>
      </c>
      <c r="B67" s="381" t="s">
        <v>311</v>
      </c>
      <c r="C67" s="299"/>
    </row>
    <row r="68" spans="1:3" s="88" customFormat="1" ht="12" customHeight="1">
      <c r="A68" s="393" t="s">
        <v>350</v>
      </c>
      <c r="B68" s="382" t="s">
        <v>312</v>
      </c>
      <c r="C68" s="299"/>
    </row>
    <row r="69" spans="1:3" s="88" customFormat="1" ht="12" customHeight="1" thickBot="1">
      <c r="A69" s="394" t="s">
        <v>351</v>
      </c>
      <c r="B69" s="384" t="s">
        <v>313</v>
      </c>
      <c r="C69" s="299"/>
    </row>
    <row r="70" spans="1:3" s="88" customFormat="1" ht="12" customHeight="1" thickBot="1">
      <c r="A70" s="395" t="s">
        <v>314</v>
      </c>
      <c r="B70" s="289" t="s">
        <v>315</v>
      </c>
      <c r="C70" s="294">
        <f>SUM(C71:C74)</f>
        <v>0</v>
      </c>
    </row>
    <row r="71" spans="1:3" s="88" customFormat="1" ht="12" customHeight="1">
      <c r="A71" s="392" t="s">
        <v>137</v>
      </c>
      <c r="B71" s="381" t="s">
        <v>316</v>
      </c>
      <c r="C71" s="299"/>
    </row>
    <row r="72" spans="1:3" s="88" customFormat="1" ht="12" customHeight="1">
      <c r="A72" s="393" t="s">
        <v>138</v>
      </c>
      <c r="B72" s="382" t="s">
        <v>317</v>
      </c>
      <c r="C72" s="299"/>
    </row>
    <row r="73" spans="1:3" s="88" customFormat="1" ht="12" customHeight="1">
      <c r="A73" s="393" t="s">
        <v>342</v>
      </c>
      <c r="B73" s="382" t="s">
        <v>318</v>
      </c>
      <c r="C73" s="299"/>
    </row>
    <row r="74" spans="1:3" s="88" customFormat="1" ht="12" customHeight="1" thickBot="1">
      <c r="A74" s="394" t="s">
        <v>343</v>
      </c>
      <c r="B74" s="383" t="s">
        <v>319</v>
      </c>
      <c r="C74" s="299"/>
    </row>
    <row r="75" spans="1:3" s="88" customFormat="1" ht="12" customHeight="1" thickBot="1">
      <c r="A75" s="395" t="s">
        <v>320</v>
      </c>
      <c r="B75" s="289" t="s">
        <v>321</v>
      </c>
      <c r="C75" s="294">
        <f>SUM(C76:C77)</f>
        <v>0</v>
      </c>
    </row>
    <row r="76" spans="1:3" s="88" customFormat="1" ht="12" customHeight="1">
      <c r="A76" s="392" t="s">
        <v>344</v>
      </c>
      <c r="B76" s="381" t="s">
        <v>322</v>
      </c>
      <c r="C76" s="299"/>
    </row>
    <row r="77" spans="1:3" s="88" customFormat="1" ht="12" customHeight="1" thickBot="1">
      <c r="A77" s="394" t="s">
        <v>345</v>
      </c>
      <c r="B77" s="383" t="s">
        <v>323</v>
      </c>
      <c r="C77" s="299"/>
    </row>
    <row r="78" spans="1:3" s="87" customFormat="1" ht="12" customHeight="1" thickBot="1">
      <c r="A78" s="395" t="s">
        <v>324</v>
      </c>
      <c r="B78" s="289" t="s">
        <v>325</v>
      </c>
      <c r="C78" s="294">
        <f>SUM(C79:C81)</f>
        <v>0</v>
      </c>
    </row>
    <row r="79" spans="1:3" s="88" customFormat="1" ht="12" customHeight="1">
      <c r="A79" s="392" t="s">
        <v>346</v>
      </c>
      <c r="B79" s="381" t="s">
        <v>326</v>
      </c>
      <c r="C79" s="299"/>
    </row>
    <row r="80" spans="1:3" s="88" customFormat="1" ht="12" customHeight="1">
      <c r="A80" s="393" t="s">
        <v>347</v>
      </c>
      <c r="B80" s="382" t="s">
        <v>327</v>
      </c>
      <c r="C80" s="299"/>
    </row>
    <row r="81" spans="1:3" s="88" customFormat="1" ht="12" customHeight="1" thickBot="1">
      <c r="A81" s="394" t="s">
        <v>348</v>
      </c>
      <c r="B81" s="383" t="s">
        <v>328</v>
      </c>
      <c r="C81" s="299"/>
    </row>
    <row r="82" spans="1:3" s="88" customFormat="1" ht="12" customHeight="1" thickBot="1">
      <c r="A82" s="395" t="s">
        <v>329</v>
      </c>
      <c r="B82" s="289" t="s">
        <v>349</v>
      </c>
      <c r="C82" s="294">
        <f>SUM(C83:C86)</f>
        <v>0</v>
      </c>
    </row>
    <row r="83" spans="1:3" s="88" customFormat="1" ht="12" customHeight="1">
      <c r="A83" s="396" t="s">
        <v>330</v>
      </c>
      <c r="B83" s="381" t="s">
        <v>331</v>
      </c>
      <c r="C83" s="299"/>
    </row>
    <row r="84" spans="1:3" s="88" customFormat="1" ht="12" customHeight="1">
      <c r="A84" s="397" t="s">
        <v>332</v>
      </c>
      <c r="B84" s="382" t="s">
        <v>333</v>
      </c>
      <c r="C84" s="299"/>
    </row>
    <row r="85" spans="1:3" s="88" customFormat="1" ht="12" customHeight="1">
      <c r="A85" s="397" t="s">
        <v>334</v>
      </c>
      <c r="B85" s="382" t="s">
        <v>335</v>
      </c>
      <c r="C85" s="299"/>
    </row>
    <row r="86" spans="1:3" s="87" customFormat="1" ht="12" customHeight="1" thickBot="1">
      <c r="A86" s="398" t="s">
        <v>336</v>
      </c>
      <c r="B86" s="383" t="s">
        <v>337</v>
      </c>
      <c r="C86" s="299"/>
    </row>
    <row r="87" spans="1:3" s="87" customFormat="1" ht="12" customHeight="1" thickBot="1">
      <c r="A87" s="395" t="s">
        <v>338</v>
      </c>
      <c r="B87" s="289" t="s">
        <v>485</v>
      </c>
      <c r="C87" s="421"/>
    </row>
    <row r="88" spans="1:3" s="87" customFormat="1" ht="12" customHeight="1" thickBot="1">
      <c r="A88" s="395" t="s">
        <v>518</v>
      </c>
      <c r="B88" s="289" t="s">
        <v>339</v>
      </c>
      <c r="C88" s="421"/>
    </row>
    <row r="89" spans="1:3" s="87" customFormat="1" ht="12" customHeight="1" thickBot="1">
      <c r="A89" s="395" t="s">
        <v>519</v>
      </c>
      <c r="B89" s="388" t="s">
        <v>488</v>
      </c>
      <c r="C89" s="300">
        <f>+C66+C70+C75+C78+C82+C88+C87</f>
        <v>0</v>
      </c>
    </row>
    <row r="90" spans="1:3" s="87" customFormat="1" ht="12" customHeight="1" thickBot="1">
      <c r="A90" s="399" t="s">
        <v>520</v>
      </c>
      <c r="B90" s="389" t="s">
        <v>521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525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171</v>
      </c>
      <c r="C95" s="296"/>
    </row>
    <row r="96" spans="1:3" ht="12" customHeight="1">
      <c r="A96" s="393" t="s">
        <v>103</v>
      </c>
      <c r="B96" s="8" t="s">
        <v>134</v>
      </c>
      <c r="C96" s="298"/>
    </row>
    <row r="97" spans="1:3" ht="12" customHeight="1">
      <c r="A97" s="393" t="s">
        <v>104</v>
      </c>
      <c r="B97" s="11" t="s">
        <v>172</v>
      </c>
      <c r="C97" s="298"/>
    </row>
    <row r="98" spans="1:3" ht="12" customHeight="1">
      <c r="A98" s="393" t="s">
        <v>115</v>
      </c>
      <c r="B98" s="19" t="s">
        <v>173</v>
      </c>
      <c r="C98" s="298"/>
    </row>
    <row r="99" spans="1:3" ht="12" customHeight="1">
      <c r="A99" s="393" t="s">
        <v>105</v>
      </c>
      <c r="B99" s="8" t="s">
        <v>522</v>
      </c>
      <c r="C99" s="298"/>
    </row>
    <row r="100" spans="1:3" ht="12" customHeight="1">
      <c r="A100" s="393" t="s">
        <v>106</v>
      </c>
      <c r="B100" s="138" t="s">
        <v>451</v>
      </c>
      <c r="C100" s="298"/>
    </row>
    <row r="101" spans="1:3" ht="12" customHeight="1">
      <c r="A101" s="393" t="s">
        <v>116</v>
      </c>
      <c r="B101" s="138" t="s">
        <v>450</v>
      </c>
      <c r="C101" s="298"/>
    </row>
    <row r="102" spans="1:3" ht="12" customHeight="1">
      <c r="A102" s="393" t="s">
        <v>117</v>
      </c>
      <c r="B102" s="138" t="s">
        <v>355</v>
      </c>
      <c r="C102" s="298"/>
    </row>
    <row r="103" spans="1:3" ht="12" customHeight="1">
      <c r="A103" s="393" t="s">
        <v>118</v>
      </c>
      <c r="B103" s="139" t="s">
        <v>356</v>
      </c>
      <c r="C103" s="298"/>
    </row>
    <row r="104" spans="1:3" ht="12" customHeight="1">
      <c r="A104" s="393" t="s">
        <v>119</v>
      </c>
      <c r="B104" s="139" t="s">
        <v>357</v>
      </c>
      <c r="C104" s="298"/>
    </row>
    <row r="105" spans="1:3" ht="12" customHeight="1">
      <c r="A105" s="393" t="s">
        <v>121</v>
      </c>
      <c r="B105" s="138" t="s">
        <v>358</v>
      </c>
      <c r="C105" s="298"/>
    </row>
    <row r="106" spans="1:3" ht="12" customHeight="1">
      <c r="A106" s="393" t="s">
        <v>174</v>
      </c>
      <c r="B106" s="138" t="s">
        <v>359</v>
      </c>
      <c r="C106" s="298"/>
    </row>
    <row r="107" spans="1:3" ht="12" customHeight="1">
      <c r="A107" s="393" t="s">
        <v>353</v>
      </c>
      <c r="B107" s="139" t="s">
        <v>360</v>
      </c>
      <c r="C107" s="298"/>
    </row>
    <row r="108" spans="1:3" ht="12" customHeight="1">
      <c r="A108" s="401" t="s">
        <v>354</v>
      </c>
      <c r="B108" s="140" t="s">
        <v>361</v>
      </c>
      <c r="C108" s="298"/>
    </row>
    <row r="109" spans="1:3" ht="12" customHeight="1">
      <c r="A109" s="393" t="s">
        <v>448</v>
      </c>
      <c r="B109" s="140" t="s">
        <v>362</v>
      </c>
      <c r="C109" s="298"/>
    </row>
    <row r="110" spans="1:3" ht="12" customHeight="1">
      <c r="A110" s="393" t="s">
        <v>449</v>
      </c>
      <c r="B110" s="139" t="s">
        <v>363</v>
      </c>
      <c r="C110" s="296"/>
    </row>
    <row r="111" spans="1:3" ht="12" customHeight="1">
      <c r="A111" s="393" t="s">
        <v>453</v>
      </c>
      <c r="B111" s="11" t="s">
        <v>50</v>
      </c>
      <c r="C111" s="296"/>
    </row>
    <row r="112" spans="1:3" ht="12" customHeight="1">
      <c r="A112" s="394" t="s">
        <v>454</v>
      </c>
      <c r="B112" s="8" t="s">
        <v>523</v>
      </c>
      <c r="C112" s="298"/>
    </row>
    <row r="113" spans="1:3" ht="12" customHeight="1" thickBot="1">
      <c r="A113" s="402" t="s">
        <v>455</v>
      </c>
      <c r="B113" s="141" t="s">
        <v>524</v>
      </c>
      <c r="C113" s="302"/>
    </row>
    <row r="114" spans="1:3" ht="12" customHeight="1" thickBot="1">
      <c r="A114" s="37" t="s">
        <v>19</v>
      </c>
      <c r="B114" s="30" t="s">
        <v>364</v>
      </c>
      <c r="C114" s="294">
        <f>+C115+C117+C119</f>
        <v>0</v>
      </c>
    </row>
    <row r="115" spans="1:3" ht="12" customHeight="1">
      <c r="A115" s="392" t="s">
        <v>107</v>
      </c>
      <c r="B115" s="8" t="s">
        <v>223</v>
      </c>
      <c r="C115" s="297"/>
    </row>
    <row r="116" spans="1:3" ht="12" customHeight="1">
      <c r="A116" s="392" t="s">
        <v>108</v>
      </c>
      <c r="B116" s="12" t="s">
        <v>368</v>
      </c>
      <c r="C116" s="297"/>
    </row>
    <row r="117" spans="1:3" ht="12" customHeight="1">
      <c r="A117" s="392" t="s">
        <v>109</v>
      </c>
      <c r="B117" s="12" t="s">
        <v>175</v>
      </c>
      <c r="C117" s="296"/>
    </row>
    <row r="118" spans="1:3" ht="12" customHeight="1">
      <c r="A118" s="392" t="s">
        <v>110</v>
      </c>
      <c r="B118" s="12" t="s">
        <v>369</v>
      </c>
      <c r="C118" s="261"/>
    </row>
    <row r="119" spans="1:3" ht="12" customHeight="1">
      <c r="A119" s="392" t="s">
        <v>111</v>
      </c>
      <c r="B119" s="291" t="s">
        <v>226</v>
      </c>
      <c r="C119" s="261"/>
    </row>
    <row r="120" spans="1:3" ht="12" customHeight="1">
      <c r="A120" s="392" t="s">
        <v>120</v>
      </c>
      <c r="B120" s="290" t="s">
        <v>434</v>
      </c>
      <c r="C120" s="261"/>
    </row>
    <row r="121" spans="1:3" ht="12" customHeight="1">
      <c r="A121" s="392" t="s">
        <v>122</v>
      </c>
      <c r="B121" s="377" t="s">
        <v>374</v>
      </c>
      <c r="C121" s="261"/>
    </row>
    <row r="122" spans="1:3" ht="12" customHeight="1">
      <c r="A122" s="392" t="s">
        <v>176</v>
      </c>
      <c r="B122" s="139" t="s">
        <v>357</v>
      </c>
      <c r="C122" s="261"/>
    </row>
    <row r="123" spans="1:3" ht="12" customHeight="1">
      <c r="A123" s="392" t="s">
        <v>177</v>
      </c>
      <c r="B123" s="139" t="s">
        <v>373</v>
      </c>
      <c r="C123" s="261"/>
    </row>
    <row r="124" spans="1:3" ht="12" customHeight="1">
      <c r="A124" s="392" t="s">
        <v>178</v>
      </c>
      <c r="B124" s="139" t="s">
        <v>372</v>
      </c>
      <c r="C124" s="261"/>
    </row>
    <row r="125" spans="1:3" ht="12" customHeight="1">
      <c r="A125" s="392" t="s">
        <v>365</v>
      </c>
      <c r="B125" s="139" t="s">
        <v>360</v>
      </c>
      <c r="C125" s="261"/>
    </row>
    <row r="126" spans="1:3" ht="12" customHeight="1">
      <c r="A126" s="392" t="s">
        <v>366</v>
      </c>
      <c r="B126" s="139" t="s">
        <v>371</v>
      </c>
      <c r="C126" s="261"/>
    </row>
    <row r="127" spans="1:3" ht="12" customHeight="1" thickBot="1">
      <c r="A127" s="401" t="s">
        <v>367</v>
      </c>
      <c r="B127" s="139" t="s">
        <v>370</v>
      </c>
      <c r="C127" s="263"/>
    </row>
    <row r="128" spans="1:3" ht="12" customHeight="1" thickBot="1">
      <c r="A128" s="37" t="s">
        <v>20</v>
      </c>
      <c r="B128" s="121" t="s">
        <v>458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459</v>
      </c>
      <c r="C129" s="294">
        <f>+C130+C131+C132</f>
        <v>0</v>
      </c>
    </row>
    <row r="130" spans="1:11" s="89" customFormat="1" ht="12" customHeight="1">
      <c r="A130" s="392" t="s">
        <v>265</v>
      </c>
      <c r="B130" s="9" t="s">
        <v>528</v>
      </c>
      <c r="C130" s="261"/>
    </row>
    <row r="131" spans="1:11" ht="12" customHeight="1">
      <c r="A131" s="392" t="s">
        <v>268</v>
      </c>
      <c r="B131" s="9" t="s">
        <v>467</v>
      </c>
      <c r="C131" s="261"/>
    </row>
    <row r="132" spans="1:11" ht="12" customHeight="1" thickBot="1">
      <c r="A132" s="401" t="s">
        <v>269</v>
      </c>
      <c r="B132" s="7" t="s">
        <v>527</v>
      </c>
      <c r="C132" s="261"/>
    </row>
    <row r="133" spans="1:11" ht="12" customHeight="1" thickBot="1">
      <c r="A133" s="37" t="s">
        <v>22</v>
      </c>
      <c r="B133" s="121" t="s">
        <v>460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469</v>
      </c>
      <c r="C134" s="261"/>
    </row>
    <row r="135" spans="1:11" ht="12" customHeight="1">
      <c r="A135" s="392" t="s">
        <v>95</v>
      </c>
      <c r="B135" s="9" t="s">
        <v>461</v>
      </c>
      <c r="C135" s="261"/>
    </row>
    <row r="136" spans="1:11" ht="12" customHeight="1">
      <c r="A136" s="392" t="s">
        <v>96</v>
      </c>
      <c r="B136" s="9" t="s">
        <v>462</v>
      </c>
      <c r="C136" s="261"/>
    </row>
    <row r="137" spans="1:11" ht="12" customHeight="1">
      <c r="A137" s="392" t="s">
        <v>163</v>
      </c>
      <c r="B137" s="9" t="s">
        <v>526</v>
      </c>
      <c r="C137" s="261"/>
    </row>
    <row r="138" spans="1:11" ht="12" customHeight="1">
      <c r="A138" s="392" t="s">
        <v>164</v>
      </c>
      <c r="B138" s="9" t="s">
        <v>464</v>
      </c>
      <c r="C138" s="261"/>
    </row>
    <row r="139" spans="1:11" s="89" customFormat="1" ht="12" customHeight="1" thickBot="1">
      <c r="A139" s="401" t="s">
        <v>165</v>
      </c>
      <c r="B139" s="7" t="s">
        <v>465</v>
      </c>
      <c r="C139" s="261"/>
    </row>
    <row r="140" spans="1:11" ht="12" customHeight="1" thickBot="1">
      <c r="A140" s="37" t="s">
        <v>23</v>
      </c>
      <c r="B140" s="121" t="s">
        <v>554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375</v>
      </c>
      <c r="C141" s="261"/>
    </row>
    <row r="142" spans="1:11" ht="12" customHeight="1">
      <c r="A142" s="392" t="s">
        <v>98</v>
      </c>
      <c r="B142" s="9" t="s">
        <v>376</v>
      </c>
      <c r="C142" s="261"/>
    </row>
    <row r="143" spans="1:11" s="89" customFormat="1" ht="12" customHeight="1">
      <c r="A143" s="392" t="s">
        <v>289</v>
      </c>
      <c r="B143" s="9" t="s">
        <v>553</v>
      </c>
      <c r="C143" s="261"/>
    </row>
    <row r="144" spans="1:11" s="89" customFormat="1" ht="12" customHeight="1">
      <c r="A144" s="392" t="s">
        <v>290</v>
      </c>
      <c r="B144" s="9" t="s">
        <v>474</v>
      </c>
      <c r="C144" s="261"/>
    </row>
    <row r="145" spans="1:3" s="89" customFormat="1" ht="12" customHeight="1" thickBot="1">
      <c r="A145" s="401" t="s">
        <v>291</v>
      </c>
      <c r="B145" s="7" t="s">
        <v>395</v>
      </c>
      <c r="C145" s="261"/>
    </row>
    <row r="146" spans="1:3" s="89" customFormat="1" ht="12" customHeight="1" thickBot="1">
      <c r="A146" s="37" t="s">
        <v>24</v>
      </c>
      <c r="B146" s="121" t="s">
        <v>475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470</v>
      </c>
      <c r="C147" s="261"/>
    </row>
    <row r="148" spans="1:3" s="89" customFormat="1" ht="12" customHeight="1">
      <c r="A148" s="392" t="s">
        <v>100</v>
      </c>
      <c r="B148" s="9" t="s">
        <v>477</v>
      </c>
      <c r="C148" s="261"/>
    </row>
    <row r="149" spans="1:3" s="89" customFormat="1" ht="12" customHeight="1">
      <c r="A149" s="392" t="s">
        <v>301</v>
      </c>
      <c r="B149" s="9" t="s">
        <v>472</v>
      </c>
      <c r="C149" s="261"/>
    </row>
    <row r="150" spans="1:3" ht="12.75" customHeight="1">
      <c r="A150" s="392" t="s">
        <v>302</v>
      </c>
      <c r="B150" s="9" t="s">
        <v>529</v>
      </c>
      <c r="C150" s="261"/>
    </row>
    <row r="151" spans="1:3" ht="12.75" customHeight="1" thickBot="1">
      <c r="A151" s="401" t="s">
        <v>476</v>
      </c>
      <c r="B151" s="7" t="s">
        <v>479</v>
      </c>
      <c r="C151" s="263"/>
    </row>
    <row r="152" spans="1:3" ht="12.75" customHeight="1" thickBot="1">
      <c r="A152" s="450" t="s">
        <v>25</v>
      </c>
      <c r="B152" s="121" t="s">
        <v>480</v>
      </c>
      <c r="C152" s="303"/>
    </row>
    <row r="153" spans="1:3" ht="12" customHeight="1" thickBot="1">
      <c r="A153" s="450" t="s">
        <v>26</v>
      </c>
      <c r="B153" s="121" t="s">
        <v>481</v>
      </c>
      <c r="C153" s="303"/>
    </row>
    <row r="154" spans="1:3" ht="15" customHeight="1" thickBot="1">
      <c r="A154" s="37" t="s">
        <v>27</v>
      </c>
      <c r="B154" s="121" t="s">
        <v>483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482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530</v>
      </c>
      <c r="B157" s="241"/>
      <c r="C157" s="119"/>
    </row>
    <row r="158" spans="1:3" ht="13.5" thickBot="1">
      <c r="A158" s="240" t="s">
        <v>196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A140" sqref="A140:C158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+CONCATENATE("9.1.2. melléklet a ……/",LEFT(ÖSSZEFÜGGÉSEK!A5,4),". (….) önkormányzati rendelethez")</f>
        <v>9.1.2. melléklet a ……/2015. (….) önkormányzati rendelethez</v>
      </c>
    </row>
    <row r="2" spans="1:3" s="85" customFormat="1" ht="21" customHeight="1">
      <c r="A2" s="372" t="s">
        <v>64</v>
      </c>
      <c r="B2" s="317" t="s">
        <v>219</v>
      </c>
      <c r="C2" s="319" t="s">
        <v>54</v>
      </c>
    </row>
    <row r="3" spans="1:3" s="85" customFormat="1" ht="16.5" thickBot="1">
      <c r="A3" s="220" t="s">
        <v>193</v>
      </c>
      <c r="B3" s="318" t="s">
        <v>436</v>
      </c>
      <c r="C3" s="449" t="s">
        <v>62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249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250</v>
      </c>
      <c r="C9" s="297"/>
    </row>
    <row r="10" spans="1:3" s="88" customFormat="1" ht="12" customHeight="1">
      <c r="A10" s="393" t="s">
        <v>102</v>
      </c>
      <c r="B10" s="382" t="s">
        <v>251</v>
      </c>
      <c r="C10" s="296"/>
    </row>
    <row r="11" spans="1:3" s="88" customFormat="1" ht="12" customHeight="1">
      <c r="A11" s="393" t="s">
        <v>103</v>
      </c>
      <c r="B11" s="382" t="s">
        <v>252</v>
      </c>
      <c r="C11" s="296"/>
    </row>
    <row r="12" spans="1:3" s="88" customFormat="1" ht="12" customHeight="1">
      <c r="A12" s="393" t="s">
        <v>104</v>
      </c>
      <c r="B12" s="382" t="s">
        <v>253</v>
      </c>
      <c r="C12" s="296"/>
    </row>
    <row r="13" spans="1:3" s="88" customFormat="1" ht="12" customHeight="1">
      <c r="A13" s="393" t="s">
        <v>136</v>
      </c>
      <c r="B13" s="382" t="s">
        <v>516</v>
      </c>
      <c r="C13" s="296"/>
    </row>
    <row r="14" spans="1:3" s="87" customFormat="1" ht="12" customHeight="1" thickBot="1">
      <c r="A14" s="394" t="s">
        <v>105</v>
      </c>
      <c r="B14" s="383" t="s">
        <v>440</v>
      </c>
      <c r="C14" s="296"/>
    </row>
    <row r="15" spans="1:3" s="87" customFormat="1" ht="12" customHeight="1" thickBot="1">
      <c r="A15" s="37" t="s">
        <v>19</v>
      </c>
      <c r="B15" s="289" t="s">
        <v>254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255</v>
      </c>
      <c r="C16" s="297"/>
    </row>
    <row r="17" spans="1:3" s="87" customFormat="1" ht="12" customHeight="1">
      <c r="A17" s="393" t="s">
        <v>108</v>
      </c>
      <c r="B17" s="382" t="s">
        <v>256</v>
      </c>
      <c r="C17" s="296"/>
    </row>
    <row r="18" spans="1:3" s="87" customFormat="1" ht="12" customHeight="1">
      <c r="A18" s="393" t="s">
        <v>109</v>
      </c>
      <c r="B18" s="382" t="s">
        <v>428</v>
      </c>
      <c r="C18" s="296"/>
    </row>
    <row r="19" spans="1:3" s="87" customFormat="1" ht="12" customHeight="1">
      <c r="A19" s="393" t="s">
        <v>110</v>
      </c>
      <c r="B19" s="382" t="s">
        <v>429</v>
      </c>
      <c r="C19" s="296"/>
    </row>
    <row r="20" spans="1:3" s="87" customFormat="1" ht="12" customHeight="1">
      <c r="A20" s="393" t="s">
        <v>111</v>
      </c>
      <c r="B20" s="382" t="s">
        <v>257</v>
      </c>
      <c r="C20" s="296"/>
    </row>
    <row r="21" spans="1:3" s="88" customFormat="1" ht="12" customHeight="1" thickBot="1">
      <c r="A21" s="394" t="s">
        <v>120</v>
      </c>
      <c r="B21" s="383" t="s">
        <v>258</v>
      </c>
      <c r="C21" s="298"/>
    </row>
    <row r="22" spans="1:3" s="88" customFormat="1" ht="12" customHeight="1" thickBot="1">
      <c r="A22" s="37" t="s">
        <v>20</v>
      </c>
      <c r="B22" s="21" t="s">
        <v>259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260</v>
      </c>
      <c r="C23" s="297"/>
    </row>
    <row r="24" spans="1:3" s="87" customFormat="1" ht="12" customHeight="1">
      <c r="A24" s="393" t="s">
        <v>91</v>
      </c>
      <c r="B24" s="382" t="s">
        <v>261</v>
      </c>
      <c r="C24" s="296"/>
    </row>
    <row r="25" spans="1:3" s="88" customFormat="1" ht="12" customHeight="1">
      <c r="A25" s="393" t="s">
        <v>92</v>
      </c>
      <c r="B25" s="382" t="s">
        <v>430</v>
      </c>
      <c r="C25" s="296"/>
    </row>
    <row r="26" spans="1:3" s="88" customFormat="1" ht="12" customHeight="1">
      <c r="A26" s="393" t="s">
        <v>93</v>
      </c>
      <c r="B26" s="382" t="s">
        <v>431</v>
      </c>
      <c r="C26" s="296"/>
    </row>
    <row r="27" spans="1:3" s="88" customFormat="1" ht="12" customHeight="1">
      <c r="A27" s="393" t="s">
        <v>159</v>
      </c>
      <c r="B27" s="382" t="s">
        <v>262</v>
      </c>
      <c r="C27" s="296"/>
    </row>
    <row r="28" spans="1:3" s="88" customFormat="1" ht="12" customHeight="1" thickBot="1">
      <c r="A28" s="394" t="s">
        <v>160</v>
      </c>
      <c r="B28" s="383" t="s">
        <v>263</v>
      </c>
      <c r="C28" s="298"/>
    </row>
    <row r="29" spans="1:3" s="88" customFormat="1" ht="12" customHeight="1" thickBot="1">
      <c r="A29" s="37" t="s">
        <v>161</v>
      </c>
      <c r="B29" s="21" t="s">
        <v>264</v>
      </c>
      <c r="C29" s="300">
        <f>+C30+C34+C35+C36</f>
        <v>0</v>
      </c>
    </row>
    <row r="30" spans="1:3" s="88" customFormat="1" ht="12" customHeight="1">
      <c r="A30" s="392" t="s">
        <v>265</v>
      </c>
      <c r="B30" s="381" t="s">
        <v>517</v>
      </c>
      <c r="C30" s="376">
        <f>+C31+C32+C33</f>
        <v>0</v>
      </c>
    </row>
    <row r="31" spans="1:3" s="88" customFormat="1" ht="12" customHeight="1">
      <c r="A31" s="393" t="s">
        <v>266</v>
      </c>
      <c r="B31" s="382" t="s">
        <v>271</v>
      </c>
      <c r="C31" s="296"/>
    </row>
    <row r="32" spans="1:3" s="88" customFormat="1" ht="12" customHeight="1">
      <c r="A32" s="393" t="s">
        <v>267</v>
      </c>
      <c r="B32" s="382" t="s">
        <v>272</v>
      </c>
      <c r="C32" s="296"/>
    </row>
    <row r="33" spans="1:3" s="88" customFormat="1" ht="12" customHeight="1">
      <c r="A33" s="393" t="s">
        <v>444</v>
      </c>
      <c r="B33" s="443" t="s">
        <v>445</v>
      </c>
      <c r="C33" s="296"/>
    </row>
    <row r="34" spans="1:3" s="88" customFormat="1" ht="12" customHeight="1">
      <c r="A34" s="393" t="s">
        <v>268</v>
      </c>
      <c r="B34" s="382" t="s">
        <v>273</v>
      </c>
      <c r="C34" s="296"/>
    </row>
    <row r="35" spans="1:3" s="88" customFormat="1" ht="12" customHeight="1">
      <c r="A35" s="393" t="s">
        <v>269</v>
      </c>
      <c r="B35" s="382" t="s">
        <v>274</v>
      </c>
      <c r="C35" s="296"/>
    </row>
    <row r="36" spans="1:3" s="88" customFormat="1" ht="12" customHeight="1" thickBot="1">
      <c r="A36" s="394" t="s">
        <v>270</v>
      </c>
      <c r="B36" s="383" t="s">
        <v>275</v>
      </c>
      <c r="C36" s="298"/>
    </row>
    <row r="37" spans="1:3" s="88" customFormat="1" ht="12" customHeight="1" thickBot="1">
      <c r="A37" s="37" t="s">
        <v>22</v>
      </c>
      <c r="B37" s="21" t="s">
        <v>441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278</v>
      </c>
      <c r="C38" s="297"/>
    </row>
    <row r="39" spans="1:3" s="88" customFormat="1" ht="12" customHeight="1">
      <c r="A39" s="393" t="s">
        <v>95</v>
      </c>
      <c r="B39" s="382" t="s">
        <v>279</v>
      </c>
      <c r="C39" s="296"/>
    </row>
    <row r="40" spans="1:3" s="88" customFormat="1" ht="12" customHeight="1">
      <c r="A40" s="393" t="s">
        <v>96</v>
      </c>
      <c r="B40" s="382" t="s">
        <v>280</v>
      </c>
      <c r="C40" s="296"/>
    </row>
    <row r="41" spans="1:3" s="88" customFormat="1" ht="12" customHeight="1">
      <c r="A41" s="393" t="s">
        <v>163</v>
      </c>
      <c r="B41" s="382" t="s">
        <v>281</v>
      </c>
      <c r="C41" s="296"/>
    </row>
    <row r="42" spans="1:3" s="88" customFormat="1" ht="12" customHeight="1">
      <c r="A42" s="393" t="s">
        <v>164</v>
      </c>
      <c r="B42" s="382" t="s">
        <v>282</v>
      </c>
      <c r="C42" s="296"/>
    </row>
    <row r="43" spans="1:3" s="88" customFormat="1" ht="12" customHeight="1">
      <c r="A43" s="393" t="s">
        <v>165</v>
      </c>
      <c r="B43" s="382" t="s">
        <v>283</v>
      </c>
      <c r="C43" s="296"/>
    </row>
    <row r="44" spans="1:3" s="88" customFormat="1" ht="12" customHeight="1">
      <c r="A44" s="393" t="s">
        <v>166</v>
      </c>
      <c r="B44" s="382" t="s">
        <v>284</v>
      </c>
      <c r="C44" s="296"/>
    </row>
    <row r="45" spans="1:3" s="88" customFormat="1" ht="12" customHeight="1">
      <c r="A45" s="393" t="s">
        <v>167</v>
      </c>
      <c r="B45" s="382" t="s">
        <v>285</v>
      </c>
      <c r="C45" s="296"/>
    </row>
    <row r="46" spans="1:3" s="88" customFormat="1" ht="12" customHeight="1">
      <c r="A46" s="393" t="s">
        <v>276</v>
      </c>
      <c r="B46" s="382" t="s">
        <v>286</v>
      </c>
      <c r="C46" s="299"/>
    </row>
    <row r="47" spans="1:3" s="88" customFormat="1" ht="12" customHeight="1">
      <c r="A47" s="394" t="s">
        <v>277</v>
      </c>
      <c r="B47" s="383" t="s">
        <v>443</v>
      </c>
      <c r="C47" s="368"/>
    </row>
    <row r="48" spans="1:3" s="88" customFormat="1" ht="12" customHeight="1" thickBot="1">
      <c r="A48" s="394" t="s">
        <v>442</v>
      </c>
      <c r="B48" s="383" t="s">
        <v>287</v>
      </c>
      <c r="C48" s="368"/>
    </row>
    <row r="49" spans="1:3" s="88" customFormat="1" ht="12" customHeight="1" thickBot="1">
      <c r="A49" s="37" t="s">
        <v>23</v>
      </c>
      <c r="B49" s="21" t="s">
        <v>288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292</v>
      </c>
      <c r="C50" s="420"/>
    </row>
    <row r="51" spans="1:3" s="88" customFormat="1" ht="12" customHeight="1">
      <c r="A51" s="393" t="s">
        <v>98</v>
      </c>
      <c r="B51" s="382" t="s">
        <v>293</v>
      </c>
      <c r="C51" s="299"/>
    </row>
    <row r="52" spans="1:3" s="88" customFormat="1" ht="12" customHeight="1">
      <c r="A52" s="393" t="s">
        <v>289</v>
      </c>
      <c r="B52" s="382" t="s">
        <v>294</v>
      </c>
      <c r="C52" s="299"/>
    </row>
    <row r="53" spans="1:3" s="88" customFormat="1" ht="12" customHeight="1">
      <c r="A53" s="393" t="s">
        <v>290</v>
      </c>
      <c r="B53" s="382" t="s">
        <v>295</v>
      </c>
      <c r="C53" s="299"/>
    </row>
    <row r="54" spans="1:3" s="88" customFormat="1" ht="12" customHeight="1" thickBot="1">
      <c r="A54" s="394" t="s">
        <v>291</v>
      </c>
      <c r="B54" s="383" t="s">
        <v>296</v>
      </c>
      <c r="C54" s="368"/>
    </row>
    <row r="55" spans="1:3" s="88" customFormat="1" ht="12" customHeight="1" thickBot="1">
      <c r="A55" s="37" t="s">
        <v>168</v>
      </c>
      <c r="B55" s="21" t="s">
        <v>297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298</v>
      </c>
      <c r="C56" s="297"/>
    </row>
    <row r="57" spans="1:3" s="88" customFormat="1" ht="12" customHeight="1">
      <c r="A57" s="393" t="s">
        <v>100</v>
      </c>
      <c r="B57" s="382" t="s">
        <v>432</v>
      </c>
      <c r="C57" s="296"/>
    </row>
    <row r="58" spans="1:3" s="88" customFormat="1" ht="12" customHeight="1">
      <c r="A58" s="393" t="s">
        <v>301</v>
      </c>
      <c r="B58" s="382" t="s">
        <v>299</v>
      </c>
      <c r="C58" s="296"/>
    </row>
    <row r="59" spans="1:3" s="88" customFormat="1" ht="12" customHeight="1" thickBot="1">
      <c r="A59" s="394" t="s">
        <v>302</v>
      </c>
      <c r="B59" s="383" t="s">
        <v>300</v>
      </c>
      <c r="C59" s="298"/>
    </row>
    <row r="60" spans="1:3" s="88" customFormat="1" ht="12" customHeight="1" thickBot="1">
      <c r="A60" s="37" t="s">
        <v>25</v>
      </c>
      <c r="B60" s="289" t="s">
        <v>303</v>
      </c>
      <c r="C60" s="294">
        <f>SUM(C61:C63)</f>
        <v>0</v>
      </c>
    </row>
    <row r="61" spans="1:3" s="88" customFormat="1" ht="12" customHeight="1">
      <c r="A61" s="392" t="s">
        <v>169</v>
      </c>
      <c r="B61" s="381" t="s">
        <v>305</v>
      </c>
      <c r="C61" s="299"/>
    </row>
    <row r="62" spans="1:3" s="88" customFormat="1" ht="12" customHeight="1">
      <c r="A62" s="393" t="s">
        <v>170</v>
      </c>
      <c r="B62" s="382" t="s">
        <v>433</v>
      </c>
      <c r="C62" s="299"/>
    </row>
    <row r="63" spans="1:3" s="88" customFormat="1" ht="12" customHeight="1">
      <c r="A63" s="393" t="s">
        <v>225</v>
      </c>
      <c r="B63" s="382" t="s">
        <v>306</v>
      </c>
      <c r="C63" s="299"/>
    </row>
    <row r="64" spans="1:3" s="88" customFormat="1" ht="12" customHeight="1" thickBot="1">
      <c r="A64" s="394" t="s">
        <v>304</v>
      </c>
      <c r="B64" s="383" t="s">
        <v>307</v>
      </c>
      <c r="C64" s="299"/>
    </row>
    <row r="65" spans="1:3" s="88" customFormat="1" ht="12" customHeight="1" thickBot="1">
      <c r="A65" s="37" t="s">
        <v>26</v>
      </c>
      <c r="B65" s="21" t="s">
        <v>308</v>
      </c>
      <c r="C65" s="300">
        <f>+C8+C15+C22+C29+C37+C49+C55+C60</f>
        <v>0</v>
      </c>
    </row>
    <row r="66" spans="1:3" s="88" customFormat="1" ht="12" customHeight="1" thickBot="1">
      <c r="A66" s="395" t="s">
        <v>399</v>
      </c>
      <c r="B66" s="289" t="s">
        <v>310</v>
      </c>
      <c r="C66" s="294">
        <f>SUM(C67:C69)</f>
        <v>0</v>
      </c>
    </row>
    <row r="67" spans="1:3" s="88" customFormat="1" ht="12" customHeight="1">
      <c r="A67" s="392" t="s">
        <v>341</v>
      </c>
      <c r="B67" s="381" t="s">
        <v>311</v>
      </c>
      <c r="C67" s="299"/>
    </row>
    <row r="68" spans="1:3" s="88" customFormat="1" ht="12" customHeight="1">
      <c r="A68" s="393" t="s">
        <v>350</v>
      </c>
      <c r="B68" s="382" t="s">
        <v>312</v>
      </c>
      <c r="C68" s="299"/>
    </row>
    <row r="69" spans="1:3" s="88" customFormat="1" ht="12" customHeight="1" thickBot="1">
      <c r="A69" s="394" t="s">
        <v>351</v>
      </c>
      <c r="B69" s="384" t="s">
        <v>313</v>
      </c>
      <c r="C69" s="299"/>
    </row>
    <row r="70" spans="1:3" s="88" customFormat="1" ht="12" customHeight="1" thickBot="1">
      <c r="A70" s="395" t="s">
        <v>314</v>
      </c>
      <c r="B70" s="289" t="s">
        <v>315</v>
      </c>
      <c r="C70" s="294">
        <f>SUM(C71:C74)</f>
        <v>0</v>
      </c>
    </row>
    <row r="71" spans="1:3" s="88" customFormat="1" ht="12" customHeight="1">
      <c r="A71" s="392" t="s">
        <v>137</v>
      </c>
      <c r="B71" s="381" t="s">
        <v>316</v>
      </c>
      <c r="C71" s="299"/>
    </row>
    <row r="72" spans="1:3" s="88" customFormat="1" ht="12" customHeight="1">
      <c r="A72" s="393" t="s">
        <v>138</v>
      </c>
      <c r="B72" s="382" t="s">
        <v>317</v>
      </c>
      <c r="C72" s="299"/>
    </row>
    <row r="73" spans="1:3" s="88" customFormat="1" ht="12" customHeight="1">
      <c r="A73" s="393" t="s">
        <v>342</v>
      </c>
      <c r="B73" s="382" t="s">
        <v>318</v>
      </c>
      <c r="C73" s="299"/>
    </row>
    <row r="74" spans="1:3" s="88" customFormat="1" ht="12" customHeight="1" thickBot="1">
      <c r="A74" s="394" t="s">
        <v>343</v>
      </c>
      <c r="B74" s="383" t="s">
        <v>319</v>
      </c>
      <c r="C74" s="299"/>
    </row>
    <row r="75" spans="1:3" s="88" customFormat="1" ht="12" customHeight="1" thickBot="1">
      <c r="A75" s="395" t="s">
        <v>320</v>
      </c>
      <c r="B75" s="289" t="s">
        <v>321</v>
      </c>
      <c r="C75" s="294">
        <f>SUM(C76:C77)</f>
        <v>0</v>
      </c>
    </row>
    <row r="76" spans="1:3" s="88" customFormat="1" ht="12" customHeight="1">
      <c r="A76" s="392" t="s">
        <v>344</v>
      </c>
      <c r="B76" s="381" t="s">
        <v>322</v>
      </c>
      <c r="C76" s="299"/>
    </row>
    <row r="77" spans="1:3" s="88" customFormat="1" ht="12" customHeight="1" thickBot="1">
      <c r="A77" s="394" t="s">
        <v>345</v>
      </c>
      <c r="B77" s="383" t="s">
        <v>323</v>
      </c>
      <c r="C77" s="299"/>
    </row>
    <row r="78" spans="1:3" s="87" customFormat="1" ht="12" customHeight="1" thickBot="1">
      <c r="A78" s="395" t="s">
        <v>324</v>
      </c>
      <c r="B78" s="289" t="s">
        <v>325</v>
      </c>
      <c r="C78" s="294">
        <f>SUM(C79:C81)</f>
        <v>0</v>
      </c>
    </row>
    <row r="79" spans="1:3" s="88" customFormat="1" ht="12" customHeight="1">
      <c r="A79" s="392" t="s">
        <v>346</v>
      </c>
      <c r="B79" s="381" t="s">
        <v>326</v>
      </c>
      <c r="C79" s="299"/>
    </row>
    <row r="80" spans="1:3" s="88" customFormat="1" ht="12" customHeight="1">
      <c r="A80" s="393" t="s">
        <v>347</v>
      </c>
      <c r="B80" s="382" t="s">
        <v>327</v>
      </c>
      <c r="C80" s="299"/>
    </row>
    <row r="81" spans="1:3" s="88" customFormat="1" ht="12" customHeight="1" thickBot="1">
      <c r="A81" s="394" t="s">
        <v>348</v>
      </c>
      <c r="B81" s="383" t="s">
        <v>328</v>
      </c>
      <c r="C81" s="299"/>
    </row>
    <row r="82" spans="1:3" s="88" customFormat="1" ht="12" customHeight="1" thickBot="1">
      <c r="A82" s="395" t="s">
        <v>329</v>
      </c>
      <c r="B82" s="289" t="s">
        <v>349</v>
      </c>
      <c r="C82" s="294">
        <f>SUM(C83:C86)</f>
        <v>0</v>
      </c>
    </row>
    <row r="83" spans="1:3" s="88" customFormat="1" ht="12" customHeight="1">
      <c r="A83" s="396" t="s">
        <v>330</v>
      </c>
      <c r="B83" s="381" t="s">
        <v>331</v>
      </c>
      <c r="C83" s="299"/>
    </row>
    <row r="84" spans="1:3" s="88" customFormat="1" ht="12" customHeight="1">
      <c r="A84" s="397" t="s">
        <v>332</v>
      </c>
      <c r="B84" s="382" t="s">
        <v>333</v>
      </c>
      <c r="C84" s="299"/>
    </row>
    <row r="85" spans="1:3" s="88" customFormat="1" ht="12" customHeight="1">
      <c r="A85" s="397" t="s">
        <v>334</v>
      </c>
      <c r="B85" s="382" t="s">
        <v>335</v>
      </c>
      <c r="C85" s="299"/>
    </row>
    <row r="86" spans="1:3" s="87" customFormat="1" ht="12" customHeight="1" thickBot="1">
      <c r="A86" s="398" t="s">
        <v>336</v>
      </c>
      <c r="B86" s="383" t="s">
        <v>337</v>
      </c>
      <c r="C86" s="299"/>
    </row>
    <row r="87" spans="1:3" s="87" customFormat="1" ht="12" customHeight="1" thickBot="1">
      <c r="A87" s="395" t="s">
        <v>338</v>
      </c>
      <c r="B87" s="289" t="s">
        <v>485</v>
      </c>
      <c r="C87" s="421"/>
    </row>
    <row r="88" spans="1:3" s="87" customFormat="1" ht="12" customHeight="1" thickBot="1">
      <c r="A88" s="395" t="s">
        <v>518</v>
      </c>
      <c r="B88" s="289" t="s">
        <v>339</v>
      </c>
      <c r="C88" s="421"/>
    </row>
    <row r="89" spans="1:3" s="87" customFormat="1" ht="12" customHeight="1" thickBot="1">
      <c r="A89" s="395" t="s">
        <v>519</v>
      </c>
      <c r="B89" s="388" t="s">
        <v>488</v>
      </c>
      <c r="C89" s="300">
        <f>+C66+C70+C75+C78+C82+C88+C87</f>
        <v>0</v>
      </c>
    </row>
    <row r="90" spans="1:3" s="87" customFormat="1" ht="12" customHeight="1" thickBot="1">
      <c r="A90" s="399" t="s">
        <v>520</v>
      </c>
      <c r="B90" s="389" t="s">
        <v>521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525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171</v>
      </c>
      <c r="C95" s="296"/>
    </row>
    <row r="96" spans="1:3" ht="12" customHeight="1">
      <c r="A96" s="393" t="s">
        <v>103</v>
      </c>
      <c r="B96" s="8" t="s">
        <v>134</v>
      </c>
      <c r="C96" s="298"/>
    </row>
    <row r="97" spans="1:3" ht="12" customHeight="1">
      <c r="A97" s="393" t="s">
        <v>104</v>
      </c>
      <c r="B97" s="11" t="s">
        <v>172</v>
      </c>
      <c r="C97" s="298"/>
    </row>
    <row r="98" spans="1:3" ht="12" customHeight="1">
      <c r="A98" s="393" t="s">
        <v>115</v>
      </c>
      <c r="B98" s="19" t="s">
        <v>173</v>
      </c>
      <c r="C98" s="298"/>
    </row>
    <row r="99" spans="1:3" ht="12" customHeight="1">
      <c r="A99" s="393" t="s">
        <v>105</v>
      </c>
      <c r="B99" s="8" t="s">
        <v>522</v>
      </c>
      <c r="C99" s="298"/>
    </row>
    <row r="100" spans="1:3" ht="12" customHeight="1">
      <c r="A100" s="393" t="s">
        <v>106</v>
      </c>
      <c r="B100" s="138" t="s">
        <v>451</v>
      </c>
      <c r="C100" s="298"/>
    </row>
    <row r="101" spans="1:3" ht="12" customHeight="1">
      <c r="A101" s="393" t="s">
        <v>116</v>
      </c>
      <c r="B101" s="138" t="s">
        <v>450</v>
      </c>
      <c r="C101" s="298"/>
    </row>
    <row r="102" spans="1:3" ht="12" customHeight="1">
      <c r="A102" s="393" t="s">
        <v>117</v>
      </c>
      <c r="B102" s="138" t="s">
        <v>355</v>
      </c>
      <c r="C102" s="298"/>
    </row>
    <row r="103" spans="1:3" ht="12" customHeight="1">
      <c r="A103" s="393" t="s">
        <v>118</v>
      </c>
      <c r="B103" s="139" t="s">
        <v>356</v>
      </c>
      <c r="C103" s="298"/>
    </row>
    <row r="104" spans="1:3" ht="12" customHeight="1">
      <c r="A104" s="393" t="s">
        <v>119</v>
      </c>
      <c r="B104" s="139" t="s">
        <v>357</v>
      </c>
      <c r="C104" s="298"/>
    </row>
    <row r="105" spans="1:3" ht="12" customHeight="1">
      <c r="A105" s="393" t="s">
        <v>121</v>
      </c>
      <c r="B105" s="138" t="s">
        <v>358</v>
      </c>
      <c r="C105" s="298"/>
    </row>
    <row r="106" spans="1:3" ht="12" customHeight="1">
      <c r="A106" s="393" t="s">
        <v>174</v>
      </c>
      <c r="B106" s="138" t="s">
        <v>359</v>
      </c>
      <c r="C106" s="298"/>
    </row>
    <row r="107" spans="1:3" ht="12" customHeight="1">
      <c r="A107" s="393" t="s">
        <v>353</v>
      </c>
      <c r="B107" s="139" t="s">
        <v>360</v>
      </c>
      <c r="C107" s="298"/>
    </row>
    <row r="108" spans="1:3" ht="12" customHeight="1">
      <c r="A108" s="401" t="s">
        <v>354</v>
      </c>
      <c r="B108" s="140" t="s">
        <v>361</v>
      </c>
      <c r="C108" s="298"/>
    </row>
    <row r="109" spans="1:3" ht="12" customHeight="1">
      <c r="A109" s="393" t="s">
        <v>448</v>
      </c>
      <c r="B109" s="140" t="s">
        <v>362</v>
      </c>
      <c r="C109" s="298"/>
    </row>
    <row r="110" spans="1:3" ht="12" customHeight="1">
      <c r="A110" s="393" t="s">
        <v>449</v>
      </c>
      <c r="B110" s="139" t="s">
        <v>363</v>
      </c>
      <c r="C110" s="296"/>
    </row>
    <row r="111" spans="1:3" ht="12" customHeight="1">
      <c r="A111" s="393" t="s">
        <v>453</v>
      </c>
      <c r="B111" s="11" t="s">
        <v>50</v>
      </c>
      <c r="C111" s="296"/>
    </row>
    <row r="112" spans="1:3" ht="12" customHeight="1">
      <c r="A112" s="394" t="s">
        <v>454</v>
      </c>
      <c r="B112" s="8" t="s">
        <v>523</v>
      </c>
      <c r="C112" s="298"/>
    </row>
    <row r="113" spans="1:3" ht="12" customHeight="1" thickBot="1">
      <c r="A113" s="402" t="s">
        <v>455</v>
      </c>
      <c r="B113" s="141" t="s">
        <v>524</v>
      </c>
      <c r="C113" s="302"/>
    </row>
    <row r="114" spans="1:3" ht="12" customHeight="1" thickBot="1">
      <c r="A114" s="37" t="s">
        <v>19</v>
      </c>
      <c r="B114" s="30" t="s">
        <v>364</v>
      </c>
      <c r="C114" s="294">
        <f>+C115+C117+C119</f>
        <v>0</v>
      </c>
    </row>
    <row r="115" spans="1:3" ht="12" customHeight="1">
      <c r="A115" s="392" t="s">
        <v>107</v>
      </c>
      <c r="B115" s="8" t="s">
        <v>223</v>
      </c>
      <c r="C115" s="297"/>
    </row>
    <row r="116" spans="1:3" ht="12" customHeight="1">
      <c r="A116" s="392" t="s">
        <v>108</v>
      </c>
      <c r="B116" s="12" t="s">
        <v>368</v>
      </c>
      <c r="C116" s="297"/>
    </row>
    <row r="117" spans="1:3" ht="12" customHeight="1">
      <c r="A117" s="392" t="s">
        <v>109</v>
      </c>
      <c r="B117" s="12" t="s">
        <v>175</v>
      </c>
      <c r="C117" s="296"/>
    </row>
    <row r="118" spans="1:3" ht="12" customHeight="1">
      <c r="A118" s="392" t="s">
        <v>110</v>
      </c>
      <c r="B118" s="12" t="s">
        <v>369</v>
      </c>
      <c r="C118" s="261"/>
    </row>
    <row r="119" spans="1:3" ht="12" customHeight="1">
      <c r="A119" s="392" t="s">
        <v>111</v>
      </c>
      <c r="B119" s="291" t="s">
        <v>226</v>
      </c>
      <c r="C119" s="261"/>
    </row>
    <row r="120" spans="1:3" ht="12" customHeight="1">
      <c r="A120" s="392" t="s">
        <v>120</v>
      </c>
      <c r="B120" s="290" t="s">
        <v>434</v>
      </c>
      <c r="C120" s="261"/>
    </row>
    <row r="121" spans="1:3" ht="12" customHeight="1">
      <c r="A121" s="392" t="s">
        <v>122</v>
      </c>
      <c r="B121" s="377" t="s">
        <v>374</v>
      </c>
      <c r="C121" s="261"/>
    </row>
    <row r="122" spans="1:3" ht="12" customHeight="1">
      <c r="A122" s="392" t="s">
        <v>176</v>
      </c>
      <c r="B122" s="139" t="s">
        <v>357</v>
      </c>
      <c r="C122" s="261"/>
    </row>
    <row r="123" spans="1:3" ht="12" customHeight="1">
      <c r="A123" s="392" t="s">
        <v>177</v>
      </c>
      <c r="B123" s="139" t="s">
        <v>373</v>
      </c>
      <c r="C123" s="261"/>
    </row>
    <row r="124" spans="1:3" ht="12" customHeight="1">
      <c r="A124" s="392" t="s">
        <v>178</v>
      </c>
      <c r="B124" s="139" t="s">
        <v>372</v>
      </c>
      <c r="C124" s="261"/>
    </row>
    <row r="125" spans="1:3" ht="12" customHeight="1">
      <c r="A125" s="392" t="s">
        <v>365</v>
      </c>
      <c r="B125" s="139" t="s">
        <v>360</v>
      </c>
      <c r="C125" s="261"/>
    </row>
    <row r="126" spans="1:3" ht="12" customHeight="1">
      <c r="A126" s="392" t="s">
        <v>366</v>
      </c>
      <c r="B126" s="139" t="s">
        <v>371</v>
      </c>
      <c r="C126" s="261"/>
    </row>
    <row r="127" spans="1:3" ht="12" customHeight="1" thickBot="1">
      <c r="A127" s="401" t="s">
        <v>367</v>
      </c>
      <c r="B127" s="139" t="s">
        <v>370</v>
      </c>
      <c r="C127" s="263"/>
    </row>
    <row r="128" spans="1:3" ht="12" customHeight="1" thickBot="1">
      <c r="A128" s="37" t="s">
        <v>20</v>
      </c>
      <c r="B128" s="121" t="s">
        <v>458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459</v>
      </c>
      <c r="C129" s="294">
        <f>+C130+C131+C132</f>
        <v>0</v>
      </c>
    </row>
    <row r="130" spans="1:11" s="89" customFormat="1" ht="12" customHeight="1">
      <c r="A130" s="392" t="s">
        <v>265</v>
      </c>
      <c r="B130" s="9" t="s">
        <v>528</v>
      </c>
      <c r="C130" s="261"/>
    </row>
    <row r="131" spans="1:11" ht="12" customHeight="1">
      <c r="A131" s="392" t="s">
        <v>268</v>
      </c>
      <c r="B131" s="9" t="s">
        <v>467</v>
      </c>
      <c r="C131" s="261"/>
    </row>
    <row r="132" spans="1:11" ht="12" customHeight="1" thickBot="1">
      <c r="A132" s="401" t="s">
        <v>269</v>
      </c>
      <c r="B132" s="7" t="s">
        <v>527</v>
      </c>
      <c r="C132" s="261"/>
    </row>
    <row r="133" spans="1:11" ht="12" customHeight="1" thickBot="1">
      <c r="A133" s="37" t="s">
        <v>22</v>
      </c>
      <c r="B133" s="121" t="s">
        <v>460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469</v>
      </c>
      <c r="C134" s="261"/>
    </row>
    <row r="135" spans="1:11" ht="12" customHeight="1">
      <c r="A135" s="392" t="s">
        <v>95</v>
      </c>
      <c r="B135" s="9" t="s">
        <v>461</v>
      </c>
      <c r="C135" s="261"/>
    </row>
    <row r="136" spans="1:11" ht="12" customHeight="1">
      <c r="A136" s="392" t="s">
        <v>96</v>
      </c>
      <c r="B136" s="9" t="s">
        <v>462</v>
      </c>
      <c r="C136" s="261"/>
    </row>
    <row r="137" spans="1:11" ht="12" customHeight="1">
      <c r="A137" s="392" t="s">
        <v>163</v>
      </c>
      <c r="B137" s="9" t="s">
        <v>526</v>
      </c>
      <c r="C137" s="261"/>
    </row>
    <row r="138" spans="1:11" ht="12" customHeight="1">
      <c r="A138" s="392" t="s">
        <v>164</v>
      </c>
      <c r="B138" s="9" t="s">
        <v>464</v>
      </c>
      <c r="C138" s="261"/>
    </row>
    <row r="139" spans="1:11" s="89" customFormat="1" ht="12" customHeight="1" thickBot="1">
      <c r="A139" s="401" t="s">
        <v>165</v>
      </c>
      <c r="B139" s="7" t="s">
        <v>465</v>
      </c>
      <c r="C139" s="261"/>
    </row>
    <row r="140" spans="1:11" ht="12" customHeight="1" thickBot="1">
      <c r="A140" s="37" t="s">
        <v>23</v>
      </c>
      <c r="B140" s="121" t="s">
        <v>554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375</v>
      </c>
      <c r="C141" s="261"/>
    </row>
    <row r="142" spans="1:11" ht="12" customHeight="1">
      <c r="A142" s="392" t="s">
        <v>98</v>
      </c>
      <c r="B142" s="9" t="s">
        <v>376</v>
      </c>
      <c r="C142" s="261"/>
    </row>
    <row r="143" spans="1:11" s="89" customFormat="1" ht="12" customHeight="1">
      <c r="A143" s="392" t="s">
        <v>289</v>
      </c>
      <c r="B143" s="9" t="s">
        <v>553</v>
      </c>
      <c r="C143" s="261"/>
    </row>
    <row r="144" spans="1:11" s="89" customFormat="1" ht="12" customHeight="1">
      <c r="A144" s="392" t="s">
        <v>290</v>
      </c>
      <c r="B144" s="9" t="s">
        <v>474</v>
      </c>
      <c r="C144" s="261"/>
    </row>
    <row r="145" spans="1:3" s="89" customFormat="1" ht="12" customHeight="1" thickBot="1">
      <c r="A145" s="401" t="s">
        <v>291</v>
      </c>
      <c r="B145" s="7" t="s">
        <v>395</v>
      </c>
      <c r="C145" s="261"/>
    </row>
    <row r="146" spans="1:3" s="89" customFormat="1" ht="12" customHeight="1" thickBot="1">
      <c r="A146" s="37" t="s">
        <v>24</v>
      </c>
      <c r="B146" s="121" t="s">
        <v>475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470</v>
      </c>
      <c r="C147" s="261"/>
    </row>
    <row r="148" spans="1:3" s="89" customFormat="1" ht="12" customHeight="1">
      <c r="A148" s="392" t="s">
        <v>100</v>
      </c>
      <c r="B148" s="9" t="s">
        <v>477</v>
      </c>
      <c r="C148" s="261"/>
    </row>
    <row r="149" spans="1:3" s="89" customFormat="1" ht="12" customHeight="1">
      <c r="A149" s="392" t="s">
        <v>301</v>
      </c>
      <c r="B149" s="9" t="s">
        <v>472</v>
      </c>
      <c r="C149" s="261"/>
    </row>
    <row r="150" spans="1:3" ht="12.75" customHeight="1">
      <c r="A150" s="392" t="s">
        <v>302</v>
      </c>
      <c r="B150" s="9" t="s">
        <v>529</v>
      </c>
      <c r="C150" s="261"/>
    </row>
    <row r="151" spans="1:3" ht="12.75" customHeight="1" thickBot="1">
      <c r="A151" s="401" t="s">
        <v>476</v>
      </c>
      <c r="B151" s="7" t="s">
        <v>479</v>
      </c>
      <c r="C151" s="263"/>
    </row>
    <row r="152" spans="1:3" ht="12.75" customHeight="1" thickBot="1">
      <c r="A152" s="450" t="s">
        <v>25</v>
      </c>
      <c r="B152" s="121" t="s">
        <v>480</v>
      </c>
      <c r="C152" s="303"/>
    </row>
    <row r="153" spans="1:3" ht="12" customHeight="1" thickBot="1">
      <c r="A153" s="450" t="s">
        <v>26</v>
      </c>
      <c r="B153" s="121" t="s">
        <v>481</v>
      </c>
      <c r="C153" s="303"/>
    </row>
    <row r="154" spans="1:3" ht="15" customHeight="1" thickBot="1">
      <c r="A154" s="37" t="s">
        <v>27</v>
      </c>
      <c r="B154" s="121" t="s">
        <v>483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482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530</v>
      </c>
      <c r="B157" s="241"/>
      <c r="C157" s="119"/>
    </row>
    <row r="158" spans="1:3" ht="13.5" thickBot="1">
      <c r="A158" s="240" t="s">
        <v>196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55" zoomScale="130" zoomScaleNormal="130" zoomScaleSheetLayoutView="85" workbookViewId="0">
      <selection activeCell="F152" sqref="F152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+CONCATENATE("9.1.3. melléklet a ……/",LEFT(ÖSSZEFÜGGÉSEK!A5,4),". (….) önkormányzati rendelethez")</f>
        <v>9.1.3. melléklet a ……/2015. (….) önkormányzati rendelethez</v>
      </c>
    </row>
    <row r="2" spans="1:3" s="85" customFormat="1" ht="21" customHeight="1">
      <c r="A2" s="372" t="s">
        <v>64</v>
      </c>
      <c r="B2" s="317" t="s">
        <v>219</v>
      </c>
      <c r="C2" s="319" t="s">
        <v>54</v>
      </c>
    </row>
    <row r="3" spans="1:3" s="85" customFormat="1" ht="16.5" thickBot="1">
      <c r="A3" s="220" t="s">
        <v>193</v>
      </c>
      <c r="B3" s="318" t="s">
        <v>541</v>
      </c>
      <c r="C3" s="449" t="s">
        <v>437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249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250</v>
      </c>
      <c r="C9" s="297"/>
    </row>
    <row r="10" spans="1:3" s="88" customFormat="1" ht="12" customHeight="1">
      <c r="A10" s="393" t="s">
        <v>102</v>
      </c>
      <c r="B10" s="382" t="s">
        <v>251</v>
      </c>
      <c r="C10" s="296"/>
    </row>
    <row r="11" spans="1:3" s="88" customFormat="1" ht="12" customHeight="1">
      <c r="A11" s="393" t="s">
        <v>103</v>
      </c>
      <c r="B11" s="382" t="s">
        <v>252</v>
      </c>
      <c r="C11" s="296"/>
    </row>
    <row r="12" spans="1:3" s="88" customFormat="1" ht="12" customHeight="1">
      <c r="A12" s="393" t="s">
        <v>104</v>
      </c>
      <c r="B12" s="382" t="s">
        <v>253</v>
      </c>
      <c r="C12" s="296"/>
    </row>
    <row r="13" spans="1:3" s="88" customFormat="1" ht="12" customHeight="1">
      <c r="A13" s="393" t="s">
        <v>136</v>
      </c>
      <c r="B13" s="382" t="s">
        <v>516</v>
      </c>
      <c r="C13" s="296"/>
    </row>
    <row r="14" spans="1:3" s="87" customFormat="1" ht="12" customHeight="1" thickBot="1">
      <c r="A14" s="394" t="s">
        <v>105</v>
      </c>
      <c r="B14" s="383" t="s">
        <v>440</v>
      </c>
      <c r="C14" s="296"/>
    </row>
    <row r="15" spans="1:3" s="87" customFormat="1" ht="12" customHeight="1" thickBot="1">
      <c r="A15" s="37" t="s">
        <v>19</v>
      </c>
      <c r="B15" s="289" t="s">
        <v>254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255</v>
      </c>
      <c r="C16" s="297"/>
    </row>
    <row r="17" spans="1:3" s="87" customFormat="1" ht="12" customHeight="1">
      <c r="A17" s="393" t="s">
        <v>108</v>
      </c>
      <c r="B17" s="382" t="s">
        <v>256</v>
      </c>
      <c r="C17" s="296"/>
    </row>
    <row r="18" spans="1:3" s="87" customFormat="1" ht="12" customHeight="1">
      <c r="A18" s="393" t="s">
        <v>109</v>
      </c>
      <c r="B18" s="382" t="s">
        <v>428</v>
      </c>
      <c r="C18" s="296"/>
    </row>
    <row r="19" spans="1:3" s="87" customFormat="1" ht="12" customHeight="1">
      <c r="A19" s="393" t="s">
        <v>110</v>
      </c>
      <c r="B19" s="382" t="s">
        <v>429</v>
      </c>
      <c r="C19" s="296"/>
    </row>
    <row r="20" spans="1:3" s="87" customFormat="1" ht="12" customHeight="1">
      <c r="A20" s="393" t="s">
        <v>111</v>
      </c>
      <c r="B20" s="382" t="s">
        <v>257</v>
      </c>
      <c r="C20" s="296"/>
    </row>
    <row r="21" spans="1:3" s="88" customFormat="1" ht="12" customHeight="1" thickBot="1">
      <c r="A21" s="394" t="s">
        <v>120</v>
      </c>
      <c r="B21" s="383" t="s">
        <v>258</v>
      </c>
      <c r="C21" s="298"/>
    </row>
    <row r="22" spans="1:3" s="88" customFormat="1" ht="12" customHeight="1" thickBot="1">
      <c r="A22" s="37" t="s">
        <v>20</v>
      </c>
      <c r="B22" s="21" t="s">
        <v>259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260</v>
      </c>
      <c r="C23" s="297"/>
    </row>
    <row r="24" spans="1:3" s="87" customFormat="1" ht="12" customHeight="1">
      <c r="A24" s="393" t="s">
        <v>91</v>
      </c>
      <c r="B24" s="382" t="s">
        <v>261</v>
      </c>
      <c r="C24" s="296"/>
    </row>
    <row r="25" spans="1:3" s="88" customFormat="1" ht="12" customHeight="1">
      <c r="A25" s="393" t="s">
        <v>92</v>
      </c>
      <c r="B25" s="382" t="s">
        <v>430</v>
      </c>
      <c r="C25" s="296"/>
    </row>
    <row r="26" spans="1:3" s="88" customFormat="1" ht="12" customHeight="1">
      <c r="A26" s="393" t="s">
        <v>93</v>
      </c>
      <c r="B26" s="382" t="s">
        <v>431</v>
      </c>
      <c r="C26" s="296"/>
    </row>
    <row r="27" spans="1:3" s="88" customFormat="1" ht="12" customHeight="1">
      <c r="A27" s="393" t="s">
        <v>159</v>
      </c>
      <c r="B27" s="382" t="s">
        <v>262</v>
      </c>
      <c r="C27" s="296"/>
    </row>
    <row r="28" spans="1:3" s="88" customFormat="1" ht="12" customHeight="1" thickBot="1">
      <c r="A28" s="394" t="s">
        <v>160</v>
      </c>
      <c r="B28" s="383" t="s">
        <v>263</v>
      </c>
      <c r="C28" s="298"/>
    </row>
    <row r="29" spans="1:3" s="88" customFormat="1" ht="12" customHeight="1" thickBot="1">
      <c r="A29" s="37" t="s">
        <v>161</v>
      </c>
      <c r="B29" s="21" t="s">
        <v>264</v>
      </c>
      <c r="C29" s="300">
        <f>+C30+C34+C35+C36</f>
        <v>0</v>
      </c>
    </row>
    <row r="30" spans="1:3" s="88" customFormat="1" ht="12" customHeight="1">
      <c r="A30" s="392" t="s">
        <v>265</v>
      </c>
      <c r="B30" s="381" t="s">
        <v>517</v>
      </c>
      <c r="C30" s="376">
        <f>+C31+C32+C33</f>
        <v>0</v>
      </c>
    </row>
    <row r="31" spans="1:3" s="88" customFormat="1" ht="12" customHeight="1">
      <c r="A31" s="393" t="s">
        <v>266</v>
      </c>
      <c r="B31" s="382" t="s">
        <v>271</v>
      </c>
      <c r="C31" s="296"/>
    </row>
    <row r="32" spans="1:3" s="88" customFormat="1" ht="12" customHeight="1">
      <c r="A32" s="393" t="s">
        <v>267</v>
      </c>
      <c r="B32" s="382" t="s">
        <v>272</v>
      </c>
      <c r="C32" s="296"/>
    </row>
    <row r="33" spans="1:3" s="88" customFormat="1" ht="12" customHeight="1">
      <c r="A33" s="393" t="s">
        <v>444</v>
      </c>
      <c r="B33" s="443" t="s">
        <v>445</v>
      </c>
      <c r="C33" s="296"/>
    </row>
    <row r="34" spans="1:3" s="88" customFormat="1" ht="12" customHeight="1">
      <c r="A34" s="393" t="s">
        <v>268</v>
      </c>
      <c r="B34" s="382" t="s">
        <v>273</v>
      </c>
      <c r="C34" s="296"/>
    </row>
    <row r="35" spans="1:3" s="88" customFormat="1" ht="12" customHeight="1">
      <c r="A35" s="393" t="s">
        <v>269</v>
      </c>
      <c r="B35" s="382" t="s">
        <v>274</v>
      </c>
      <c r="C35" s="296"/>
    </row>
    <row r="36" spans="1:3" s="88" customFormat="1" ht="12" customHeight="1" thickBot="1">
      <c r="A36" s="394" t="s">
        <v>270</v>
      </c>
      <c r="B36" s="383" t="s">
        <v>275</v>
      </c>
      <c r="C36" s="298"/>
    </row>
    <row r="37" spans="1:3" s="88" customFormat="1" ht="12" customHeight="1" thickBot="1">
      <c r="A37" s="37" t="s">
        <v>22</v>
      </c>
      <c r="B37" s="21" t="s">
        <v>441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278</v>
      </c>
      <c r="C38" s="297"/>
    </row>
    <row r="39" spans="1:3" s="88" customFormat="1" ht="12" customHeight="1">
      <c r="A39" s="393" t="s">
        <v>95</v>
      </c>
      <c r="B39" s="382" t="s">
        <v>279</v>
      </c>
      <c r="C39" s="296"/>
    </row>
    <row r="40" spans="1:3" s="88" customFormat="1" ht="12" customHeight="1">
      <c r="A40" s="393" t="s">
        <v>96</v>
      </c>
      <c r="B40" s="382" t="s">
        <v>280</v>
      </c>
      <c r="C40" s="296"/>
    </row>
    <row r="41" spans="1:3" s="88" customFormat="1" ht="12" customHeight="1">
      <c r="A41" s="393" t="s">
        <v>163</v>
      </c>
      <c r="B41" s="382" t="s">
        <v>281</v>
      </c>
      <c r="C41" s="296"/>
    </row>
    <row r="42" spans="1:3" s="88" customFormat="1" ht="12" customHeight="1">
      <c r="A42" s="393" t="s">
        <v>164</v>
      </c>
      <c r="B42" s="382" t="s">
        <v>282</v>
      </c>
      <c r="C42" s="296"/>
    </row>
    <row r="43" spans="1:3" s="88" customFormat="1" ht="12" customHeight="1">
      <c r="A43" s="393" t="s">
        <v>165</v>
      </c>
      <c r="B43" s="382" t="s">
        <v>283</v>
      </c>
      <c r="C43" s="296"/>
    </row>
    <row r="44" spans="1:3" s="88" customFormat="1" ht="12" customHeight="1">
      <c r="A44" s="393" t="s">
        <v>166</v>
      </c>
      <c r="B44" s="382" t="s">
        <v>284</v>
      </c>
      <c r="C44" s="296"/>
    </row>
    <row r="45" spans="1:3" s="88" customFormat="1" ht="12" customHeight="1">
      <c r="A45" s="393" t="s">
        <v>167</v>
      </c>
      <c r="B45" s="382" t="s">
        <v>285</v>
      </c>
      <c r="C45" s="296"/>
    </row>
    <row r="46" spans="1:3" s="88" customFormat="1" ht="12" customHeight="1">
      <c r="A46" s="393" t="s">
        <v>276</v>
      </c>
      <c r="B46" s="382" t="s">
        <v>286</v>
      </c>
      <c r="C46" s="299"/>
    </row>
    <row r="47" spans="1:3" s="88" customFormat="1" ht="12" customHeight="1">
      <c r="A47" s="394" t="s">
        <v>277</v>
      </c>
      <c r="B47" s="383" t="s">
        <v>443</v>
      </c>
      <c r="C47" s="368"/>
    </row>
    <row r="48" spans="1:3" s="88" customFormat="1" ht="12" customHeight="1" thickBot="1">
      <c r="A48" s="394" t="s">
        <v>442</v>
      </c>
      <c r="B48" s="383" t="s">
        <v>287</v>
      </c>
      <c r="C48" s="368"/>
    </row>
    <row r="49" spans="1:3" s="88" customFormat="1" ht="12" customHeight="1" thickBot="1">
      <c r="A49" s="37" t="s">
        <v>23</v>
      </c>
      <c r="B49" s="21" t="s">
        <v>288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292</v>
      </c>
      <c r="C50" s="420"/>
    </row>
    <row r="51" spans="1:3" s="88" customFormat="1" ht="12" customHeight="1">
      <c r="A51" s="393" t="s">
        <v>98</v>
      </c>
      <c r="B51" s="382" t="s">
        <v>293</v>
      </c>
      <c r="C51" s="299"/>
    </row>
    <row r="52" spans="1:3" s="88" customFormat="1" ht="12" customHeight="1">
      <c r="A52" s="393" t="s">
        <v>289</v>
      </c>
      <c r="B52" s="382" t="s">
        <v>294</v>
      </c>
      <c r="C52" s="299"/>
    </row>
    <row r="53" spans="1:3" s="88" customFormat="1" ht="12" customHeight="1">
      <c r="A53" s="393" t="s">
        <v>290</v>
      </c>
      <c r="B53" s="382" t="s">
        <v>295</v>
      </c>
      <c r="C53" s="299"/>
    </row>
    <row r="54" spans="1:3" s="88" customFormat="1" ht="12" customHeight="1" thickBot="1">
      <c r="A54" s="394" t="s">
        <v>291</v>
      </c>
      <c r="B54" s="383" t="s">
        <v>296</v>
      </c>
      <c r="C54" s="368"/>
    </row>
    <row r="55" spans="1:3" s="88" customFormat="1" ht="12" customHeight="1" thickBot="1">
      <c r="A55" s="37" t="s">
        <v>168</v>
      </c>
      <c r="B55" s="21" t="s">
        <v>297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298</v>
      </c>
      <c r="C56" s="297"/>
    </row>
    <row r="57" spans="1:3" s="88" customFormat="1" ht="12" customHeight="1">
      <c r="A57" s="393" t="s">
        <v>100</v>
      </c>
      <c r="B57" s="382" t="s">
        <v>432</v>
      </c>
      <c r="C57" s="296"/>
    </row>
    <row r="58" spans="1:3" s="88" customFormat="1" ht="12" customHeight="1">
      <c r="A58" s="393" t="s">
        <v>301</v>
      </c>
      <c r="B58" s="382" t="s">
        <v>299</v>
      </c>
      <c r="C58" s="296"/>
    </row>
    <row r="59" spans="1:3" s="88" customFormat="1" ht="12" customHeight="1" thickBot="1">
      <c r="A59" s="394" t="s">
        <v>302</v>
      </c>
      <c r="B59" s="383" t="s">
        <v>300</v>
      </c>
      <c r="C59" s="298"/>
    </row>
    <row r="60" spans="1:3" s="88" customFormat="1" ht="12" customHeight="1" thickBot="1">
      <c r="A60" s="37" t="s">
        <v>25</v>
      </c>
      <c r="B60" s="289" t="s">
        <v>303</v>
      </c>
      <c r="C60" s="294">
        <f>SUM(C61:C63)</f>
        <v>0</v>
      </c>
    </row>
    <row r="61" spans="1:3" s="88" customFormat="1" ht="12" customHeight="1">
      <c r="A61" s="392" t="s">
        <v>169</v>
      </c>
      <c r="B61" s="381" t="s">
        <v>305</v>
      </c>
      <c r="C61" s="299"/>
    </row>
    <row r="62" spans="1:3" s="88" customFormat="1" ht="12" customHeight="1">
      <c r="A62" s="393" t="s">
        <v>170</v>
      </c>
      <c r="B62" s="382" t="s">
        <v>433</v>
      </c>
      <c r="C62" s="299"/>
    </row>
    <row r="63" spans="1:3" s="88" customFormat="1" ht="12" customHeight="1">
      <c r="A63" s="393" t="s">
        <v>225</v>
      </c>
      <c r="B63" s="382" t="s">
        <v>306</v>
      </c>
      <c r="C63" s="299"/>
    </row>
    <row r="64" spans="1:3" s="88" customFormat="1" ht="12" customHeight="1" thickBot="1">
      <c r="A64" s="394" t="s">
        <v>304</v>
      </c>
      <c r="B64" s="383" t="s">
        <v>307</v>
      </c>
      <c r="C64" s="299"/>
    </row>
    <row r="65" spans="1:3" s="88" customFormat="1" ht="12" customHeight="1" thickBot="1">
      <c r="A65" s="37" t="s">
        <v>26</v>
      </c>
      <c r="B65" s="21" t="s">
        <v>308</v>
      </c>
      <c r="C65" s="300">
        <f>+C8+C15+C22+C29+C37+C49+C55+C60</f>
        <v>0</v>
      </c>
    </row>
    <row r="66" spans="1:3" s="88" customFormat="1" ht="12" customHeight="1" thickBot="1">
      <c r="A66" s="395" t="s">
        <v>399</v>
      </c>
      <c r="B66" s="289" t="s">
        <v>310</v>
      </c>
      <c r="C66" s="294">
        <f>SUM(C67:C69)</f>
        <v>0</v>
      </c>
    </row>
    <row r="67" spans="1:3" s="88" customFormat="1" ht="12" customHeight="1">
      <c r="A67" s="392" t="s">
        <v>341</v>
      </c>
      <c r="B67" s="381" t="s">
        <v>311</v>
      </c>
      <c r="C67" s="299"/>
    </row>
    <row r="68" spans="1:3" s="88" customFormat="1" ht="12" customHeight="1">
      <c r="A68" s="393" t="s">
        <v>350</v>
      </c>
      <c r="B68" s="382" t="s">
        <v>312</v>
      </c>
      <c r="C68" s="299"/>
    </row>
    <row r="69" spans="1:3" s="88" customFormat="1" ht="12" customHeight="1" thickBot="1">
      <c r="A69" s="394" t="s">
        <v>351</v>
      </c>
      <c r="B69" s="384" t="s">
        <v>313</v>
      </c>
      <c r="C69" s="299"/>
    </row>
    <row r="70" spans="1:3" s="88" customFormat="1" ht="12" customHeight="1" thickBot="1">
      <c r="A70" s="395" t="s">
        <v>314</v>
      </c>
      <c r="B70" s="289" t="s">
        <v>315</v>
      </c>
      <c r="C70" s="294">
        <f>SUM(C71:C74)</f>
        <v>0</v>
      </c>
    </row>
    <row r="71" spans="1:3" s="88" customFormat="1" ht="12" customHeight="1">
      <c r="A71" s="392" t="s">
        <v>137</v>
      </c>
      <c r="B71" s="381" t="s">
        <v>316</v>
      </c>
      <c r="C71" s="299"/>
    </row>
    <row r="72" spans="1:3" s="88" customFormat="1" ht="12" customHeight="1">
      <c r="A72" s="393" t="s">
        <v>138</v>
      </c>
      <c r="B72" s="382" t="s">
        <v>317</v>
      </c>
      <c r="C72" s="299"/>
    </row>
    <row r="73" spans="1:3" s="88" customFormat="1" ht="12" customHeight="1">
      <c r="A73" s="393" t="s">
        <v>342</v>
      </c>
      <c r="B73" s="382" t="s">
        <v>318</v>
      </c>
      <c r="C73" s="299"/>
    </row>
    <row r="74" spans="1:3" s="88" customFormat="1" ht="12" customHeight="1" thickBot="1">
      <c r="A74" s="394" t="s">
        <v>343</v>
      </c>
      <c r="B74" s="383" t="s">
        <v>319</v>
      </c>
      <c r="C74" s="299"/>
    </row>
    <row r="75" spans="1:3" s="88" customFormat="1" ht="12" customHeight="1" thickBot="1">
      <c r="A75" s="395" t="s">
        <v>320</v>
      </c>
      <c r="B75" s="289" t="s">
        <v>321</v>
      </c>
      <c r="C75" s="294">
        <f>SUM(C76:C77)</f>
        <v>0</v>
      </c>
    </row>
    <row r="76" spans="1:3" s="88" customFormat="1" ht="12" customHeight="1">
      <c r="A76" s="392" t="s">
        <v>344</v>
      </c>
      <c r="B76" s="381" t="s">
        <v>322</v>
      </c>
      <c r="C76" s="299"/>
    </row>
    <row r="77" spans="1:3" s="88" customFormat="1" ht="12" customHeight="1" thickBot="1">
      <c r="A77" s="394" t="s">
        <v>345</v>
      </c>
      <c r="B77" s="383" t="s">
        <v>323</v>
      </c>
      <c r="C77" s="299"/>
    </row>
    <row r="78" spans="1:3" s="87" customFormat="1" ht="12" customHeight="1" thickBot="1">
      <c r="A78" s="395" t="s">
        <v>324</v>
      </c>
      <c r="B78" s="289" t="s">
        <v>325</v>
      </c>
      <c r="C78" s="294">
        <f>SUM(C79:C81)</f>
        <v>0</v>
      </c>
    </row>
    <row r="79" spans="1:3" s="88" customFormat="1" ht="12" customHeight="1">
      <c r="A79" s="392" t="s">
        <v>346</v>
      </c>
      <c r="B79" s="381" t="s">
        <v>326</v>
      </c>
      <c r="C79" s="299"/>
    </row>
    <row r="80" spans="1:3" s="88" customFormat="1" ht="12" customHeight="1">
      <c r="A80" s="393" t="s">
        <v>347</v>
      </c>
      <c r="B80" s="382" t="s">
        <v>327</v>
      </c>
      <c r="C80" s="299"/>
    </row>
    <row r="81" spans="1:3" s="88" customFormat="1" ht="12" customHeight="1" thickBot="1">
      <c r="A81" s="394" t="s">
        <v>348</v>
      </c>
      <c r="B81" s="383" t="s">
        <v>328</v>
      </c>
      <c r="C81" s="299"/>
    </row>
    <row r="82" spans="1:3" s="88" customFormat="1" ht="12" customHeight="1" thickBot="1">
      <c r="A82" s="395" t="s">
        <v>329</v>
      </c>
      <c r="B82" s="289" t="s">
        <v>349</v>
      </c>
      <c r="C82" s="294">
        <f>SUM(C83:C86)</f>
        <v>0</v>
      </c>
    </row>
    <row r="83" spans="1:3" s="88" customFormat="1" ht="12" customHeight="1">
      <c r="A83" s="396" t="s">
        <v>330</v>
      </c>
      <c r="B83" s="381" t="s">
        <v>331</v>
      </c>
      <c r="C83" s="299"/>
    </row>
    <row r="84" spans="1:3" s="88" customFormat="1" ht="12" customHeight="1">
      <c r="A84" s="397" t="s">
        <v>332</v>
      </c>
      <c r="B84" s="382" t="s">
        <v>333</v>
      </c>
      <c r="C84" s="299"/>
    </row>
    <row r="85" spans="1:3" s="88" customFormat="1" ht="12" customHeight="1">
      <c r="A85" s="397" t="s">
        <v>334</v>
      </c>
      <c r="B85" s="382" t="s">
        <v>335</v>
      </c>
      <c r="C85" s="299"/>
    </row>
    <row r="86" spans="1:3" s="87" customFormat="1" ht="12" customHeight="1" thickBot="1">
      <c r="A86" s="398" t="s">
        <v>336</v>
      </c>
      <c r="B86" s="383" t="s">
        <v>337</v>
      </c>
      <c r="C86" s="299"/>
    </row>
    <row r="87" spans="1:3" s="87" customFormat="1" ht="12" customHeight="1" thickBot="1">
      <c r="A87" s="395" t="s">
        <v>338</v>
      </c>
      <c r="B87" s="289" t="s">
        <v>485</v>
      </c>
      <c r="C87" s="421"/>
    </row>
    <row r="88" spans="1:3" s="87" customFormat="1" ht="12" customHeight="1" thickBot="1">
      <c r="A88" s="395" t="s">
        <v>518</v>
      </c>
      <c r="B88" s="289" t="s">
        <v>339</v>
      </c>
      <c r="C88" s="421"/>
    </row>
    <row r="89" spans="1:3" s="87" customFormat="1" ht="12" customHeight="1" thickBot="1">
      <c r="A89" s="395" t="s">
        <v>519</v>
      </c>
      <c r="B89" s="388" t="s">
        <v>488</v>
      </c>
      <c r="C89" s="300">
        <f>+C66+C70+C75+C78+C82+C88+C87</f>
        <v>0</v>
      </c>
    </row>
    <row r="90" spans="1:3" s="87" customFormat="1" ht="12" customHeight="1" thickBot="1">
      <c r="A90" s="399" t="s">
        <v>520</v>
      </c>
      <c r="B90" s="389" t="s">
        <v>521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525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171</v>
      </c>
      <c r="C95" s="296"/>
    </row>
    <row r="96" spans="1:3" ht="12" customHeight="1">
      <c r="A96" s="393" t="s">
        <v>103</v>
      </c>
      <c r="B96" s="8" t="s">
        <v>134</v>
      </c>
      <c r="C96" s="298"/>
    </row>
    <row r="97" spans="1:3" ht="12" customHeight="1">
      <c r="A97" s="393" t="s">
        <v>104</v>
      </c>
      <c r="B97" s="11" t="s">
        <v>172</v>
      </c>
      <c r="C97" s="298"/>
    </row>
    <row r="98" spans="1:3" ht="12" customHeight="1">
      <c r="A98" s="393" t="s">
        <v>115</v>
      </c>
      <c r="B98" s="19" t="s">
        <v>173</v>
      </c>
      <c r="C98" s="298"/>
    </row>
    <row r="99" spans="1:3" ht="12" customHeight="1">
      <c r="A99" s="393" t="s">
        <v>105</v>
      </c>
      <c r="B99" s="8" t="s">
        <v>522</v>
      </c>
      <c r="C99" s="298"/>
    </row>
    <row r="100" spans="1:3" ht="12" customHeight="1">
      <c r="A100" s="393" t="s">
        <v>106</v>
      </c>
      <c r="B100" s="138" t="s">
        <v>451</v>
      </c>
      <c r="C100" s="298"/>
    </row>
    <row r="101" spans="1:3" ht="12" customHeight="1">
      <c r="A101" s="393" t="s">
        <v>116</v>
      </c>
      <c r="B101" s="138" t="s">
        <v>450</v>
      </c>
      <c r="C101" s="298"/>
    </row>
    <row r="102" spans="1:3" ht="12" customHeight="1">
      <c r="A102" s="393" t="s">
        <v>117</v>
      </c>
      <c r="B102" s="138" t="s">
        <v>355</v>
      </c>
      <c r="C102" s="298"/>
    </row>
    <row r="103" spans="1:3" ht="12" customHeight="1">
      <c r="A103" s="393" t="s">
        <v>118</v>
      </c>
      <c r="B103" s="139" t="s">
        <v>356</v>
      </c>
      <c r="C103" s="298"/>
    </row>
    <row r="104" spans="1:3" ht="12" customHeight="1">
      <c r="A104" s="393" t="s">
        <v>119</v>
      </c>
      <c r="B104" s="139" t="s">
        <v>357</v>
      </c>
      <c r="C104" s="298"/>
    </row>
    <row r="105" spans="1:3" ht="12" customHeight="1">
      <c r="A105" s="393" t="s">
        <v>121</v>
      </c>
      <c r="B105" s="138" t="s">
        <v>358</v>
      </c>
      <c r="C105" s="298"/>
    </row>
    <row r="106" spans="1:3" ht="12" customHeight="1">
      <c r="A106" s="393" t="s">
        <v>174</v>
      </c>
      <c r="B106" s="138" t="s">
        <v>359</v>
      </c>
      <c r="C106" s="298"/>
    </row>
    <row r="107" spans="1:3" ht="12" customHeight="1">
      <c r="A107" s="393" t="s">
        <v>353</v>
      </c>
      <c r="B107" s="139" t="s">
        <v>360</v>
      </c>
      <c r="C107" s="298"/>
    </row>
    <row r="108" spans="1:3" ht="12" customHeight="1">
      <c r="A108" s="401" t="s">
        <v>354</v>
      </c>
      <c r="B108" s="140" t="s">
        <v>361</v>
      </c>
      <c r="C108" s="298"/>
    </row>
    <row r="109" spans="1:3" ht="12" customHeight="1">
      <c r="A109" s="393" t="s">
        <v>448</v>
      </c>
      <c r="B109" s="140" t="s">
        <v>362</v>
      </c>
      <c r="C109" s="298"/>
    </row>
    <row r="110" spans="1:3" ht="12" customHeight="1">
      <c r="A110" s="393" t="s">
        <v>449</v>
      </c>
      <c r="B110" s="139" t="s">
        <v>363</v>
      </c>
      <c r="C110" s="296"/>
    </row>
    <row r="111" spans="1:3" ht="12" customHeight="1">
      <c r="A111" s="393" t="s">
        <v>453</v>
      </c>
      <c r="B111" s="11" t="s">
        <v>50</v>
      </c>
      <c r="C111" s="296"/>
    </row>
    <row r="112" spans="1:3" ht="12" customHeight="1">
      <c r="A112" s="394" t="s">
        <v>454</v>
      </c>
      <c r="B112" s="8" t="s">
        <v>523</v>
      </c>
      <c r="C112" s="298"/>
    </row>
    <row r="113" spans="1:3" ht="12" customHeight="1" thickBot="1">
      <c r="A113" s="402" t="s">
        <v>455</v>
      </c>
      <c r="B113" s="141" t="s">
        <v>524</v>
      </c>
      <c r="C113" s="302"/>
    </row>
    <row r="114" spans="1:3" ht="12" customHeight="1" thickBot="1">
      <c r="A114" s="37" t="s">
        <v>19</v>
      </c>
      <c r="B114" s="30" t="s">
        <v>364</v>
      </c>
      <c r="C114" s="294">
        <f>+C115+C117+C119</f>
        <v>0</v>
      </c>
    </row>
    <row r="115" spans="1:3" ht="12" customHeight="1">
      <c r="A115" s="392" t="s">
        <v>107</v>
      </c>
      <c r="B115" s="8" t="s">
        <v>223</v>
      </c>
      <c r="C115" s="297"/>
    </row>
    <row r="116" spans="1:3" ht="12" customHeight="1">
      <c r="A116" s="392" t="s">
        <v>108</v>
      </c>
      <c r="B116" s="12" t="s">
        <v>368</v>
      </c>
      <c r="C116" s="297"/>
    </row>
    <row r="117" spans="1:3" ht="12" customHeight="1">
      <c r="A117" s="392" t="s">
        <v>109</v>
      </c>
      <c r="B117" s="12" t="s">
        <v>175</v>
      </c>
      <c r="C117" s="296"/>
    </row>
    <row r="118" spans="1:3" ht="12" customHeight="1">
      <c r="A118" s="392" t="s">
        <v>110</v>
      </c>
      <c r="B118" s="12" t="s">
        <v>369</v>
      </c>
      <c r="C118" s="261"/>
    </row>
    <row r="119" spans="1:3" ht="12" customHeight="1">
      <c r="A119" s="392" t="s">
        <v>111</v>
      </c>
      <c r="B119" s="291" t="s">
        <v>226</v>
      </c>
      <c r="C119" s="261"/>
    </row>
    <row r="120" spans="1:3" ht="12" customHeight="1">
      <c r="A120" s="392" t="s">
        <v>120</v>
      </c>
      <c r="B120" s="290" t="s">
        <v>434</v>
      </c>
      <c r="C120" s="261"/>
    </row>
    <row r="121" spans="1:3" ht="12" customHeight="1">
      <c r="A121" s="392" t="s">
        <v>122</v>
      </c>
      <c r="B121" s="377" t="s">
        <v>374</v>
      </c>
      <c r="C121" s="261"/>
    </row>
    <row r="122" spans="1:3" ht="12" customHeight="1">
      <c r="A122" s="392" t="s">
        <v>176</v>
      </c>
      <c r="B122" s="139" t="s">
        <v>357</v>
      </c>
      <c r="C122" s="261"/>
    </row>
    <row r="123" spans="1:3" ht="12" customHeight="1">
      <c r="A123" s="392" t="s">
        <v>177</v>
      </c>
      <c r="B123" s="139" t="s">
        <v>373</v>
      </c>
      <c r="C123" s="261"/>
    </row>
    <row r="124" spans="1:3" ht="12" customHeight="1">
      <c r="A124" s="392" t="s">
        <v>178</v>
      </c>
      <c r="B124" s="139" t="s">
        <v>372</v>
      </c>
      <c r="C124" s="261"/>
    </row>
    <row r="125" spans="1:3" ht="12" customHeight="1">
      <c r="A125" s="392" t="s">
        <v>365</v>
      </c>
      <c r="B125" s="139" t="s">
        <v>360</v>
      </c>
      <c r="C125" s="261"/>
    </row>
    <row r="126" spans="1:3" ht="12" customHeight="1">
      <c r="A126" s="392" t="s">
        <v>366</v>
      </c>
      <c r="B126" s="139" t="s">
        <v>371</v>
      </c>
      <c r="C126" s="261"/>
    </row>
    <row r="127" spans="1:3" ht="12" customHeight="1" thickBot="1">
      <c r="A127" s="401" t="s">
        <v>367</v>
      </c>
      <c r="B127" s="139" t="s">
        <v>370</v>
      </c>
      <c r="C127" s="263"/>
    </row>
    <row r="128" spans="1:3" ht="12" customHeight="1" thickBot="1">
      <c r="A128" s="37" t="s">
        <v>20</v>
      </c>
      <c r="B128" s="121" t="s">
        <v>458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459</v>
      </c>
      <c r="C129" s="294">
        <f>+C130+C131+C132</f>
        <v>0</v>
      </c>
    </row>
    <row r="130" spans="1:11" s="89" customFormat="1" ht="12" customHeight="1">
      <c r="A130" s="392" t="s">
        <v>265</v>
      </c>
      <c r="B130" s="9" t="s">
        <v>528</v>
      </c>
      <c r="C130" s="261"/>
    </row>
    <row r="131" spans="1:11" ht="12" customHeight="1">
      <c r="A131" s="392" t="s">
        <v>268</v>
      </c>
      <c r="B131" s="9" t="s">
        <v>467</v>
      </c>
      <c r="C131" s="261"/>
    </row>
    <row r="132" spans="1:11" ht="12" customHeight="1" thickBot="1">
      <c r="A132" s="401" t="s">
        <v>269</v>
      </c>
      <c r="B132" s="7" t="s">
        <v>527</v>
      </c>
      <c r="C132" s="261"/>
    </row>
    <row r="133" spans="1:11" ht="12" customHeight="1" thickBot="1">
      <c r="A133" s="37" t="s">
        <v>22</v>
      </c>
      <c r="B133" s="121" t="s">
        <v>460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469</v>
      </c>
      <c r="C134" s="261"/>
    </row>
    <row r="135" spans="1:11" ht="12" customHeight="1">
      <c r="A135" s="392" t="s">
        <v>95</v>
      </c>
      <c r="B135" s="9" t="s">
        <v>461</v>
      </c>
      <c r="C135" s="261"/>
    </row>
    <row r="136" spans="1:11" ht="12" customHeight="1">
      <c r="A136" s="392" t="s">
        <v>96</v>
      </c>
      <c r="B136" s="9" t="s">
        <v>462</v>
      </c>
      <c r="C136" s="261"/>
    </row>
    <row r="137" spans="1:11" ht="12" customHeight="1">
      <c r="A137" s="392" t="s">
        <v>163</v>
      </c>
      <c r="B137" s="9" t="s">
        <v>526</v>
      </c>
      <c r="C137" s="261"/>
    </row>
    <row r="138" spans="1:11" ht="12" customHeight="1">
      <c r="A138" s="392" t="s">
        <v>164</v>
      </c>
      <c r="B138" s="9" t="s">
        <v>464</v>
      </c>
      <c r="C138" s="261"/>
    </row>
    <row r="139" spans="1:11" s="89" customFormat="1" ht="12" customHeight="1" thickBot="1">
      <c r="A139" s="401" t="s">
        <v>165</v>
      </c>
      <c r="B139" s="7" t="s">
        <v>465</v>
      </c>
      <c r="C139" s="261"/>
    </row>
    <row r="140" spans="1:11" ht="12" customHeight="1" thickBot="1">
      <c r="A140" s="37" t="s">
        <v>23</v>
      </c>
      <c r="B140" s="121" t="s">
        <v>554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375</v>
      </c>
      <c r="C141" s="261"/>
    </row>
    <row r="142" spans="1:11" ht="12" customHeight="1">
      <c r="A142" s="392" t="s">
        <v>98</v>
      </c>
      <c r="B142" s="9" t="s">
        <v>376</v>
      </c>
      <c r="C142" s="261"/>
    </row>
    <row r="143" spans="1:11" s="89" customFormat="1" ht="12" customHeight="1">
      <c r="A143" s="392" t="s">
        <v>289</v>
      </c>
      <c r="B143" s="9" t="s">
        <v>553</v>
      </c>
      <c r="C143" s="261"/>
    </row>
    <row r="144" spans="1:11" s="89" customFormat="1" ht="12" customHeight="1">
      <c r="A144" s="392" t="s">
        <v>290</v>
      </c>
      <c r="B144" s="9" t="s">
        <v>474</v>
      </c>
      <c r="C144" s="261"/>
    </row>
    <row r="145" spans="1:3" s="89" customFormat="1" ht="12" customHeight="1" thickBot="1">
      <c r="A145" s="401" t="s">
        <v>291</v>
      </c>
      <c r="B145" s="7" t="s">
        <v>395</v>
      </c>
      <c r="C145" s="261"/>
    </row>
    <row r="146" spans="1:3" s="89" customFormat="1" ht="12" customHeight="1" thickBot="1">
      <c r="A146" s="37" t="s">
        <v>24</v>
      </c>
      <c r="B146" s="121" t="s">
        <v>475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470</v>
      </c>
      <c r="C147" s="261"/>
    </row>
    <row r="148" spans="1:3" s="89" customFormat="1" ht="12" customHeight="1">
      <c r="A148" s="392" t="s">
        <v>100</v>
      </c>
      <c r="B148" s="9" t="s">
        <v>477</v>
      </c>
      <c r="C148" s="261"/>
    </row>
    <row r="149" spans="1:3" s="89" customFormat="1" ht="12" customHeight="1">
      <c r="A149" s="392" t="s">
        <v>301</v>
      </c>
      <c r="B149" s="9" t="s">
        <v>472</v>
      </c>
      <c r="C149" s="261"/>
    </row>
    <row r="150" spans="1:3" ht="12.75" customHeight="1">
      <c r="A150" s="392" t="s">
        <v>302</v>
      </c>
      <c r="B150" s="9" t="s">
        <v>529</v>
      </c>
      <c r="C150" s="261"/>
    </row>
    <row r="151" spans="1:3" ht="12.75" customHeight="1" thickBot="1">
      <c r="A151" s="401" t="s">
        <v>476</v>
      </c>
      <c r="B151" s="7" t="s">
        <v>479</v>
      </c>
      <c r="C151" s="263"/>
    </row>
    <row r="152" spans="1:3" ht="12.75" customHeight="1" thickBot="1">
      <c r="A152" s="450" t="s">
        <v>25</v>
      </c>
      <c r="B152" s="121" t="s">
        <v>480</v>
      </c>
      <c r="C152" s="303"/>
    </row>
    <row r="153" spans="1:3" ht="12" customHeight="1" thickBot="1">
      <c r="A153" s="450" t="s">
        <v>26</v>
      </c>
      <c r="B153" s="121" t="s">
        <v>481</v>
      </c>
      <c r="C153" s="303"/>
    </row>
    <row r="154" spans="1:3" ht="15" customHeight="1" thickBot="1">
      <c r="A154" s="37" t="s">
        <v>27</v>
      </c>
      <c r="B154" s="121" t="s">
        <v>483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482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530</v>
      </c>
      <c r="B157" s="241"/>
      <c r="C157" s="119"/>
    </row>
    <row r="158" spans="1:3" ht="13.5" thickBot="1">
      <c r="A158" s="240" t="s">
        <v>196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9" sqref="C9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 melléklet a ……/",LEFT(ÖSSZEFÜGGÉSEK!A5,4),". (….) önkormányzati rendelethez")</f>
        <v>9.2. melléklet a ……/2015. (….) önkormányzati rendelethez</v>
      </c>
    </row>
    <row r="2" spans="1:3" s="415" customFormat="1" ht="25.5" customHeight="1">
      <c r="A2" s="372" t="s">
        <v>194</v>
      </c>
      <c r="B2" s="317" t="s">
        <v>404</v>
      </c>
      <c r="C2" s="331" t="s">
        <v>61</v>
      </c>
    </row>
    <row r="3" spans="1:3" s="415" customFormat="1" ht="24.75" thickBot="1">
      <c r="A3" s="408" t="s">
        <v>193</v>
      </c>
      <c r="B3" s="318" t="s">
        <v>403</v>
      </c>
      <c r="C3" s="332" t="s">
        <v>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532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533</v>
      </c>
      <c r="C26" s="307">
        <f>+C27+C28+C29</f>
        <v>0</v>
      </c>
    </row>
    <row r="27" spans="1:3" s="418" customFormat="1" ht="12" customHeight="1">
      <c r="A27" s="411" t="s">
        <v>265</v>
      </c>
      <c r="B27" s="412" t="s">
        <v>260</v>
      </c>
      <c r="C27" s="72"/>
    </row>
    <row r="28" spans="1:3" s="418" customFormat="1" ht="12" customHeight="1">
      <c r="A28" s="411" t="s">
        <v>268</v>
      </c>
      <c r="B28" s="412" t="s">
        <v>408</v>
      </c>
      <c r="C28" s="305"/>
    </row>
    <row r="29" spans="1:3" s="418" customFormat="1" ht="12" customHeight="1">
      <c r="A29" s="411" t="s">
        <v>269</v>
      </c>
      <c r="B29" s="413" t="s">
        <v>411</v>
      </c>
      <c r="C29" s="305"/>
    </row>
    <row r="30" spans="1:3" s="418" customFormat="1" ht="12" customHeight="1" thickBot="1">
      <c r="A30" s="410" t="s">
        <v>270</v>
      </c>
      <c r="B30" s="137" t="s">
        <v>534</v>
      </c>
      <c r="C30" s="79"/>
    </row>
    <row r="31" spans="1:3" s="418" customFormat="1" ht="12" customHeight="1" thickBot="1">
      <c r="A31" s="206" t="s">
        <v>22</v>
      </c>
      <c r="B31" s="121" t="s">
        <v>412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292</v>
      </c>
      <c r="C32" s="72"/>
    </row>
    <row r="33" spans="1:3" s="418" customFormat="1" ht="12" customHeight="1">
      <c r="A33" s="411" t="s">
        <v>95</v>
      </c>
      <c r="B33" s="413" t="s">
        <v>293</v>
      </c>
      <c r="C33" s="308"/>
    </row>
    <row r="34" spans="1:3" s="418" customFormat="1" ht="12" customHeight="1" thickBot="1">
      <c r="A34" s="410" t="s">
        <v>96</v>
      </c>
      <c r="B34" s="137" t="s">
        <v>294</v>
      </c>
      <c r="C34" s="79"/>
    </row>
    <row r="35" spans="1:3" s="333" customFormat="1" ht="12" customHeight="1" thickBot="1">
      <c r="A35" s="206" t="s">
        <v>23</v>
      </c>
      <c r="B35" s="121" t="s">
        <v>380</v>
      </c>
      <c r="C35" s="312"/>
    </row>
    <row r="36" spans="1:3" s="333" customFormat="1" ht="12" customHeight="1" thickBot="1">
      <c r="A36" s="206" t="s">
        <v>24</v>
      </c>
      <c r="B36" s="121" t="s">
        <v>413</v>
      </c>
      <c r="C36" s="324"/>
    </row>
    <row r="37" spans="1:3" s="333" customFormat="1" ht="12" customHeight="1" thickBot="1">
      <c r="A37" s="198" t="s">
        <v>25</v>
      </c>
      <c r="B37" s="121" t="s">
        <v>414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415</v>
      </c>
      <c r="C38" s="325">
        <f>+C39+C40+C41</f>
        <v>0</v>
      </c>
    </row>
    <row r="39" spans="1:3" s="333" customFormat="1" ht="12" customHeight="1">
      <c r="A39" s="411" t="s">
        <v>416</v>
      </c>
      <c r="B39" s="412" t="s">
        <v>233</v>
      </c>
      <c r="C39" s="72"/>
    </row>
    <row r="40" spans="1:3" s="333" customFormat="1" ht="12" customHeight="1">
      <c r="A40" s="411" t="s">
        <v>417</v>
      </c>
      <c r="B40" s="413" t="s">
        <v>1</v>
      </c>
      <c r="C40" s="308"/>
    </row>
    <row r="41" spans="1:3" s="418" customFormat="1" ht="12" customHeight="1" thickBot="1">
      <c r="A41" s="410" t="s">
        <v>418</v>
      </c>
      <c r="B41" s="137" t="s">
        <v>419</v>
      </c>
      <c r="C41" s="79"/>
    </row>
    <row r="42" spans="1:3" s="418" customFormat="1" ht="15" customHeight="1" thickBot="1">
      <c r="A42" s="229" t="s">
        <v>27</v>
      </c>
      <c r="B42" s="230" t="s">
        <v>420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421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171</v>
      </c>
      <c r="C48" s="75"/>
    </row>
    <row r="49" spans="1:3" ht="12" customHeight="1">
      <c r="A49" s="410" t="s">
        <v>103</v>
      </c>
      <c r="B49" s="8" t="s">
        <v>134</v>
      </c>
      <c r="C49" s="75"/>
    </row>
    <row r="50" spans="1:3" ht="12" customHeight="1">
      <c r="A50" s="410" t="s">
        <v>104</v>
      </c>
      <c r="B50" s="8" t="s">
        <v>172</v>
      </c>
      <c r="C50" s="75"/>
    </row>
    <row r="51" spans="1:3" ht="12" customHeight="1" thickBot="1">
      <c r="A51" s="410" t="s">
        <v>136</v>
      </c>
      <c r="B51" s="8" t="s">
        <v>173</v>
      </c>
      <c r="C51" s="75"/>
    </row>
    <row r="52" spans="1:3" ht="12" customHeight="1" thickBot="1">
      <c r="A52" s="206" t="s">
        <v>19</v>
      </c>
      <c r="B52" s="121" t="s">
        <v>422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223</v>
      </c>
      <c r="C53" s="72"/>
    </row>
    <row r="54" spans="1:3" ht="12" customHeight="1">
      <c r="A54" s="410" t="s">
        <v>108</v>
      </c>
      <c r="B54" s="8" t="s">
        <v>175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535</v>
      </c>
      <c r="C56" s="75"/>
    </row>
    <row r="57" spans="1:3" ht="12" customHeight="1" thickBot="1">
      <c r="A57" s="206" t="s">
        <v>20</v>
      </c>
      <c r="B57" s="121" t="s">
        <v>12</v>
      </c>
      <c r="C57" s="312"/>
    </row>
    <row r="58" spans="1:3" ht="15" customHeight="1" thickBot="1">
      <c r="A58" s="206" t="s">
        <v>21</v>
      </c>
      <c r="B58" s="237" t="s">
        <v>542</v>
      </c>
      <c r="C58" s="329">
        <f>+C46+C52+C57</f>
        <v>0</v>
      </c>
    </row>
    <row r="59" spans="1:3" ht="13.5" thickBot="1">
      <c r="C59" s="330"/>
    </row>
    <row r="60" spans="1:3" ht="15" customHeight="1" thickBot="1">
      <c r="A60" s="240" t="s">
        <v>530</v>
      </c>
      <c r="B60" s="241"/>
      <c r="C60" s="119"/>
    </row>
    <row r="61" spans="1:3" ht="14.25" customHeight="1" thickBot="1">
      <c r="A61" s="240" t="s">
        <v>196</v>
      </c>
      <c r="B61" s="241"/>
      <c r="C61" s="119"/>
    </row>
  </sheetData>
  <sheetProtection sheet="1"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11" sqref="C11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+CONCATENATE("9.2.1. melléklet a ……/",LEFT(ÖSSZEFÜGGÉSEK!A5,4),". (….) önkormányzati rendelethez")</f>
        <v>9.2.1. melléklet a ……/2015. (….) önkormányzati rendelethez</v>
      </c>
    </row>
    <row r="2" spans="1:3" s="415" customFormat="1" ht="25.5" customHeight="1">
      <c r="A2" s="372" t="s">
        <v>194</v>
      </c>
      <c r="B2" s="317" t="s">
        <v>404</v>
      </c>
      <c r="C2" s="331" t="s">
        <v>61</v>
      </c>
    </row>
    <row r="3" spans="1:3" s="415" customFormat="1" ht="24.75" thickBot="1">
      <c r="A3" s="408" t="s">
        <v>193</v>
      </c>
      <c r="B3" s="318" t="s">
        <v>423</v>
      </c>
      <c r="C3" s="332" t="s">
        <v>61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2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>
        <v>2</v>
      </c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532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533</v>
      </c>
      <c r="C26" s="307">
        <f>+C27+C28+C29</f>
        <v>0</v>
      </c>
    </row>
    <row r="27" spans="1:3" s="418" customFormat="1" ht="12" customHeight="1">
      <c r="A27" s="411" t="s">
        <v>265</v>
      </c>
      <c r="B27" s="412" t="s">
        <v>260</v>
      </c>
      <c r="C27" s="72"/>
    </row>
    <row r="28" spans="1:3" s="418" customFormat="1" ht="12" customHeight="1">
      <c r="A28" s="411" t="s">
        <v>268</v>
      </c>
      <c r="B28" s="412" t="s">
        <v>408</v>
      </c>
      <c r="C28" s="305"/>
    </row>
    <row r="29" spans="1:3" s="418" customFormat="1" ht="12" customHeight="1">
      <c r="A29" s="411" t="s">
        <v>269</v>
      </c>
      <c r="B29" s="413" t="s">
        <v>411</v>
      </c>
      <c r="C29" s="305"/>
    </row>
    <row r="30" spans="1:3" s="418" customFormat="1" ht="12" customHeight="1" thickBot="1">
      <c r="A30" s="410" t="s">
        <v>270</v>
      </c>
      <c r="B30" s="137" t="s">
        <v>534</v>
      </c>
      <c r="C30" s="79"/>
    </row>
    <row r="31" spans="1:3" s="418" customFormat="1" ht="12" customHeight="1" thickBot="1">
      <c r="A31" s="206" t="s">
        <v>22</v>
      </c>
      <c r="B31" s="121" t="s">
        <v>412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292</v>
      </c>
      <c r="C32" s="72"/>
    </row>
    <row r="33" spans="1:3" s="418" customFormat="1" ht="12" customHeight="1">
      <c r="A33" s="411" t="s">
        <v>95</v>
      </c>
      <c r="B33" s="413" t="s">
        <v>293</v>
      </c>
      <c r="C33" s="308"/>
    </row>
    <row r="34" spans="1:3" s="418" customFormat="1" ht="12" customHeight="1" thickBot="1">
      <c r="A34" s="410" t="s">
        <v>96</v>
      </c>
      <c r="B34" s="137" t="s">
        <v>294</v>
      </c>
      <c r="C34" s="79"/>
    </row>
    <row r="35" spans="1:3" s="333" customFormat="1" ht="12" customHeight="1" thickBot="1">
      <c r="A35" s="206" t="s">
        <v>23</v>
      </c>
      <c r="B35" s="121" t="s">
        <v>380</v>
      </c>
      <c r="C35" s="312"/>
    </row>
    <row r="36" spans="1:3" s="333" customFormat="1" ht="12" customHeight="1" thickBot="1">
      <c r="A36" s="206" t="s">
        <v>24</v>
      </c>
      <c r="B36" s="121" t="s">
        <v>413</v>
      </c>
      <c r="C36" s="324"/>
    </row>
    <row r="37" spans="1:3" s="333" customFormat="1" ht="12" customHeight="1" thickBot="1">
      <c r="A37" s="198" t="s">
        <v>25</v>
      </c>
      <c r="B37" s="121" t="s">
        <v>414</v>
      </c>
      <c r="C37" s="325">
        <f>+C8+C20+C25+C26+C31+C35+C36</f>
        <v>2</v>
      </c>
    </row>
    <row r="38" spans="1:3" s="333" customFormat="1" ht="12" customHeight="1" thickBot="1">
      <c r="A38" s="229" t="s">
        <v>26</v>
      </c>
      <c r="B38" s="121" t="s">
        <v>415</v>
      </c>
      <c r="C38" s="325">
        <f>+C39+C40+C41</f>
        <v>0</v>
      </c>
    </row>
    <row r="39" spans="1:3" s="333" customFormat="1" ht="12" customHeight="1">
      <c r="A39" s="411" t="s">
        <v>416</v>
      </c>
      <c r="B39" s="412" t="s">
        <v>233</v>
      </c>
      <c r="C39" s="72"/>
    </row>
    <row r="40" spans="1:3" s="333" customFormat="1" ht="12" customHeight="1">
      <c r="A40" s="411" t="s">
        <v>417</v>
      </c>
      <c r="B40" s="413" t="s">
        <v>1</v>
      </c>
      <c r="C40" s="308"/>
    </row>
    <row r="41" spans="1:3" s="418" customFormat="1" ht="12" customHeight="1" thickBot="1">
      <c r="A41" s="410" t="s">
        <v>418</v>
      </c>
      <c r="B41" s="137" t="s">
        <v>419</v>
      </c>
      <c r="C41" s="79"/>
    </row>
    <row r="42" spans="1:3" s="418" customFormat="1" ht="15" customHeight="1" thickBot="1">
      <c r="A42" s="229" t="s">
        <v>27</v>
      </c>
      <c r="B42" s="230" t="s">
        <v>420</v>
      </c>
      <c r="C42" s="328">
        <f>+C37+C38</f>
        <v>2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421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171</v>
      </c>
      <c r="C48" s="75"/>
    </row>
    <row r="49" spans="1:3" ht="12" customHeight="1">
      <c r="A49" s="410" t="s">
        <v>103</v>
      </c>
      <c r="B49" s="8" t="s">
        <v>134</v>
      </c>
      <c r="C49" s="75"/>
    </row>
    <row r="50" spans="1:3" ht="12" customHeight="1">
      <c r="A50" s="410" t="s">
        <v>104</v>
      </c>
      <c r="B50" s="8" t="s">
        <v>172</v>
      </c>
      <c r="C50" s="75"/>
    </row>
    <row r="51" spans="1:3" ht="12" customHeight="1" thickBot="1">
      <c r="A51" s="410" t="s">
        <v>136</v>
      </c>
      <c r="B51" s="8" t="s">
        <v>173</v>
      </c>
      <c r="C51" s="75"/>
    </row>
    <row r="52" spans="1:3" ht="12" customHeight="1" thickBot="1">
      <c r="A52" s="206" t="s">
        <v>19</v>
      </c>
      <c r="B52" s="121" t="s">
        <v>422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223</v>
      </c>
      <c r="C53" s="72"/>
    </row>
    <row r="54" spans="1:3" ht="12" customHeight="1">
      <c r="A54" s="410" t="s">
        <v>108</v>
      </c>
      <c r="B54" s="8" t="s">
        <v>175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535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542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530</v>
      </c>
      <c r="B60" s="241"/>
      <c r="C60" s="119"/>
    </row>
    <row r="61" spans="1:3" ht="13.5" thickBot="1">
      <c r="A61" s="240" t="s">
        <v>196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4" zoomScale="130" zoomScaleNormal="130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+CONCATENATE("9.2.2. melléklet a ……/",LEFT(ÖSSZEFÜGGÉSEK!A5,4),". (….) önkormányzati rendelethez")</f>
        <v>9.2.2. melléklet a ……/2015. (….) önkormányzati rendelethez</v>
      </c>
    </row>
    <row r="2" spans="1:3" s="415" customFormat="1" ht="25.5" customHeight="1">
      <c r="A2" s="372" t="s">
        <v>194</v>
      </c>
      <c r="B2" s="317" t="s">
        <v>404</v>
      </c>
      <c r="C2" s="331" t="s">
        <v>61</v>
      </c>
    </row>
    <row r="3" spans="1:3" s="415" customFormat="1" ht="24.75" thickBot="1">
      <c r="A3" s="408" t="s">
        <v>193</v>
      </c>
      <c r="B3" s="318" t="s">
        <v>424</v>
      </c>
      <c r="C3" s="332" t="s">
        <v>62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532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533</v>
      </c>
      <c r="C26" s="307">
        <f>+C27+C28+C29</f>
        <v>0</v>
      </c>
    </row>
    <row r="27" spans="1:3" s="418" customFormat="1" ht="12" customHeight="1">
      <c r="A27" s="411" t="s">
        <v>265</v>
      </c>
      <c r="B27" s="412" t="s">
        <v>260</v>
      </c>
      <c r="C27" s="72"/>
    </row>
    <row r="28" spans="1:3" s="418" customFormat="1" ht="12" customHeight="1">
      <c r="A28" s="411" t="s">
        <v>268</v>
      </c>
      <c r="B28" s="412" t="s">
        <v>408</v>
      </c>
      <c r="C28" s="305"/>
    </row>
    <row r="29" spans="1:3" s="418" customFormat="1" ht="12" customHeight="1">
      <c r="A29" s="411" t="s">
        <v>269</v>
      </c>
      <c r="B29" s="413" t="s">
        <v>411</v>
      </c>
      <c r="C29" s="305"/>
    </row>
    <row r="30" spans="1:3" s="418" customFormat="1" ht="12" customHeight="1" thickBot="1">
      <c r="A30" s="410" t="s">
        <v>270</v>
      </c>
      <c r="B30" s="137" t="s">
        <v>534</v>
      </c>
      <c r="C30" s="79"/>
    </row>
    <row r="31" spans="1:3" s="418" customFormat="1" ht="12" customHeight="1" thickBot="1">
      <c r="A31" s="206" t="s">
        <v>22</v>
      </c>
      <c r="B31" s="121" t="s">
        <v>412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292</v>
      </c>
      <c r="C32" s="72"/>
    </row>
    <row r="33" spans="1:3" s="418" customFormat="1" ht="12" customHeight="1">
      <c r="A33" s="411" t="s">
        <v>95</v>
      </c>
      <c r="B33" s="413" t="s">
        <v>293</v>
      </c>
      <c r="C33" s="308"/>
    </row>
    <row r="34" spans="1:3" s="418" customFormat="1" ht="12" customHeight="1" thickBot="1">
      <c r="A34" s="410" t="s">
        <v>96</v>
      </c>
      <c r="B34" s="137" t="s">
        <v>294</v>
      </c>
      <c r="C34" s="79"/>
    </row>
    <row r="35" spans="1:3" s="333" customFormat="1" ht="12" customHeight="1" thickBot="1">
      <c r="A35" s="206" t="s">
        <v>23</v>
      </c>
      <c r="B35" s="121" t="s">
        <v>380</v>
      </c>
      <c r="C35" s="312"/>
    </row>
    <row r="36" spans="1:3" s="333" customFormat="1" ht="12" customHeight="1" thickBot="1">
      <c r="A36" s="206" t="s">
        <v>24</v>
      </c>
      <c r="B36" s="121" t="s">
        <v>413</v>
      </c>
      <c r="C36" s="324"/>
    </row>
    <row r="37" spans="1:3" s="333" customFormat="1" ht="12" customHeight="1" thickBot="1">
      <c r="A37" s="198" t="s">
        <v>25</v>
      </c>
      <c r="B37" s="121" t="s">
        <v>414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415</v>
      </c>
      <c r="C38" s="325">
        <f>+C39+C40+C41</f>
        <v>0</v>
      </c>
    </row>
    <row r="39" spans="1:3" s="333" customFormat="1" ht="12" customHeight="1">
      <c r="A39" s="411" t="s">
        <v>416</v>
      </c>
      <c r="B39" s="412" t="s">
        <v>233</v>
      </c>
      <c r="C39" s="72"/>
    </row>
    <row r="40" spans="1:3" s="333" customFormat="1" ht="12" customHeight="1">
      <c r="A40" s="411" t="s">
        <v>417</v>
      </c>
      <c r="B40" s="413" t="s">
        <v>1</v>
      </c>
      <c r="C40" s="308"/>
    </row>
    <row r="41" spans="1:3" s="418" customFormat="1" ht="12" customHeight="1" thickBot="1">
      <c r="A41" s="410" t="s">
        <v>418</v>
      </c>
      <c r="B41" s="137" t="s">
        <v>419</v>
      </c>
      <c r="C41" s="79"/>
    </row>
    <row r="42" spans="1:3" s="418" customFormat="1" ht="15" customHeight="1" thickBot="1">
      <c r="A42" s="229" t="s">
        <v>27</v>
      </c>
      <c r="B42" s="230" t="s">
        <v>420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421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171</v>
      </c>
      <c r="C48" s="75"/>
    </row>
    <row r="49" spans="1:3" ht="12" customHeight="1">
      <c r="A49" s="410" t="s">
        <v>103</v>
      </c>
      <c r="B49" s="8" t="s">
        <v>134</v>
      </c>
      <c r="C49" s="75"/>
    </row>
    <row r="50" spans="1:3" ht="12" customHeight="1">
      <c r="A50" s="410" t="s">
        <v>104</v>
      </c>
      <c r="B50" s="8" t="s">
        <v>172</v>
      </c>
      <c r="C50" s="75"/>
    </row>
    <row r="51" spans="1:3" ht="12" customHeight="1" thickBot="1">
      <c r="A51" s="410" t="s">
        <v>136</v>
      </c>
      <c r="B51" s="8" t="s">
        <v>173</v>
      </c>
      <c r="C51" s="75"/>
    </row>
    <row r="52" spans="1:3" ht="12" customHeight="1" thickBot="1">
      <c r="A52" s="206" t="s">
        <v>19</v>
      </c>
      <c r="B52" s="121" t="s">
        <v>422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223</v>
      </c>
      <c r="C53" s="72"/>
    </row>
    <row r="54" spans="1:3" ht="12" customHeight="1">
      <c r="A54" s="410" t="s">
        <v>108</v>
      </c>
      <c r="B54" s="8" t="s">
        <v>175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535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542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530</v>
      </c>
      <c r="B60" s="241"/>
      <c r="C60" s="119"/>
    </row>
    <row r="61" spans="1:3" ht="13.5" thickBot="1">
      <c r="A61" s="240" t="s">
        <v>196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28" zoomScale="130" zoomScaleNormal="130" workbookViewId="0">
      <selection activeCell="C66" sqref="C6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+CONCATENATE("9.2.3. melléklet a ……/",LEFT(ÖSSZEFÜGGÉSEK!A5,4),". (….) önkormányzati rendelethez")</f>
        <v>9.2.3. melléklet a ……/2015. (….) önkormányzati rendelethez</v>
      </c>
    </row>
    <row r="2" spans="1:3" s="415" customFormat="1" ht="25.5" customHeight="1">
      <c r="A2" s="372" t="s">
        <v>194</v>
      </c>
      <c r="B2" s="317" t="s">
        <v>404</v>
      </c>
      <c r="C2" s="331" t="s">
        <v>61</v>
      </c>
    </row>
    <row r="3" spans="1:3" s="415" customFormat="1" ht="24.75" thickBot="1">
      <c r="A3" s="408" t="s">
        <v>193</v>
      </c>
      <c r="B3" s="318" t="s">
        <v>543</v>
      </c>
      <c r="C3" s="332" t="s">
        <v>437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532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533</v>
      </c>
      <c r="C26" s="307">
        <f>+C27+C28+C29</f>
        <v>0</v>
      </c>
    </row>
    <row r="27" spans="1:3" s="418" customFormat="1" ht="12" customHeight="1">
      <c r="A27" s="411" t="s">
        <v>265</v>
      </c>
      <c r="B27" s="412" t="s">
        <v>260</v>
      </c>
      <c r="C27" s="72"/>
    </row>
    <row r="28" spans="1:3" s="418" customFormat="1" ht="12" customHeight="1">
      <c r="A28" s="411" t="s">
        <v>268</v>
      </c>
      <c r="B28" s="412" t="s">
        <v>408</v>
      </c>
      <c r="C28" s="305"/>
    </row>
    <row r="29" spans="1:3" s="418" customFormat="1" ht="12" customHeight="1">
      <c r="A29" s="411" t="s">
        <v>269</v>
      </c>
      <c r="B29" s="413" t="s">
        <v>411</v>
      </c>
      <c r="C29" s="305"/>
    </row>
    <row r="30" spans="1:3" s="418" customFormat="1" ht="12" customHeight="1" thickBot="1">
      <c r="A30" s="410" t="s">
        <v>270</v>
      </c>
      <c r="B30" s="137" t="s">
        <v>534</v>
      </c>
      <c r="C30" s="79"/>
    </row>
    <row r="31" spans="1:3" s="418" customFormat="1" ht="12" customHeight="1" thickBot="1">
      <c r="A31" s="206" t="s">
        <v>22</v>
      </c>
      <c r="B31" s="121" t="s">
        <v>412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292</v>
      </c>
      <c r="C32" s="72"/>
    </row>
    <row r="33" spans="1:3" s="418" customFormat="1" ht="12" customHeight="1">
      <c r="A33" s="411" t="s">
        <v>95</v>
      </c>
      <c r="B33" s="413" t="s">
        <v>293</v>
      </c>
      <c r="C33" s="308"/>
    </row>
    <row r="34" spans="1:3" s="418" customFormat="1" ht="12" customHeight="1" thickBot="1">
      <c r="A34" s="410" t="s">
        <v>96</v>
      </c>
      <c r="B34" s="137" t="s">
        <v>294</v>
      </c>
      <c r="C34" s="79"/>
    </row>
    <row r="35" spans="1:3" s="333" customFormat="1" ht="12" customHeight="1" thickBot="1">
      <c r="A35" s="206" t="s">
        <v>23</v>
      </c>
      <c r="B35" s="121" t="s">
        <v>380</v>
      </c>
      <c r="C35" s="312"/>
    </row>
    <row r="36" spans="1:3" s="333" customFormat="1" ht="12" customHeight="1" thickBot="1">
      <c r="A36" s="206" t="s">
        <v>24</v>
      </c>
      <c r="B36" s="121" t="s">
        <v>413</v>
      </c>
      <c r="C36" s="324"/>
    </row>
    <row r="37" spans="1:3" s="333" customFormat="1" ht="12" customHeight="1" thickBot="1">
      <c r="A37" s="198" t="s">
        <v>25</v>
      </c>
      <c r="B37" s="121" t="s">
        <v>414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415</v>
      </c>
      <c r="C38" s="325">
        <f>+C39+C40+C41</f>
        <v>0</v>
      </c>
    </row>
    <row r="39" spans="1:3" s="333" customFormat="1" ht="12" customHeight="1">
      <c r="A39" s="411" t="s">
        <v>416</v>
      </c>
      <c r="B39" s="412" t="s">
        <v>233</v>
      </c>
      <c r="C39" s="72"/>
    </row>
    <row r="40" spans="1:3" s="333" customFormat="1" ht="12" customHeight="1">
      <c r="A40" s="411" t="s">
        <v>417</v>
      </c>
      <c r="B40" s="413" t="s">
        <v>1</v>
      </c>
      <c r="C40" s="308"/>
    </row>
    <row r="41" spans="1:3" s="418" customFormat="1" ht="12" customHeight="1" thickBot="1">
      <c r="A41" s="410" t="s">
        <v>418</v>
      </c>
      <c r="B41" s="137" t="s">
        <v>419</v>
      </c>
      <c r="C41" s="79"/>
    </row>
    <row r="42" spans="1:3" s="418" customFormat="1" ht="15" customHeight="1" thickBot="1">
      <c r="A42" s="229" t="s">
        <v>27</v>
      </c>
      <c r="B42" s="230" t="s">
        <v>420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421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171</v>
      </c>
      <c r="C48" s="75"/>
    </row>
    <row r="49" spans="1:3" ht="12" customHeight="1">
      <c r="A49" s="410" t="s">
        <v>103</v>
      </c>
      <c r="B49" s="8" t="s">
        <v>134</v>
      </c>
      <c r="C49" s="75"/>
    </row>
    <row r="50" spans="1:3" ht="12" customHeight="1">
      <c r="A50" s="410" t="s">
        <v>104</v>
      </c>
      <c r="B50" s="8" t="s">
        <v>172</v>
      </c>
      <c r="C50" s="75"/>
    </row>
    <row r="51" spans="1:3" ht="12" customHeight="1" thickBot="1">
      <c r="A51" s="410" t="s">
        <v>136</v>
      </c>
      <c r="B51" s="8" t="s">
        <v>173</v>
      </c>
      <c r="C51" s="75"/>
    </row>
    <row r="52" spans="1:3" ht="12" customHeight="1" thickBot="1">
      <c r="A52" s="206" t="s">
        <v>19</v>
      </c>
      <c r="B52" s="121" t="s">
        <v>422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223</v>
      </c>
      <c r="C53" s="72"/>
    </row>
    <row r="54" spans="1:3" ht="12" customHeight="1">
      <c r="A54" s="410" t="s">
        <v>108</v>
      </c>
      <c r="B54" s="8" t="s">
        <v>175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535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542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530</v>
      </c>
      <c r="B60" s="241"/>
      <c r="C60" s="119"/>
    </row>
    <row r="61" spans="1:3" ht="13.5" thickBot="1">
      <c r="A61" s="240" t="s">
        <v>196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16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 melléklet a ……/",LEFT(ÖSSZEFÜGGÉSEK!A5,4),". (….) önkormányzati rendelethez")</f>
        <v>9.3. melléklet a ……/2015. (….) önkormányzati rendelethez</v>
      </c>
    </row>
    <row r="2" spans="1:3" s="415" customFormat="1" ht="25.5" customHeight="1">
      <c r="A2" s="372" t="s">
        <v>194</v>
      </c>
      <c r="B2" s="317" t="s">
        <v>197</v>
      </c>
      <c r="C2" s="331" t="s">
        <v>62</v>
      </c>
    </row>
    <row r="3" spans="1:3" s="415" customFormat="1" ht="24.75" thickBot="1">
      <c r="A3" s="408" t="s">
        <v>193</v>
      </c>
      <c r="B3" s="318" t="s">
        <v>403</v>
      </c>
      <c r="C3" s="332" t="s">
        <v>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536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410</v>
      </c>
      <c r="C26" s="307">
        <f>+C27+C28</f>
        <v>0</v>
      </c>
    </row>
    <row r="27" spans="1:3" s="418" customFormat="1" ht="12" customHeight="1">
      <c r="A27" s="411" t="s">
        <v>265</v>
      </c>
      <c r="B27" s="412" t="s">
        <v>408</v>
      </c>
      <c r="C27" s="72"/>
    </row>
    <row r="28" spans="1:3" s="418" customFormat="1" ht="12" customHeight="1">
      <c r="A28" s="411" t="s">
        <v>268</v>
      </c>
      <c r="B28" s="413" t="s">
        <v>411</v>
      </c>
      <c r="C28" s="308"/>
    </row>
    <row r="29" spans="1:3" s="418" customFormat="1" ht="12" customHeight="1" thickBot="1">
      <c r="A29" s="410" t="s">
        <v>269</v>
      </c>
      <c r="B29" s="137" t="s">
        <v>537</v>
      </c>
      <c r="C29" s="79"/>
    </row>
    <row r="30" spans="1:3" s="418" customFormat="1" ht="12" customHeight="1" thickBot="1">
      <c r="A30" s="206" t="s">
        <v>22</v>
      </c>
      <c r="B30" s="121" t="s">
        <v>412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292</v>
      </c>
      <c r="C31" s="72"/>
    </row>
    <row r="32" spans="1:3" s="418" customFormat="1" ht="12" customHeight="1">
      <c r="A32" s="411" t="s">
        <v>95</v>
      </c>
      <c r="B32" s="413" t="s">
        <v>293</v>
      </c>
      <c r="C32" s="308"/>
    </row>
    <row r="33" spans="1:3" s="418" customFormat="1" ht="12" customHeight="1" thickBot="1">
      <c r="A33" s="410" t="s">
        <v>96</v>
      </c>
      <c r="B33" s="137" t="s">
        <v>294</v>
      </c>
      <c r="C33" s="79"/>
    </row>
    <row r="34" spans="1:3" s="333" customFormat="1" ht="12" customHeight="1" thickBot="1">
      <c r="A34" s="206" t="s">
        <v>23</v>
      </c>
      <c r="B34" s="121" t="s">
        <v>380</v>
      </c>
      <c r="C34" s="312"/>
    </row>
    <row r="35" spans="1:3" s="333" customFormat="1" ht="12" customHeight="1" thickBot="1">
      <c r="A35" s="206" t="s">
        <v>24</v>
      </c>
      <c r="B35" s="121" t="s">
        <v>413</v>
      </c>
      <c r="C35" s="324"/>
    </row>
    <row r="36" spans="1:3" s="333" customFormat="1" ht="12" customHeight="1" thickBot="1">
      <c r="A36" s="198" t="s">
        <v>25</v>
      </c>
      <c r="B36" s="121" t="s">
        <v>538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415</v>
      </c>
      <c r="C37" s="325">
        <f>+C38+C39+C40</f>
        <v>0</v>
      </c>
    </row>
    <row r="38" spans="1:3" s="333" customFormat="1" ht="12" customHeight="1">
      <c r="A38" s="411" t="s">
        <v>416</v>
      </c>
      <c r="B38" s="412" t="s">
        <v>233</v>
      </c>
      <c r="C38" s="72"/>
    </row>
    <row r="39" spans="1:3" s="333" customFormat="1" ht="12" customHeight="1">
      <c r="A39" s="411" t="s">
        <v>417</v>
      </c>
      <c r="B39" s="413" t="s">
        <v>1</v>
      </c>
      <c r="C39" s="308"/>
    </row>
    <row r="40" spans="1:3" s="418" customFormat="1" ht="12" customHeight="1" thickBot="1">
      <c r="A40" s="410" t="s">
        <v>418</v>
      </c>
      <c r="B40" s="137" t="s">
        <v>419</v>
      </c>
      <c r="C40" s="79"/>
    </row>
    <row r="41" spans="1:3" s="418" customFormat="1" ht="15" customHeight="1" thickBot="1">
      <c r="A41" s="229" t="s">
        <v>27</v>
      </c>
      <c r="B41" s="230" t="s">
        <v>420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421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171</v>
      </c>
      <c r="C47" s="75"/>
    </row>
    <row r="48" spans="1:3" ht="12" customHeight="1">
      <c r="A48" s="410" t="s">
        <v>103</v>
      </c>
      <c r="B48" s="8" t="s">
        <v>134</v>
      </c>
      <c r="C48" s="75"/>
    </row>
    <row r="49" spans="1:3" ht="12" customHeight="1">
      <c r="A49" s="410" t="s">
        <v>104</v>
      </c>
      <c r="B49" s="8" t="s">
        <v>172</v>
      </c>
      <c r="C49" s="75"/>
    </row>
    <row r="50" spans="1:3" ht="12" customHeight="1" thickBot="1">
      <c r="A50" s="410" t="s">
        <v>136</v>
      </c>
      <c r="B50" s="8" t="s">
        <v>173</v>
      </c>
      <c r="C50" s="75"/>
    </row>
    <row r="51" spans="1:3" ht="12" customHeight="1" thickBot="1">
      <c r="A51" s="206" t="s">
        <v>19</v>
      </c>
      <c r="B51" s="121" t="s">
        <v>422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223</v>
      </c>
      <c r="C52" s="72"/>
    </row>
    <row r="53" spans="1:3" ht="12" customHeight="1">
      <c r="A53" s="410" t="s">
        <v>108</v>
      </c>
      <c r="B53" s="8" t="s">
        <v>175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535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542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530</v>
      </c>
      <c r="B59" s="241"/>
      <c r="C59" s="119"/>
    </row>
    <row r="60" spans="1:3" ht="13.5" thickBot="1">
      <c r="A60" s="240" t="s">
        <v>196</v>
      </c>
      <c r="B60" s="241"/>
      <c r="C60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7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+CONCATENATE("9.3.1. melléklet a ……/",LEFT(ÖSSZEFÜGGÉSEK!A5,4),". (….) önkormányzati rendelethez")</f>
        <v>9.3.1. melléklet a ……/2015. (….) önkormányzati rendelethez</v>
      </c>
    </row>
    <row r="2" spans="1:3" s="415" customFormat="1" ht="25.5" customHeight="1">
      <c r="A2" s="372" t="s">
        <v>194</v>
      </c>
      <c r="B2" s="317" t="s">
        <v>197</v>
      </c>
      <c r="C2" s="331" t="s">
        <v>62</v>
      </c>
    </row>
    <row r="3" spans="1:3" s="415" customFormat="1" ht="24.75" thickBot="1">
      <c r="A3" s="408" t="s">
        <v>193</v>
      </c>
      <c r="B3" s="318" t="s">
        <v>423</v>
      </c>
      <c r="C3" s="332" t="s">
        <v>61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536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410</v>
      </c>
      <c r="C26" s="307">
        <f>+C27+C28</f>
        <v>0</v>
      </c>
    </row>
    <row r="27" spans="1:3" s="418" customFormat="1" ht="12" customHeight="1">
      <c r="A27" s="411" t="s">
        <v>265</v>
      </c>
      <c r="B27" s="412" t="s">
        <v>408</v>
      </c>
      <c r="C27" s="72"/>
    </row>
    <row r="28" spans="1:3" s="418" customFormat="1" ht="12" customHeight="1">
      <c r="A28" s="411" t="s">
        <v>268</v>
      </c>
      <c r="B28" s="413" t="s">
        <v>411</v>
      </c>
      <c r="C28" s="308"/>
    </row>
    <row r="29" spans="1:3" s="418" customFormat="1" ht="12" customHeight="1" thickBot="1">
      <c r="A29" s="410" t="s">
        <v>269</v>
      </c>
      <c r="B29" s="137" t="s">
        <v>537</v>
      </c>
      <c r="C29" s="79"/>
    </row>
    <row r="30" spans="1:3" s="418" customFormat="1" ht="12" customHeight="1" thickBot="1">
      <c r="A30" s="206" t="s">
        <v>22</v>
      </c>
      <c r="B30" s="121" t="s">
        <v>412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292</v>
      </c>
      <c r="C31" s="72"/>
    </row>
    <row r="32" spans="1:3" s="418" customFormat="1" ht="12" customHeight="1">
      <c r="A32" s="411" t="s">
        <v>95</v>
      </c>
      <c r="B32" s="413" t="s">
        <v>293</v>
      </c>
      <c r="C32" s="308"/>
    </row>
    <row r="33" spans="1:3" s="418" customFormat="1" ht="12" customHeight="1" thickBot="1">
      <c r="A33" s="410" t="s">
        <v>96</v>
      </c>
      <c r="B33" s="137" t="s">
        <v>294</v>
      </c>
      <c r="C33" s="79"/>
    </row>
    <row r="34" spans="1:3" s="333" customFormat="1" ht="12" customHeight="1" thickBot="1">
      <c r="A34" s="206" t="s">
        <v>23</v>
      </c>
      <c r="B34" s="121" t="s">
        <v>380</v>
      </c>
      <c r="C34" s="312"/>
    </row>
    <row r="35" spans="1:3" s="333" customFormat="1" ht="12" customHeight="1" thickBot="1">
      <c r="A35" s="206" t="s">
        <v>24</v>
      </c>
      <c r="B35" s="121" t="s">
        <v>413</v>
      </c>
      <c r="C35" s="324"/>
    </row>
    <row r="36" spans="1:3" s="333" customFormat="1" ht="12" customHeight="1" thickBot="1">
      <c r="A36" s="198" t="s">
        <v>25</v>
      </c>
      <c r="B36" s="121" t="s">
        <v>538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415</v>
      </c>
      <c r="C37" s="325">
        <f>+C38+C39+C40</f>
        <v>0</v>
      </c>
    </row>
    <row r="38" spans="1:3" s="333" customFormat="1" ht="12" customHeight="1">
      <c r="A38" s="411" t="s">
        <v>416</v>
      </c>
      <c r="B38" s="412" t="s">
        <v>233</v>
      </c>
      <c r="C38" s="72"/>
    </row>
    <row r="39" spans="1:3" s="333" customFormat="1" ht="12" customHeight="1">
      <c r="A39" s="411" t="s">
        <v>417</v>
      </c>
      <c r="B39" s="413" t="s">
        <v>1</v>
      </c>
      <c r="C39" s="308"/>
    </row>
    <row r="40" spans="1:3" s="418" customFormat="1" ht="12" customHeight="1" thickBot="1">
      <c r="A40" s="410" t="s">
        <v>418</v>
      </c>
      <c r="B40" s="137" t="s">
        <v>419</v>
      </c>
      <c r="C40" s="79"/>
    </row>
    <row r="41" spans="1:3" s="418" customFormat="1" ht="15" customHeight="1" thickBot="1">
      <c r="A41" s="229" t="s">
        <v>27</v>
      </c>
      <c r="B41" s="230" t="s">
        <v>420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421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171</v>
      </c>
      <c r="C47" s="75"/>
    </row>
    <row r="48" spans="1:3" ht="12" customHeight="1">
      <c r="A48" s="410" t="s">
        <v>103</v>
      </c>
      <c r="B48" s="8" t="s">
        <v>134</v>
      </c>
      <c r="C48" s="75"/>
    </row>
    <row r="49" spans="1:3" ht="12" customHeight="1">
      <c r="A49" s="410" t="s">
        <v>104</v>
      </c>
      <c r="B49" s="8" t="s">
        <v>172</v>
      </c>
      <c r="C49" s="75"/>
    </row>
    <row r="50" spans="1:3" ht="12" customHeight="1" thickBot="1">
      <c r="A50" s="410" t="s">
        <v>136</v>
      </c>
      <c r="B50" s="8" t="s">
        <v>173</v>
      </c>
      <c r="C50" s="75"/>
    </row>
    <row r="51" spans="1:3" ht="12" customHeight="1" thickBot="1">
      <c r="A51" s="206" t="s">
        <v>19</v>
      </c>
      <c r="B51" s="121" t="s">
        <v>422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223</v>
      </c>
      <c r="C52" s="72"/>
    </row>
    <row r="53" spans="1:3" ht="12" customHeight="1">
      <c r="A53" s="410" t="s">
        <v>108</v>
      </c>
      <c r="B53" s="8" t="s">
        <v>175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535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542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530</v>
      </c>
      <c r="B59" s="241"/>
      <c r="C59" s="119"/>
    </row>
    <row r="60" spans="1:3" ht="13.5" thickBot="1">
      <c r="A60" s="240" t="s">
        <v>196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4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+CONCATENATE("9.3.2. melléklet a ……/",LEFT(ÖSSZEFÜGGÉSEK!A5,4),". (….) önkormányzati rendelethez")</f>
        <v>9.3.2. melléklet a ……/2015. (….) önkormányzati rendelethez</v>
      </c>
    </row>
    <row r="2" spans="1:3" s="415" customFormat="1" ht="25.5" customHeight="1">
      <c r="A2" s="372" t="s">
        <v>194</v>
      </c>
      <c r="B2" s="317" t="s">
        <v>197</v>
      </c>
      <c r="C2" s="331" t="s">
        <v>62</v>
      </c>
    </row>
    <row r="3" spans="1:3" s="415" customFormat="1" ht="24.75" thickBot="1">
      <c r="A3" s="408" t="s">
        <v>193</v>
      </c>
      <c r="B3" s="318" t="s">
        <v>424</v>
      </c>
      <c r="C3" s="332" t="s">
        <v>62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536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410</v>
      </c>
      <c r="C26" s="307">
        <f>+C27+C28</f>
        <v>0</v>
      </c>
    </row>
    <row r="27" spans="1:3" s="418" customFormat="1" ht="12" customHeight="1">
      <c r="A27" s="411" t="s">
        <v>265</v>
      </c>
      <c r="B27" s="412" t="s">
        <v>408</v>
      </c>
      <c r="C27" s="72"/>
    </row>
    <row r="28" spans="1:3" s="418" customFormat="1" ht="12" customHeight="1">
      <c r="A28" s="411" t="s">
        <v>268</v>
      </c>
      <c r="B28" s="413" t="s">
        <v>411</v>
      </c>
      <c r="C28" s="308"/>
    </row>
    <row r="29" spans="1:3" s="418" customFormat="1" ht="12" customHeight="1" thickBot="1">
      <c r="A29" s="410" t="s">
        <v>269</v>
      </c>
      <c r="B29" s="137" t="s">
        <v>537</v>
      </c>
      <c r="C29" s="79"/>
    </row>
    <row r="30" spans="1:3" s="418" customFormat="1" ht="12" customHeight="1" thickBot="1">
      <c r="A30" s="206" t="s">
        <v>22</v>
      </c>
      <c r="B30" s="121" t="s">
        <v>412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292</v>
      </c>
      <c r="C31" s="72"/>
    </row>
    <row r="32" spans="1:3" s="418" customFormat="1" ht="12" customHeight="1">
      <c r="A32" s="411" t="s">
        <v>95</v>
      </c>
      <c r="B32" s="413" t="s">
        <v>293</v>
      </c>
      <c r="C32" s="308"/>
    </row>
    <row r="33" spans="1:3" s="418" customFormat="1" ht="12" customHeight="1" thickBot="1">
      <c r="A33" s="410" t="s">
        <v>96</v>
      </c>
      <c r="B33" s="137" t="s">
        <v>294</v>
      </c>
      <c r="C33" s="79"/>
    </row>
    <row r="34" spans="1:3" s="333" customFormat="1" ht="12" customHeight="1" thickBot="1">
      <c r="A34" s="206" t="s">
        <v>23</v>
      </c>
      <c r="B34" s="121" t="s">
        <v>380</v>
      </c>
      <c r="C34" s="312"/>
    </row>
    <row r="35" spans="1:3" s="333" customFormat="1" ht="12" customHeight="1" thickBot="1">
      <c r="A35" s="206" t="s">
        <v>24</v>
      </c>
      <c r="B35" s="121" t="s">
        <v>413</v>
      </c>
      <c r="C35" s="324"/>
    </row>
    <row r="36" spans="1:3" s="333" customFormat="1" ht="12" customHeight="1" thickBot="1">
      <c r="A36" s="198" t="s">
        <v>25</v>
      </c>
      <c r="B36" s="121" t="s">
        <v>538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415</v>
      </c>
      <c r="C37" s="325">
        <f>+C38+C39+C40</f>
        <v>0</v>
      </c>
    </row>
    <row r="38" spans="1:3" s="333" customFormat="1" ht="12" customHeight="1">
      <c r="A38" s="411" t="s">
        <v>416</v>
      </c>
      <c r="B38" s="412" t="s">
        <v>233</v>
      </c>
      <c r="C38" s="72"/>
    </row>
    <row r="39" spans="1:3" s="333" customFormat="1" ht="12" customHeight="1">
      <c r="A39" s="411" t="s">
        <v>417</v>
      </c>
      <c r="B39" s="413" t="s">
        <v>1</v>
      </c>
      <c r="C39" s="308"/>
    </row>
    <row r="40" spans="1:3" s="418" customFormat="1" ht="12" customHeight="1" thickBot="1">
      <c r="A40" s="410" t="s">
        <v>418</v>
      </c>
      <c r="B40" s="137" t="s">
        <v>419</v>
      </c>
      <c r="C40" s="79"/>
    </row>
    <row r="41" spans="1:3" s="418" customFormat="1" ht="15" customHeight="1" thickBot="1">
      <c r="A41" s="229" t="s">
        <v>27</v>
      </c>
      <c r="B41" s="230" t="s">
        <v>420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421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171</v>
      </c>
      <c r="C47" s="75"/>
    </row>
    <row r="48" spans="1:3" ht="12" customHeight="1">
      <c r="A48" s="410" t="s">
        <v>103</v>
      </c>
      <c r="B48" s="8" t="s">
        <v>134</v>
      </c>
      <c r="C48" s="75"/>
    </row>
    <row r="49" spans="1:3" ht="12" customHeight="1">
      <c r="A49" s="410" t="s">
        <v>104</v>
      </c>
      <c r="B49" s="8" t="s">
        <v>172</v>
      </c>
      <c r="C49" s="75"/>
    </row>
    <row r="50" spans="1:3" ht="12" customHeight="1" thickBot="1">
      <c r="A50" s="410" t="s">
        <v>136</v>
      </c>
      <c r="B50" s="8" t="s">
        <v>173</v>
      </c>
      <c r="C50" s="75"/>
    </row>
    <row r="51" spans="1:3" ht="12" customHeight="1" thickBot="1">
      <c r="A51" s="206" t="s">
        <v>19</v>
      </c>
      <c r="B51" s="121" t="s">
        <v>422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223</v>
      </c>
      <c r="C52" s="72"/>
    </row>
    <row r="53" spans="1:3" ht="12" customHeight="1">
      <c r="A53" s="410" t="s">
        <v>108</v>
      </c>
      <c r="B53" s="8" t="s">
        <v>175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535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542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530</v>
      </c>
      <c r="B59" s="241"/>
      <c r="C59" s="119"/>
    </row>
    <row r="60" spans="1:3" ht="13.5" thickBot="1">
      <c r="A60" s="240" t="s">
        <v>196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1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+CONCATENATE("9.3.3. melléklet a ……/",LEFT(ÖSSZEFÜGGÉSEK!A5,4),". (….) önkormányzati rendelethez")</f>
        <v>9.3.3. melléklet a ……/2015. (….) önkormányzati rendelethez</v>
      </c>
    </row>
    <row r="2" spans="1:3" s="415" customFormat="1" ht="25.5" customHeight="1">
      <c r="A2" s="372" t="s">
        <v>194</v>
      </c>
      <c r="B2" s="317" t="s">
        <v>197</v>
      </c>
      <c r="C2" s="331" t="s">
        <v>62</v>
      </c>
    </row>
    <row r="3" spans="1:3" s="415" customFormat="1" ht="24.75" thickBot="1">
      <c r="A3" s="408" t="s">
        <v>193</v>
      </c>
      <c r="B3" s="318" t="s">
        <v>543</v>
      </c>
      <c r="C3" s="332" t="s">
        <v>437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195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503</v>
      </c>
      <c r="B6" s="199" t="s">
        <v>504</v>
      </c>
      <c r="C6" s="200" t="s">
        <v>505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531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278</v>
      </c>
      <c r="C9" s="322"/>
    </row>
    <row r="10" spans="1:3" s="333" customFormat="1" ht="12" customHeight="1">
      <c r="A10" s="410" t="s">
        <v>102</v>
      </c>
      <c r="B10" s="8" t="s">
        <v>279</v>
      </c>
      <c r="C10" s="305"/>
    </row>
    <row r="11" spans="1:3" s="333" customFormat="1" ht="12" customHeight="1">
      <c r="A11" s="410" t="s">
        <v>103</v>
      </c>
      <c r="B11" s="8" t="s">
        <v>280</v>
      </c>
      <c r="C11" s="305"/>
    </row>
    <row r="12" spans="1:3" s="333" customFormat="1" ht="12" customHeight="1">
      <c r="A12" s="410" t="s">
        <v>104</v>
      </c>
      <c r="B12" s="8" t="s">
        <v>281</v>
      </c>
      <c r="C12" s="305"/>
    </row>
    <row r="13" spans="1:3" s="333" customFormat="1" ht="12" customHeight="1">
      <c r="A13" s="410" t="s">
        <v>136</v>
      </c>
      <c r="B13" s="8" t="s">
        <v>282</v>
      </c>
      <c r="C13" s="305"/>
    </row>
    <row r="14" spans="1:3" s="333" customFormat="1" ht="12" customHeight="1">
      <c r="A14" s="410" t="s">
        <v>105</v>
      </c>
      <c r="B14" s="8" t="s">
        <v>405</v>
      </c>
      <c r="C14" s="305"/>
    </row>
    <row r="15" spans="1:3" s="333" customFormat="1" ht="12" customHeight="1">
      <c r="A15" s="410" t="s">
        <v>106</v>
      </c>
      <c r="B15" s="7" t="s">
        <v>406</v>
      </c>
      <c r="C15" s="305"/>
    </row>
    <row r="16" spans="1:3" s="333" customFormat="1" ht="12" customHeight="1">
      <c r="A16" s="410" t="s">
        <v>116</v>
      </c>
      <c r="B16" s="8" t="s">
        <v>285</v>
      </c>
      <c r="C16" s="323"/>
    </row>
    <row r="17" spans="1:3" s="418" customFormat="1" ht="12" customHeight="1">
      <c r="A17" s="410" t="s">
        <v>117</v>
      </c>
      <c r="B17" s="8" t="s">
        <v>286</v>
      </c>
      <c r="C17" s="305"/>
    </row>
    <row r="18" spans="1:3" s="418" customFormat="1" ht="12" customHeight="1">
      <c r="A18" s="410" t="s">
        <v>118</v>
      </c>
      <c r="B18" s="8" t="s">
        <v>443</v>
      </c>
      <c r="C18" s="306"/>
    </row>
    <row r="19" spans="1:3" s="418" customFormat="1" ht="12" customHeight="1" thickBot="1">
      <c r="A19" s="410" t="s">
        <v>119</v>
      </c>
      <c r="B19" s="7" t="s">
        <v>287</v>
      </c>
      <c r="C19" s="306"/>
    </row>
    <row r="20" spans="1:3" s="333" customFormat="1" ht="12" customHeight="1" thickBot="1">
      <c r="A20" s="198" t="s">
        <v>19</v>
      </c>
      <c r="B20" s="228" t="s">
        <v>407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255</v>
      </c>
      <c r="C21" s="305"/>
    </row>
    <row r="22" spans="1:3" s="418" customFormat="1" ht="12" customHeight="1">
      <c r="A22" s="410" t="s">
        <v>108</v>
      </c>
      <c r="B22" s="8" t="s">
        <v>408</v>
      </c>
      <c r="C22" s="305"/>
    </row>
    <row r="23" spans="1:3" s="418" customFormat="1" ht="12" customHeight="1">
      <c r="A23" s="410" t="s">
        <v>109</v>
      </c>
      <c r="B23" s="8" t="s">
        <v>409</v>
      </c>
      <c r="C23" s="305"/>
    </row>
    <row r="24" spans="1:3" s="418" customFormat="1" ht="12" customHeight="1" thickBot="1">
      <c r="A24" s="410" t="s">
        <v>110</v>
      </c>
      <c r="B24" s="8" t="s">
        <v>536</v>
      </c>
      <c r="C24" s="305"/>
    </row>
    <row r="25" spans="1:3" s="418" customFormat="1" ht="12" customHeight="1" thickBot="1">
      <c r="A25" s="206" t="s">
        <v>20</v>
      </c>
      <c r="B25" s="121" t="s">
        <v>162</v>
      </c>
      <c r="C25" s="312"/>
    </row>
    <row r="26" spans="1:3" s="418" customFormat="1" ht="12" customHeight="1" thickBot="1">
      <c r="A26" s="206" t="s">
        <v>21</v>
      </c>
      <c r="B26" s="121" t="s">
        <v>410</v>
      </c>
      <c r="C26" s="307">
        <f>+C27+C28</f>
        <v>0</v>
      </c>
    </row>
    <row r="27" spans="1:3" s="418" customFormat="1" ht="12" customHeight="1">
      <c r="A27" s="411" t="s">
        <v>265</v>
      </c>
      <c r="B27" s="412" t="s">
        <v>408</v>
      </c>
      <c r="C27" s="72"/>
    </row>
    <row r="28" spans="1:3" s="418" customFormat="1" ht="12" customHeight="1">
      <c r="A28" s="411" t="s">
        <v>268</v>
      </c>
      <c r="B28" s="413" t="s">
        <v>411</v>
      </c>
      <c r="C28" s="308"/>
    </row>
    <row r="29" spans="1:3" s="418" customFormat="1" ht="12" customHeight="1" thickBot="1">
      <c r="A29" s="410" t="s">
        <v>269</v>
      </c>
      <c r="B29" s="137" t="s">
        <v>537</v>
      </c>
      <c r="C29" s="79"/>
    </row>
    <row r="30" spans="1:3" s="418" customFormat="1" ht="12" customHeight="1" thickBot="1">
      <c r="A30" s="206" t="s">
        <v>22</v>
      </c>
      <c r="B30" s="121" t="s">
        <v>412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292</v>
      </c>
      <c r="C31" s="72"/>
    </row>
    <row r="32" spans="1:3" s="418" customFormat="1" ht="12" customHeight="1">
      <c r="A32" s="411" t="s">
        <v>95</v>
      </c>
      <c r="B32" s="413" t="s">
        <v>293</v>
      </c>
      <c r="C32" s="308"/>
    </row>
    <row r="33" spans="1:3" s="418" customFormat="1" ht="12" customHeight="1" thickBot="1">
      <c r="A33" s="410" t="s">
        <v>96</v>
      </c>
      <c r="B33" s="137" t="s">
        <v>294</v>
      </c>
      <c r="C33" s="79"/>
    </row>
    <row r="34" spans="1:3" s="333" customFormat="1" ht="12" customHeight="1" thickBot="1">
      <c r="A34" s="206" t="s">
        <v>23</v>
      </c>
      <c r="B34" s="121" t="s">
        <v>380</v>
      </c>
      <c r="C34" s="312"/>
    </row>
    <row r="35" spans="1:3" s="333" customFormat="1" ht="12" customHeight="1" thickBot="1">
      <c r="A35" s="206" t="s">
        <v>24</v>
      </c>
      <c r="B35" s="121" t="s">
        <v>413</v>
      </c>
      <c r="C35" s="324"/>
    </row>
    <row r="36" spans="1:3" s="333" customFormat="1" ht="12" customHeight="1" thickBot="1">
      <c r="A36" s="198" t="s">
        <v>25</v>
      </c>
      <c r="B36" s="121" t="s">
        <v>538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415</v>
      </c>
      <c r="C37" s="325">
        <f>+C38+C39+C40</f>
        <v>0</v>
      </c>
    </row>
    <row r="38" spans="1:3" s="333" customFormat="1" ht="12" customHeight="1">
      <c r="A38" s="411" t="s">
        <v>416</v>
      </c>
      <c r="B38" s="412" t="s">
        <v>233</v>
      </c>
      <c r="C38" s="72"/>
    </row>
    <row r="39" spans="1:3" s="333" customFormat="1" ht="12" customHeight="1">
      <c r="A39" s="411" t="s">
        <v>417</v>
      </c>
      <c r="B39" s="413" t="s">
        <v>1</v>
      </c>
      <c r="C39" s="308"/>
    </row>
    <row r="40" spans="1:3" s="418" customFormat="1" ht="12" customHeight="1" thickBot="1">
      <c r="A40" s="410" t="s">
        <v>418</v>
      </c>
      <c r="B40" s="137" t="s">
        <v>419</v>
      </c>
      <c r="C40" s="79"/>
    </row>
    <row r="41" spans="1:3" s="418" customFormat="1" ht="15" customHeight="1" thickBot="1">
      <c r="A41" s="229" t="s">
        <v>27</v>
      </c>
      <c r="B41" s="230" t="s">
        <v>420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421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171</v>
      </c>
      <c r="C47" s="75"/>
    </row>
    <row r="48" spans="1:3" ht="12" customHeight="1">
      <c r="A48" s="410" t="s">
        <v>103</v>
      </c>
      <c r="B48" s="8" t="s">
        <v>134</v>
      </c>
      <c r="C48" s="75"/>
    </row>
    <row r="49" spans="1:3" ht="12" customHeight="1">
      <c r="A49" s="410" t="s">
        <v>104</v>
      </c>
      <c r="B49" s="8" t="s">
        <v>172</v>
      </c>
      <c r="C49" s="75"/>
    </row>
    <row r="50" spans="1:3" ht="12" customHeight="1" thickBot="1">
      <c r="A50" s="410" t="s">
        <v>136</v>
      </c>
      <c r="B50" s="8" t="s">
        <v>173</v>
      </c>
      <c r="C50" s="75"/>
    </row>
    <row r="51" spans="1:3" ht="12" customHeight="1" thickBot="1">
      <c r="A51" s="206" t="s">
        <v>19</v>
      </c>
      <c r="B51" s="121" t="s">
        <v>422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223</v>
      </c>
      <c r="C52" s="72"/>
    </row>
    <row r="53" spans="1:3" ht="12" customHeight="1">
      <c r="A53" s="410" t="s">
        <v>108</v>
      </c>
      <c r="B53" s="8" t="s">
        <v>175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535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542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530</v>
      </c>
      <c r="B59" s="241"/>
      <c r="C59" s="119"/>
    </row>
    <row r="60" spans="1:3" ht="13.5" thickBot="1">
      <c r="A60" s="240" t="s">
        <v>196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G26"/>
  <sheetViews>
    <sheetView zoomScaleNormal="100" workbookViewId="0">
      <selection activeCell="C28" sqref="C28"/>
    </sheetView>
  </sheetViews>
  <sheetFormatPr defaultRowHeight="12.75"/>
  <cols>
    <col min="1" max="1" width="5.5" style="47" customWidth="1"/>
    <col min="2" max="2" width="33.1640625" style="47" customWidth="1"/>
    <col min="3" max="3" width="12.33203125" style="47" customWidth="1"/>
    <col min="4" max="4" width="11.5" style="47" customWidth="1"/>
    <col min="5" max="5" width="11.33203125" style="47" customWidth="1"/>
    <col min="6" max="6" width="11" style="47" customWidth="1"/>
    <col min="7" max="7" width="14.33203125" style="47" customWidth="1"/>
    <col min="8" max="16384" width="9.33203125" style="47"/>
  </cols>
  <sheetData>
    <row r="1" spans="1:7" ht="43.5" customHeight="1">
      <c r="A1" s="757" t="s">
        <v>2</v>
      </c>
      <c r="B1" s="757"/>
      <c r="C1" s="757"/>
      <c r="D1" s="757"/>
      <c r="E1" s="757"/>
      <c r="F1" s="757"/>
      <c r="G1" s="757"/>
    </row>
    <row r="3" spans="1:7" s="161" customFormat="1" ht="27" customHeight="1">
      <c r="A3" s="159" t="s">
        <v>201</v>
      </c>
      <c r="B3" s="160"/>
      <c r="C3" s="756" t="s">
        <v>202</v>
      </c>
      <c r="D3" s="756"/>
      <c r="E3" s="756"/>
      <c r="F3" s="756"/>
      <c r="G3" s="756"/>
    </row>
    <row r="4" spans="1:7" s="161" customFormat="1" ht="15.75">
      <c r="A4" s="160"/>
      <c r="B4" s="160"/>
      <c r="C4" s="160"/>
      <c r="D4" s="160"/>
      <c r="E4" s="160"/>
      <c r="F4" s="160"/>
      <c r="G4" s="160"/>
    </row>
    <row r="5" spans="1:7" s="161" customFormat="1" ht="24.75" customHeight="1">
      <c r="A5" s="159" t="s">
        <v>203</v>
      </c>
      <c r="B5" s="160"/>
      <c r="C5" s="756" t="s">
        <v>202</v>
      </c>
      <c r="D5" s="756"/>
      <c r="E5" s="756"/>
      <c r="F5" s="756"/>
      <c r="G5" s="160"/>
    </row>
    <row r="6" spans="1:7" s="162" customFormat="1">
      <c r="A6" s="216"/>
      <c r="B6" s="216"/>
      <c r="C6" s="216"/>
      <c r="D6" s="216"/>
      <c r="E6" s="216"/>
      <c r="F6" s="216"/>
      <c r="G6" s="216"/>
    </row>
    <row r="7" spans="1:7" s="163" customFormat="1" ht="15" customHeight="1">
      <c r="A7" s="259" t="s">
        <v>204</v>
      </c>
      <c r="B7" s="258"/>
      <c r="C7" s="258"/>
      <c r="D7" s="244"/>
      <c r="E7" s="244"/>
      <c r="F7" s="244"/>
      <c r="G7" s="244"/>
    </row>
    <row r="8" spans="1:7" s="163" customFormat="1" ht="15" customHeight="1" thickBot="1">
      <c r="A8" s="259" t="s">
        <v>205</v>
      </c>
      <c r="B8" s="244"/>
      <c r="C8" s="244"/>
      <c r="D8" s="244"/>
      <c r="E8" s="244"/>
      <c r="F8" s="244"/>
      <c r="G8" s="244"/>
    </row>
    <row r="9" spans="1:7" s="71" customFormat="1" ht="42" customHeight="1" thickBot="1">
      <c r="A9" s="195" t="s">
        <v>16</v>
      </c>
      <c r="B9" s="196" t="s">
        <v>206</v>
      </c>
      <c r="C9" s="196" t="s">
        <v>207</v>
      </c>
      <c r="D9" s="196" t="s">
        <v>208</v>
      </c>
      <c r="E9" s="196" t="s">
        <v>209</v>
      </c>
      <c r="F9" s="196" t="s">
        <v>210</v>
      </c>
      <c r="G9" s="197" t="s">
        <v>53</v>
      </c>
    </row>
    <row r="10" spans="1:7" ht="24" customHeight="1">
      <c r="A10" s="245" t="s">
        <v>18</v>
      </c>
      <c r="B10" s="204" t="s">
        <v>211</v>
      </c>
      <c r="C10" s="164"/>
      <c r="D10" s="164"/>
      <c r="E10" s="164"/>
      <c r="F10" s="164"/>
      <c r="G10" s="246">
        <f>SUM(C10:F10)</f>
        <v>0</v>
      </c>
    </row>
    <row r="11" spans="1:7" ht="24" customHeight="1">
      <c r="A11" s="247" t="s">
        <v>19</v>
      </c>
      <c r="B11" s="205" t="s">
        <v>212</v>
      </c>
      <c r="C11" s="165"/>
      <c r="D11" s="165"/>
      <c r="E11" s="165"/>
      <c r="F11" s="165"/>
      <c r="G11" s="248">
        <f t="shared" ref="G11:G16" si="0">SUM(C11:F11)</f>
        <v>0</v>
      </c>
    </row>
    <row r="12" spans="1:7" ht="24" customHeight="1">
      <c r="A12" s="247" t="s">
        <v>20</v>
      </c>
      <c r="B12" s="205" t="s">
        <v>213</v>
      </c>
      <c r="C12" s="165"/>
      <c r="D12" s="165"/>
      <c r="E12" s="165"/>
      <c r="F12" s="165"/>
      <c r="G12" s="248">
        <f t="shared" si="0"/>
        <v>0</v>
      </c>
    </row>
    <row r="13" spans="1:7" ht="24" customHeight="1">
      <c r="A13" s="247" t="s">
        <v>21</v>
      </c>
      <c r="B13" s="205" t="s">
        <v>214</v>
      </c>
      <c r="C13" s="165"/>
      <c r="D13" s="165"/>
      <c r="E13" s="165"/>
      <c r="F13" s="165"/>
      <c r="G13" s="248">
        <f t="shared" si="0"/>
        <v>0</v>
      </c>
    </row>
    <row r="14" spans="1:7" ht="24" customHeight="1">
      <c r="A14" s="247" t="s">
        <v>22</v>
      </c>
      <c r="B14" s="205" t="s">
        <v>215</v>
      </c>
      <c r="C14" s="165"/>
      <c r="D14" s="165"/>
      <c r="E14" s="165"/>
      <c r="F14" s="165"/>
      <c r="G14" s="248">
        <f t="shared" si="0"/>
        <v>0</v>
      </c>
    </row>
    <row r="15" spans="1:7" ht="24" customHeight="1" thickBot="1">
      <c r="A15" s="249" t="s">
        <v>23</v>
      </c>
      <c r="B15" s="250" t="s">
        <v>216</v>
      </c>
      <c r="C15" s="166"/>
      <c r="D15" s="166"/>
      <c r="E15" s="166"/>
      <c r="F15" s="166"/>
      <c r="G15" s="251">
        <f t="shared" si="0"/>
        <v>0</v>
      </c>
    </row>
    <row r="16" spans="1:7" s="167" customFormat="1" ht="24" customHeight="1" thickBot="1">
      <c r="A16" s="252" t="s">
        <v>24</v>
      </c>
      <c r="B16" s="253" t="s">
        <v>53</v>
      </c>
      <c r="C16" s="254">
        <f>SUM(C10:C15)</f>
        <v>0</v>
      </c>
      <c r="D16" s="254">
        <f>SUM(D10:D15)</f>
        <v>0</v>
      </c>
      <c r="E16" s="254">
        <f>SUM(E10:E15)</f>
        <v>0</v>
      </c>
      <c r="F16" s="254">
        <f>SUM(F10:F15)</f>
        <v>0</v>
      </c>
      <c r="G16" s="255">
        <f t="shared" si="0"/>
        <v>0</v>
      </c>
    </row>
    <row r="17" spans="1:7" s="162" customFormat="1">
      <c r="A17" s="216"/>
      <c r="B17" s="216"/>
      <c r="C17" s="216"/>
      <c r="D17" s="216"/>
      <c r="E17" s="216"/>
      <c r="F17" s="216"/>
      <c r="G17" s="216"/>
    </row>
    <row r="18" spans="1:7" s="162" customFormat="1">
      <c r="A18" s="216"/>
      <c r="B18" s="216"/>
      <c r="C18" s="216"/>
      <c r="D18" s="216"/>
      <c r="E18" s="216"/>
      <c r="F18" s="216"/>
      <c r="G18" s="216"/>
    </row>
    <row r="19" spans="1:7" s="162" customFormat="1">
      <c r="A19" s="216"/>
      <c r="B19" s="216"/>
      <c r="C19" s="216"/>
      <c r="D19" s="216"/>
      <c r="E19" s="216"/>
      <c r="F19" s="216"/>
      <c r="G19" s="216"/>
    </row>
    <row r="20" spans="1:7" s="162" customFormat="1" ht="15.75">
      <c r="A20" s="161" t="str">
        <f>+CONCATENATE("......................, ",LEFT(ÖSSZEFÜGGÉSEK!A5,4),". .......................... hó ..... nap")</f>
        <v>......................, 2015. .......................... hó ..... nap</v>
      </c>
      <c r="B20" s="216"/>
      <c r="C20" s="216"/>
      <c r="D20" s="216"/>
      <c r="E20" s="216"/>
      <c r="F20" s="216"/>
      <c r="G20" s="216"/>
    </row>
    <row r="21" spans="1:7" s="162" customFormat="1">
      <c r="A21" s="216"/>
      <c r="B21" s="216"/>
      <c r="C21" s="216"/>
      <c r="D21" s="216"/>
      <c r="E21" s="216"/>
      <c r="F21" s="216"/>
      <c r="G21" s="216"/>
    </row>
    <row r="22" spans="1:7">
      <c r="A22" s="216"/>
      <c r="B22" s="216"/>
      <c r="C22" s="216"/>
      <c r="D22" s="216"/>
      <c r="E22" s="216"/>
      <c r="F22" s="216"/>
      <c r="G22" s="216"/>
    </row>
    <row r="23" spans="1:7">
      <c r="A23" s="216"/>
      <c r="B23" s="216"/>
      <c r="C23" s="162"/>
      <c r="D23" s="162"/>
      <c r="E23" s="162"/>
      <c r="F23" s="162"/>
      <c r="G23" s="216"/>
    </row>
    <row r="24" spans="1:7" ht="13.5">
      <c r="A24" s="216"/>
      <c r="B24" s="216"/>
      <c r="C24" s="256"/>
      <c r="D24" s="257" t="s">
        <v>217</v>
      </c>
      <c r="E24" s="257"/>
      <c r="F24" s="256"/>
      <c r="G24" s="216"/>
    </row>
    <row r="25" spans="1:7" ht="13.5">
      <c r="C25" s="168"/>
      <c r="D25" s="169"/>
      <c r="E25" s="169"/>
      <c r="F25" s="168"/>
    </row>
    <row r="26" spans="1:7" ht="13.5">
      <c r="C26" s="168"/>
      <c r="D26" s="169"/>
      <c r="E26" s="169"/>
      <c r="F26" s="168"/>
    </row>
  </sheetData>
  <sheetProtection sheet="1"/>
  <mergeCells count="3">
    <mergeCell ref="C3:G3"/>
    <mergeCell ref="C5:F5"/>
    <mergeCell ref="A1:G1"/>
  </mergeCells>
  <phoneticPr fontId="30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13. melléklet a ……/2015. (….) önkormányzati rendelethez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167"/>
  <sheetViews>
    <sheetView zoomScale="120" zoomScaleNormal="120" zoomScaleSheetLayoutView="100" workbookViewId="0">
      <selection activeCell="C109" sqref="C109"/>
    </sheetView>
  </sheetViews>
  <sheetFormatPr defaultRowHeight="15.75"/>
  <cols>
    <col min="1" max="1" width="9" style="350" customWidth="1"/>
    <col min="2" max="2" width="75.83203125" style="350" customWidth="1"/>
    <col min="3" max="3" width="15.5" style="351" customWidth="1"/>
    <col min="4" max="5" width="15.5" style="350" customWidth="1"/>
    <col min="6" max="6" width="9" style="43" customWidth="1"/>
    <col min="7" max="16384" width="9.33203125" style="43"/>
  </cols>
  <sheetData>
    <row r="1" spans="1:5" ht="15.95" customHeight="1">
      <c r="A1" s="758" t="s">
        <v>15</v>
      </c>
      <c r="B1" s="758"/>
      <c r="C1" s="758"/>
      <c r="D1" s="758"/>
      <c r="E1" s="758"/>
    </row>
    <row r="2" spans="1:5" ht="15.95" customHeight="1" thickBot="1">
      <c r="A2" s="760" t="s">
        <v>140</v>
      </c>
      <c r="B2" s="760"/>
      <c r="D2" s="136"/>
      <c r="E2" s="304" t="s">
        <v>224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+CONCATENATE(LEFT(ÖSSZEFÜGGÉSEK!A5,4)-2,". évi tény")</f>
        <v>2013. évi tény</v>
      </c>
      <c r="D3" s="370" t="str">
        <f>+CONCATENATE(LEFT(ÖSSZEFÜGGÉSEK!A5,4)-1,". évi várható")</f>
        <v>2014. évi várható</v>
      </c>
      <c r="E3" s="158" t="str">
        <f>+'1.1.sz.mell. Önk. szumma'!C3</f>
        <v>2015. évi előirányzat</v>
      </c>
    </row>
    <row r="4" spans="1:5" s="44" customFormat="1" ht="12" customHeight="1" thickBot="1">
      <c r="A4" s="37" t="s">
        <v>503</v>
      </c>
      <c r="B4" s="38" t="s">
        <v>504</v>
      </c>
      <c r="C4" s="38" t="s">
        <v>505</v>
      </c>
      <c r="D4" s="38" t="s">
        <v>507</v>
      </c>
      <c r="E4" s="407" t="s">
        <v>506</v>
      </c>
    </row>
    <row r="5" spans="1:5" s="1" customFormat="1" ht="12" customHeight="1" thickBot="1">
      <c r="A5" s="20" t="s">
        <v>18</v>
      </c>
      <c r="B5" s="21" t="s">
        <v>249</v>
      </c>
      <c r="C5" s="362">
        <f>+C6+C7+C8+C9+C10+C11</f>
        <v>0</v>
      </c>
      <c r="D5" s="362">
        <f>+D6+D7+D8+D9+D10+D11</f>
        <v>0</v>
      </c>
      <c r="E5" s="260">
        <f>+E6+E7+E8+E9+E10+E11</f>
        <v>0</v>
      </c>
    </row>
    <row r="6" spans="1:5" s="1" customFormat="1" ht="12" customHeight="1">
      <c r="A6" s="15" t="s">
        <v>101</v>
      </c>
      <c r="B6" s="381" t="s">
        <v>250</v>
      </c>
      <c r="C6" s="364"/>
      <c r="D6" s="364"/>
      <c r="E6" s="262"/>
    </row>
    <row r="7" spans="1:5" s="1" customFormat="1" ht="12" customHeight="1">
      <c r="A7" s="14" t="s">
        <v>102</v>
      </c>
      <c r="B7" s="382" t="s">
        <v>251</v>
      </c>
      <c r="C7" s="363"/>
      <c r="D7" s="363"/>
      <c r="E7" s="261"/>
    </row>
    <row r="8" spans="1:5" s="1" customFormat="1" ht="12" customHeight="1">
      <c r="A8" s="14" t="s">
        <v>103</v>
      </c>
      <c r="B8" s="382" t="s">
        <v>252</v>
      </c>
      <c r="C8" s="363"/>
      <c r="D8" s="363"/>
      <c r="E8" s="261"/>
    </row>
    <row r="9" spans="1:5" s="1" customFormat="1" ht="12" customHeight="1">
      <c r="A9" s="14" t="s">
        <v>104</v>
      </c>
      <c r="B9" s="382" t="s">
        <v>253</v>
      </c>
      <c r="C9" s="363"/>
      <c r="D9" s="363"/>
      <c r="E9" s="261"/>
    </row>
    <row r="10" spans="1:5" s="1" customFormat="1" ht="12" customHeight="1">
      <c r="A10" s="14" t="s">
        <v>136</v>
      </c>
      <c r="B10" s="290" t="s">
        <v>439</v>
      </c>
      <c r="C10" s="363"/>
      <c r="D10" s="363"/>
      <c r="E10" s="261"/>
    </row>
    <row r="11" spans="1:5" s="1" customFormat="1" ht="12" customHeight="1" thickBot="1">
      <c r="A11" s="16" t="s">
        <v>105</v>
      </c>
      <c r="B11" s="291" t="s">
        <v>440</v>
      </c>
      <c r="C11" s="363"/>
      <c r="D11" s="363"/>
      <c r="E11" s="261"/>
    </row>
    <row r="12" spans="1:5" s="1" customFormat="1" ht="12" customHeight="1" thickBot="1">
      <c r="A12" s="20" t="s">
        <v>19</v>
      </c>
      <c r="B12" s="289" t="s">
        <v>254</v>
      </c>
      <c r="C12" s="362">
        <f>+C13+C14+C15+C16+C17</f>
        <v>0</v>
      </c>
      <c r="D12" s="362">
        <f>+D13+D14+D15+D16+D17</f>
        <v>0</v>
      </c>
      <c r="E12" s="260">
        <f>+E13+E14+E15+E16+E17</f>
        <v>0</v>
      </c>
    </row>
    <row r="13" spans="1:5" s="1" customFormat="1" ht="12" customHeight="1">
      <c r="A13" s="15" t="s">
        <v>107</v>
      </c>
      <c r="B13" s="381" t="s">
        <v>255</v>
      </c>
      <c r="C13" s="364"/>
      <c r="D13" s="364"/>
      <c r="E13" s="262"/>
    </row>
    <row r="14" spans="1:5" s="1" customFormat="1" ht="12" customHeight="1">
      <c r="A14" s="14" t="s">
        <v>108</v>
      </c>
      <c r="B14" s="382" t="s">
        <v>256</v>
      </c>
      <c r="C14" s="363"/>
      <c r="D14" s="363"/>
      <c r="E14" s="261"/>
    </row>
    <row r="15" spans="1:5" s="1" customFormat="1" ht="12" customHeight="1">
      <c r="A15" s="14" t="s">
        <v>109</v>
      </c>
      <c r="B15" s="382" t="s">
        <v>428</v>
      </c>
      <c r="C15" s="363"/>
      <c r="D15" s="363"/>
      <c r="E15" s="261"/>
    </row>
    <row r="16" spans="1:5" s="1" customFormat="1" ht="12" customHeight="1">
      <c r="A16" s="14" t="s">
        <v>110</v>
      </c>
      <c r="B16" s="382" t="s">
        <v>429</v>
      </c>
      <c r="C16" s="363"/>
      <c r="D16" s="363"/>
      <c r="E16" s="261"/>
    </row>
    <row r="17" spans="1:5" s="1" customFormat="1" ht="12" customHeight="1">
      <c r="A17" s="14" t="s">
        <v>111</v>
      </c>
      <c r="B17" s="382" t="s">
        <v>257</v>
      </c>
      <c r="C17" s="363"/>
      <c r="D17" s="363"/>
      <c r="E17" s="261"/>
    </row>
    <row r="18" spans="1:5" s="1" customFormat="1" ht="12" customHeight="1" thickBot="1">
      <c r="A18" s="16" t="s">
        <v>120</v>
      </c>
      <c r="B18" s="291" t="s">
        <v>258</v>
      </c>
      <c r="C18" s="365"/>
      <c r="D18" s="365"/>
      <c r="E18" s="263"/>
    </row>
    <row r="19" spans="1:5" s="1" customFormat="1" ht="12" customHeight="1" thickBot="1">
      <c r="A19" s="20" t="s">
        <v>20</v>
      </c>
      <c r="B19" s="21" t="s">
        <v>259</v>
      </c>
      <c r="C19" s="362">
        <f>+C20+C21+C22+C23+C24</f>
        <v>0</v>
      </c>
      <c r="D19" s="362">
        <f>+D20+D21+D22+D23+D24</f>
        <v>0</v>
      </c>
      <c r="E19" s="260">
        <f>+E20+E21+E22+E23+E24</f>
        <v>0</v>
      </c>
    </row>
    <row r="20" spans="1:5" s="1" customFormat="1" ht="12" customHeight="1">
      <c r="A20" s="15" t="s">
        <v>90</v>
      </c>
      <c r="B20" s="381" t="s">
        <v>260</v>
      </c>
      <c r="C20" s="364"/>
      <c r="D20" s="364"/>
      <c r="E20" s="262"/>
    </row>
    <row r="21" spans="1:5" s="1" customFormat="1" ht="12" customHeight="1">
      <c r="A21" s="14" t="s">
        <v>91</v>
      </c>
      <c r="B21" s="382" t="s">
        <v>261</v>
      </c>
      <c r="C21" s="363"/>
      <c r="D21" s="363"/>
      <c r="E21" s="261"/>
    </row>
    <row r="22" spans="1:5" s="1" customFormat="1" ht="12" customHeight="1">
      <c r="A22" s="14" t="s">
        <v>92</v>
      </c>
      <c r="B22" s="382" t="s">
        <v>430</v>
      </c>
      <c r="C22" s="363"/>
      <c r="D22" s="363"/>
      <c r="E22" s="261"/>
    </row>
    <row r="23" spans="1:5" s="1" customFormat="1" ht="12" customHeight="1">
      <c r="A23" s="14" t="s">
        <v>93</v>
      </c>
      <c r="B23" s="382" t="s">
        <v>431</v>
      </c>
      <c r="C23" s="363"/>
      <c r="D23" s="363"/>
      <c r="E23" s="261"/>
    </row>
    <row r="24" spans="1:5" s="1" customFormat="1" ht="12" customHeight="1">
      <c r="A24" s="14" t="s">
        <v>159</v>
      </c>
      <c r="B24" s="382" t="s">
        <v>262</v>
      </c>
      <c r="C24" s="363"/>
      <c r="D24" s="363"/>
      <c r="E24" s="261"/>
    </row>
    <row r="25" spans="1:5" s="1" customFormat="1" ht="12" customHeight="1" thickBot="1">
      <c r="A25" s="16" t="s">
        <v>160</v>
      </c>
      <c r="B25" s="383" t="s">
        <v>263</v>
      </c>
      <c r="C25" s="365"/>
      <c r="D25" s="365"/>
      <c r="E25" s="263"/>
    </row>
    <row r="26" spans="1:5" s="1" customFormat="1" ht="12" customHeight="1" thickBot="1">
      <c r="A26" s="20" t="s">
        <v>161</v>
      </c>
      <c r="B26" s="21" t="s">
        <v>264</v>
      </c>
      <c r="C26" s="369">
        <f>+C27+C31+C32+C33</f>
        <v>0</v>
      </c>
      <c r="D26" s="369">
        <f>+D27+D31+D32+D33</f>
        <v>0</v>
      </c>
      <c r="E26" s="404">
        <f>+E27+E31+E32+E33</f>
        <v>0</v>
      </c>
    </row>
    <row r="27" spans="1:5" s="1" customFormat="1" ht="12" customHeight="1">
      <c r="A27" s="15" t="s">
        <v>265</v>
      </c>
      <c r="B27" s="381" t="s">
        <v>446</v>
      </c>
      <c r="C27" s="406">
        <f>+C28+C29+C30</f>
        <v>0</v>
      </c>
      <c r="D27" s="406">
        <f>+D28+D29+D30</f>
        <v>0</v>
      </c>
      <c r="E27" s="405">
        <f>+E28+E29+E30</f>
        <v>0</v>
      </c>
    </row>
    <row r="28" spans="1:5" s="1" customFormat="1" ht="12" customHeight="1">
      <c r="A28" s="14" t="s">
        <v>266</v>
      </c>
      <c r="B28" s="382" t="s">
        <v>271</v>
      </c>
      <c r="C28" s="363"/>
      <c r="D28" s="363"/>
      <c r="E28" s="261"/>
    </row>
    <row r="29" spans="1:5" s="1" customFormat="1" ht="12" customHeight="1">
      <c r="A29" s="14" t="s">
        <v>267</v>
      </c>
      <c r="B29" s="382" t="s">
        <v>272</v>
      </c>
      <c r="C29" s="363"/>
      <c r="D29" s="363"/>
      <c r="E29" s="261"/>
    </row>
    <row r="30" spans="1:5" s="1" customFormat="1" ht="12" customHeight="1">
      <c r="A30" s="14" t="s">
        <v>444</v>
      </c>
      <c r="B30" s="443" t="s">
        <v>445</v>
      </c>
      <c r="C30" s="363"/>
      <c r="D30" s="363"/>
      <c r="E30" s="261"/>
    </row>
    <row r="31" spans="1:5" s="1" customFormat="1" ht="12" customHeight="1">
      <c r="A31" s="14" t="s">
        <v>268</v>
      </c>
      <c r="B31" s="382" t="s">
        <v>273</v>
      </c>
      <c r="C31" s="363"/>
      <c r="D31" s="363"/>
      <c r="E31" s="261"/>
    </row>
    <row r="32" spans="1:5" s="1" customFormat="1" ht="12" customHeight="1">
      <c r="A32" s="14" t="s">
        <v>269</v>
      </c>
      <c r="B32" s="382" t="s">
        <v>274</v>
      </c>
      <c r="C32" s="363"/>
      <c r="D32" s="363"/>
      <c r="E32" s="261"/>
    </row>
    <row r="33" spans="1:5" s="1" customFormat="1" ht="12" customHeight="1" thickBot="1">
      <c r="A33" s="16" t="s">
        <v>270</v>
      </c>
      <c r="B33" s="383" t="s">
        <v>275</v>
      </c>
      <c r="C33" s="365"/>
      <c r="D33" s="365"/>
      <c r="E33" s="263"/>
    </row>
    <row r="34" spans="1:5" s="1" customFormat="1" ht="12" customHeight="1" thickBot="1">
      <c r="A34" s="20" t="s">
        <v>22</v>
      </c>
      <c r="B34" s="21" t="s">
        <v>441</v>
      </c>
      <c r="C34" s="362">
        <f>SUM(C35:C45)</f>
        <v>0</v>
      </c>
      <c r="D34" s="362">
        <f>SUM(D35:D45)</f>
        <v>0</v>
      </c>
      <c r="E34" s="260">
        <f>SUM(E35:E45)</f>
        <v>0</v>
      </c>
    </row>
    <row r="35" spans="1:5" s="1" customFormat="1" ht="12" customHeight="1">
      <c r="A35" s="15" t="s">
        <v>94</v>
      </c>
      <c r="B35" s="381" t="s">
        <v>278</v>
      </c>
      <c r="C35" s="364"/>
      <c r="D35" s="364"/>
      <c r="E35" s="262"/>
    </row>
    <row r="36" spans="1:5" s="1" customFormat="1" ht="12" customHeight="1">
      <c r="A36" s="14" t="s">
        <v>95</v>
      </c>
      <c r="B36" s="382" t="s">
        <v>279</v>
      </c>
      <c r="C36" s="363"/>
      <c r="D36" s="363"/>
      <c r="E36" s="261"/>
    </row>
    <row r="37" spans="1:5" s="1" customFormat="1" ht="12" customHeight="1">
      <c r="A37" s="14" t="s">
        <v>96</v>
      </c>
      <c r="B37" s="382" t="s">
        <v>280</v>
      </c>
      <c r="C37" s="363"/>
      <c r="D37" s="363"/>
      <c r="E37" s="261"/>
    </row>
    <row r="38" spans="1:5" s="1" customFormat="1" ht="12" customHeight="1">
      <c r="A38" s="14" t="s">
        <v>163</v>
      </c>
      <c r="B38" s="382" t="s">
        <v>281</v>
      </c>
      <c r="C38" s="363"/>
      <c r="D38" s="363"/>
      <c r="E38" s="261"/>
    </row>
    <row r="39" spans="1:5" s="1" customFormat="1" ht="12" customHeight="1">
      <c r="A39" s="14" t="s">
        <v>164</v>
      </c>
      <c r="B39" s="382" t="s">
        <v>282</v>
      </c>
      <c r="C39" s="363"/>
      <c r="D39" s="363"/>
      <c r="E39" s="261"/>
    </row>
    <row r="40" spans="1:5" s="1" customFormat="1" ht="12" customHeight="1">
      <c r="A40" s="14" t="s">
        <v>165</v>
      </c>
      <c r="B40" s="382" t="s">
        <v>283</v>
      </c>
      <c r="C40" s="363"/>
      <c r="D40" s="363"/>
      <c r="E40" s="261"/>
    </row>
    <row r="41" spans="1:5" s="1" customFormat="1" ht="12" customHeight="1">
      <c r="A41" s="14" t="s">
        <v>166</v>
      </c>
      <c r="B41" s="382" t="s">
        <v>284</v>
      </c>
      <c r="C41" s="363"/>
      <c r="D41" s="363"/>
      <c r="E41" s="261"/>
    </row>
    <row r="42" spans="1:5" s="1" customFormat="1" ht="12" customHeight="1">
      <c r="A42" s="14" t="s">
        <v>167</v>
      </c>
      <c r="B42" s="382" t="s">
        <v>285</v>
      </c>
      <c r="C42" s="363"/>
      <c r="D42" s="363"/>
      <c r="E42" s="261"/>
    </row>
    <row r="43" spans="1:5" s="1" customFormat="1" ht="12" customHeight="1">
      <c r="A43" s="14" t="s">
        <v>276</v>
      </c>
      <c r="B43" s="382" t="s">
        <v>286</v>
      </c>
      <c r="C43" s="366"/>
      <c r="D43" s="366"/>
      <c r="E43" s="264"/>
    </row>
    <row r="44" spans="1:5" s="1" customFormat="1" ht="12" customHeight="1">
      <c r="A44" s="16" t="s">
        <v>277</v>
      </c>
      <c r="B44" s="383" t="s">
        <v>443</v>
      </c>
      <c r="C44" s="367"/>
      <c r="D44" s="367"/>
      <c r="E44" s="265"/>
    </row>
    <row r="45" spans="1:5" s="1" customFormat="1" ht="12" customHeight="1" thickBot="1">
      <c r="A45" s="16" t="s">
        <v>442</v>
      </c>
      <c r="B45" s="291" t="s">
        <v>287</v>
      </c>
      <c r="C45" s="367"/>
      <c r="D45" s="367"/>
      <c r="E45" s="265"/>
    </row>
    <row r="46" spans="1:5" s="1" customFormat="1" ht="12" customHeight="1" thickBot="1">
      <c r="A46" s="20" t="s">
        <v>23</v>
      </c>
      <c r="B46" s="21" t="s">
        <v>288</v>
      </c>
      <c r="C46" s="362">
        <f>SUM(C47:C51)</f>
        <v>0</v>
      </c>
      <c r="D46" s="362">
        <f>SUM(D47:D51)</f>
        <v>0</v>
      </c>
      <c r="E46" s="260">
        <f>SUM(E47:E51)</f>
        <v>0</v>
      </c>
    </row>
    <row r="47" spans="1:5" s="1" customFormat="1" ht="12" customHeight="1">
      <c r="A47" s="15" t="s">
        <v>97</v>
      </c>
      <c r="B47" s="381" t="s">
        <v>292</v>
      </c>
      <c r="C47" s="422"/>
      <c r="D47" s="422"/>
      <c r="E47" s="287"/>
    </row>
    <row r="48" spans="1:5" s="1" customFormat="1" ht="12" customHeight="1">
      <c r="A48" s="14" t="s">
        <v>98</v>
      </c>
      <c r="B48" s="382" t="s">
        <v>293</v>
      </c>
      <c r="C48" s="366"/>
      <c r="D48" s="366"/>
      <c r="E48" s="264"/>
    </row>
    <row r="49" spans="1:5" s="1" customFormat="1" ht="12" customHeight="1">
      <c r="A49" s="14" t="s">
        <v>289</v>
      </c>
      <c r="B49" s="382" t="s">
        <v>294</v>
      </c>
      <c r="C49" s="366"/>
      <c r="D49" s="366"/>
      <c r="E49" s="264"/>
    </row>
    <row r="50" spans="1:5" s="1" customFormat="1" ht="12" customHeight="1">
      <c r="A50" s="14" t="s">
        <v>290</v>
      </c>
      <c r="B50" s="382" t="s">
        <v>295</v>
      </c>
      <c r="C50" s="366"/>
      <c r="D50" s="366"/>
      <c r="E50" s="264"/>
    </row>
    <row r="51" spans="1:5" s="1" customFormat="1" ht="12" customHeight="1" thickBot="1">
      <c r="A51" s="16" t="s">
        <v>291</v>
      </c>
      <c r="B51" s="291" t="s">
        <v>296</v>
      </c>
      <c r="C51" s="367"/>
      <c r="D51" s="367"/>
      <c r="E51" s="265"/>
    </row>
    <row r="52" spans="1:5" s="1" customFormat="1" ht="12" customHeight="1" thickBot="1">
      <c r="A52" s="20" t="s">
        <v>168</v>
      </c>
      <c r="B52" s="21" t="s">
        <v>297</v>
      </c>
      <c r="C52" s="362">
        <f>SUM(C53:C55)</f>
        <v>0</v>
      </c>
      <c r="D52" s="362">
        <f>SUM(D53:D55)</f>
        <v>0</v>
      </c>
      <c r="E52" s="260">
        <f>SUM(E53:E55)</f>
        <v>0</v>
      </c>
    </row>
    <row r="53" spans="1:5" s="1" customFormat="1" ht="12" customHeight="1">
      <c r="A53" s="15" t="s">
        <v>99</v>
      </c>
      <c r="B53" s="381" t="s">
        <v>298</v>
      </c>
      <c r="C53" s="364"/>
      <c r="D53" s="364"/>
      <c r="E53" s="262"/>
    </row>
    <row r="54" spans="1:5" s="1" customFormat="1" ht="12" customHeight="1">
      <c r="A54" s="14" t="s">
        <v>100</v>
      </c>
      <c r="B54" s="382" t="s">
        <v>432</v>
      </c>
      <c r="C54" s="363"/>
      <c r="D54" s="363"/>
      <c r="E54" s="261"/>
    </row>
    <row r="55" spans="1:5" s="1" customFormat="1" ht="12" customHeight="1">
      <c r="A55" s="14" t="s">
        <v>301</v>
      </c>
      <c r="B55" s="382" t="s">
        <v>299</v>
      </c>
      <c r="C55" s="363"/>
      <c r="D55" s="363"/>
      <c r="E55" s="261"/>
    </row>
    <row r="56" spans="1:5" s="1" customFormat="1" ht="12" customHeight="1" thickBot="1">
      <c r="A56" s="16" t="s">
        <v>302</v>
      </c>
      <c r="B56" s="291" t="s">
        <v>300</v>
      </c>
      <c r="C56" s="365"/>
      <c r="D56" s="365"/>
      <c r="E56" s="263"/>
    </row>
    <row r="57" spans="1:5" s="1" customFormat="1" ht="12" customHeight="1" thickBot="1">
      <c r="A57" s="20" t="s">
        <v>25</v>
      </c>
      <c r="B57" s="289" t="s">
        <v>303</v>
      </c>
      <c r="C57" s="362">
        <f>SUM(C58:C60)</f>
        <v>0</v>
      </c>
      <c r="D57" s="362">
        <f>SUM(D58:D60)</f>
        <v>0</v>
      </c>
      <c r="E57" s="260">
        <f>SUM(E58:E60)</f>
        <v>0</v>
      </c>
    </row>
    <row r="58" spans="1:5" s="1" customFormat="1" ht="12" customHeight="1">
      <c r="A58" s="15" t="s">
        <v>169</v>
      </c>
      <c r="B58" s="381" t="s">
        <v>305</v>
      </c>
      <c r="C58" s="366"/>
      <c r="D58" s="366"/>
      <c r="E58" s="264"/>
    </row>
    <row r="59" spans="1:5" s="1" customFormat="1" ht="12" customHeight="1">
      <c r="A59" s="14" t="s">
        <v>170</v>
      </c>
      <c r="B59" s="382" t="s">
        <v>433</v>
      </c>
      <c r="C59" s="366"/>
      <c r="D59" s="366"/>
      <c r="E59" s="264"/>
    </row>
    <row r="60" spans="1:5" s="1" customFormat="1" ht="12" customHeight="1">
      <c r="A60" s="14" t="s">
        <v>225</v>
      </c>
      <c r="B60" s="382" t="s">
        <v>306</v>
      </c>
      <c r="C60" s="366"/>
      <c r="D60" s="366"/>
      <c r="E60" s="264"/>
    </row>
    <row r="61" spans="1:5" s="1" customFormat="1" ht="12" customHeight="1" thickBot="1">
      <c r="A61" s="16" t="s">
        <v>304</v>
      </c>
      <c r="B61" s="291" t="s">
        <v>307</v>
      </c>
      <c r="C61" s="366"/>
      <c r="D61" s="366"/>
      <c r="E61" s="264"/>
    </row>
    <row r="62" spans="1:5" s="1" customFormat="1" ht="12" customHeight="1" thickBot="1">
      <c r="A62" s="448" t="s">
        <v>486</v>
      </c>
      <c r="B62" s="21" t="s">
        <v>308</v>
      </c>
      <c r="C62" s="369">
        <f>+C5+C12+C19+C26+C34+C46+C52+C57</f>
        <v>0</v>
      </c>
      <c r="D62" s="369">
        <f>+D5+D12+D19+D26+D34+D46+D52+D57</f>
        <v>0</v>
      </c>
      <c r="E62" s="404">
        <f>+E5+E12+E19+E26+E34+E46+E52+E57</f>
        <v>0</v>
      </c>
    </row>
    <row r="63" spans="1:5" s="1" customFormat="1" ht="12" customHeight="1" thickBot="1">
      <c r="A63" s="423" t="s">
        <v>309</v>
      </c>
      <c r="B63" s="289" t="s">
        <v>556</v>
      </c>
      <c r="C63" s="362">
        <f>SUM(C64:C66)</f>
        <v>0</v>
      </c>
      <c r="D63" s="362">
        <f>SUM(D64:D66)</f>
        <v>0</v>
      </c>
      <c r="E63" s="260">
        <f>SUM(E64:E66)</f>
        <v>0</v>
      </c>
    </row>
    <row r="64" spans="1:5" s="1" customFormat="1" ht="12" customHeight="1">
      <c r="A64" s="15" t="s">
        <v>341</v>
      </c>
      <c r="B64" s="381" t="s">
        <v>311</v>
      </c>
      <c r="C64" s="366"/>
      <c r="D64" s="366"/>
      <c r="E64" s="264"/>
    </row>
    <row r="65" spans="1:7" s="1" customFormat="1" ht="12" customHeight="1">
      <c r="A65" s="14" t="s">
        <v>350</v>
      </c>
      <c r="B65" s="382" t="s">
        <v>312</v>
      </c>
      <c r="C65" s="366"/>
      <c r="D65" s="366"/>
      <c r="E65" s="264"/>
    </row>
    <row r="66" spans="1:7" s="1" customFormat="1" ht="12" customHeight="1" thickBot="1">
      <c r="A66" s="16" t="s">
        <v>351</v>
      </c>
      <c r="B66" s="444" t="s">
        <v>471</v>
      </c>
      <c r="C66" s="366"/>
      <c r="D66" s="366"/>
      <c r="E66" s="264"/>
    </row>
    <row r="67" spans="1:7" s="1" customFormat="1" ht="12" customHeight="1" thickBot="1">
      <c r="A67" s="423" t="s">
        <v>314</v>
      </c>
      <c r="B67" s="289" t="s">
        <v>315</v>
      </c>
      <c r="C67" s="362">
        <f>SUM(C68:C71)</f>
        <v>0</v>
      </c>
      <c r="D67" s="362">
        <f>SUM(D68:D71)</f>
        <v>0</v>
      </c>
      <c r="E67" s="260">
        <f>SUM(E68:E71)</f>
        <v>0</v>
      </c>
    </row>
    <row r="68" spans="1:7" s="1" customFormat="1" ht="12" customHeight="1">
      <c r="A68" s="15" t="s">
        <v>137</v>
      </c>
      <c r="B68" s="381" t="s">
        <v>316</v>
      </c>
      <c r="C68" s="366"/>
      <c r="D68" s="366"/>
      <c r="E68" s="264"/>
    </row>
    <row r="69" spans="1:7" s="1" customFormat="1" ht="17.25" customHeight="1">
      <c r="A69" s="14" t="s">
        <v>138</v>
      </c>
      <c r="B69" s="382" t="s">
        <v>317</v>
      </c>
      <c r="C69" s="366"/>
      <c r="D69" s="366"/>
      <c r="E69" s="264"/>
      <c r="G69" s="45"/>
    </row>
    <row r="70" spans="1:7" s="1" customFormat="1" ht="12" customHeight="1">
      <c r="A70" s="14" t="s">
        <v>342</v>
      </c>
      <c r="B70" s="382" t="s">
        <v>318</v>
      </c>
      <c r="C70" s="366"/>
      <c r="D70" s="366"/>
      <c r="E70" s="264"/>
    </row>
    <row r="71" spans="1:7" s="1" customFormat="1" ht="12" customHeight="1" thickBot="1">
      <c r="A71" s="16" t="s">
        <v>343</v>
      </c>
      <c r="B71" s="291" t="s">
        <v>319</v>
      </c>
      <c r="C71" s="366"/>
      <c r="D71" s="366"/>
      <c r="E71" s="264"/>
    </row>
    <row r="72" spans="1:7" s="1" customFormat="1" ht="12" customHeight="1" thickBot="1">
      <c r="A72" s="423" t="s">
        <v>320</v>
      </c>
      <c r="B72" s="289" t="s">
        <v>321</v>
      </c>
      <c r="C72" s="362">
        <f>SUM(C73:C74)</f>
        <v>0</v>
      </c>
      <c r="D72" s="362">
        <f>SUM(D73:D74)</f>
        <v>0</v>
      </c>
      <c r="E72" s="260">
        <f>SUM(E73:E74)</f>
        <v>0</v>
      </c>
    </row>
    <row r="73" spans="1:7" s="1" customFormat="1" ht="12" customHeight="1">
      <c r="A73" s="15" t="s">
        <v>344</v>
      </c>
      <c r="B73" s="381" t="s">
        <v>322</v>
      </c>
      <c r="C73" s="366"/>
      <c r="D73" s="366"/>
      <c r="E73" s="264"/>
    </row>
    <row r="74" spans="1:7" s="1" customFormat="1" ht="12" customHeight="1" thickBot="1">
      <c r="A74" s="16" t="s">
        <v>345</v>
      </c>
      <c r="B74" s="291" t="s">
        <v>323</v>
      </c>
      <c r="C74" s="366"/>
      <c r="D74" s="366"/>
      <c r="E74" s="264"/>
    </row>
    <row r="75" spans="1:7" s="1" customFormat="1" ht="12" customHeight="1" thickBot="1">
      <c r="A75" s="423" t="s">
        <v>324</v>
      </c>
      <c r="B75" s="289" t="s">
        <v>325</v>
      </c>
      <c r="C75" s="362">
        <f>SUM(C76:C78)</f>
        <v>0</v>
      </c>
      <c r="D75" s="362">
        <f>SUM(D76:D78)</f>
        <v>0</v>
      </c>
      <c r="E75" s="260">
        <f>SUM(E76:E78)</f>
        <v>0</v>
      </c>
    </row>
    <row r="76" spans="1:7" s="1" customFormat="1" ht="12" customHeight="1">
      <c r="A76" s="15" t="s">
        <v>346</v>
      </c>
      <c r="B76" s="381" t="s">
        <v>326</v>
      </c>
      <c r="C76" s="366"/>
      <c r="D76" s="366"/>
      <c r="E76" s="264"/>
    </row>
    <row r="77" spans="1:7" s="1" customFormat="1" ht="12" customHeight="1">
      <c r="A77" s="14" t="s">
        <v>347</v>
      </c>
      <c r="B77" s="382" t="s">
        <v>327</v>
      </c>
      <c r="C77" s="366"/>
      <c r="D77" s="366"/>
      <c r="E77" s="264"/>
    </row>
    <row r="78" spans="1:7" s="1" customFormat="1" ht="12" customHeight="1" thickBot="1">
      <c r="A78" s="16" t="s">
        <v>348</v>
      </c>
      <c r="B78" s="291" t="s">
        <v>328</v>
      </c>
      <c r="C78" s="366"/>
      <c r="D78" s="366"/>
      <c r="E78" s="264"/>
    </row>
    <row r="79" spans="1:7" s="1" customFormat="1" ht="12" customHeight="1" thickBot="1">
      <c r="A79" s="423" t="s">
        <v>329</v>
      </c>
      <c r="B79" s="289" t="s">
        <v>349</v>
      </c>
      <c r="C79" s="362">
        <f>SUM(C80:C83)</f>
        <v>0</v>
      </c>
      <c r="D79" s="362">
        <f>SUM(D80:D83)</f>
        <v>0</v>
      </c>
      <c r="E79" s="260">
        <f>SUM(E80:E83)</f>
        <v>0</v>
      </c>
    </row>
    <row r="80" spans="1:7" s="1" customFormat="1" ht="12" customHeight="1">
      <c r="A80" s="385" t="s">
        <v>330</v>
      </c>
      <c r="B80" s="381" t="s">
        <v>331</v>
      </c>
      <c r="C80" s="366"/>
      <c r="D80" s="366"/>
      <c r="E80" s="264"/>
    </row>
    <row r="81" spans="1:6" s="1" customFormat="1" ht="12" customHeight="1">
      <c r="A81" s="386" t="s">
        <v>332</v>
      </c>
      <c r="B81" s="382" t="s">
        <v>333</v>
      </c>
      <c r="C81" s="366"/>
      <c r="D81" s="366"/>
      <c r="E81" s="264"/>
    </row>
    <row r="82" spans="1:6" s="1" customFormat="1" ht="12" customHeight="1">
      <c r="A82" s="386" t="s">
        <v>334</v>
      </c>
      <c r="B82" s="382" t="s">
        <v>335</v>
      </c>
      <c r="C82" s="366"/>
      <c r="D82" s="366"/>
      <c r="E82" s="264"/>
    </row>
    <row r="83" spans="1:6" s="1" customFormat="1" ht="12" customHeight="1" thickBot="1">
      <c r="A83" s="387" t="s">
        <v>336</v>
      </c>
      <c r="B83" s="291" t="s">
        <v>337</v>
      </c>
      <c r="C83" s="366"/>
      <c r="D83" s="366"/>
      <c r="E83" s="264"/>
    </row>
    <row r="84" spans="1:6" s="1" customFormat="1" ht="12" customHeight="1" thickBot="1">
      <c r="A84" s="423" t="s">
        <v>338</v>
      </c>
      <c r="B84" s="289" t="s">
        <v>485</v>
      </c>
      <c r="C84" s="425"/>
      <c r="D84" s="425"/>
      <c r="E84" s="426"/>
    </row>
    <row r="85" spans="1:6" s="1" customFormat="1" ht="12" customHeight="1" thickBot="1">
      <c r="A85" s="423" t="s">
        <v>340</v>
      </c>
      <c r="B85" s="289" t="s">
        <v>339</v>
      </c>
      <c r="C85" s="425"/>
      <c r="D85" s="425"/>
      <c r="E85" s="426"/>
    </row>
    <row r="86" spans="1:6" s="1" customFormat="1" ht="12" customHeight="1" thickBot="1">
      <c r="A86" s="423" t="s">
        <v>352</v>
      </c>
      <c r="B86" s="388" t="s">
        <v>488</v>
      </c>
      <c r="C86" s="369">
        <f>+C63+C67+C72+C75+C79+C85+C84</f>
        <v>0</v>
      </c>
      <c r="D86" s="369">
        <f>+D63+D67+D72+D75+D79+D85+D84</f>
        <v>0</v>
      </c>
      <c r="E86" s="404">
        <f>+E63+E67+E72+E75+E79+E85+E84</f>
        <v>0</v>
      </c>
    </row>
    <row r="87" spans="1:6" s="1" customFormat="1" ht="12" customHeight="1" thickBot="1">
      <c r="A87" s="424" t="s">
        <v>487</v>
      </c>
      <c r="B87" s="389" t="s">
        <v>489</v>
      </c>
      <c r="C87" s="369">
        <f>+C62+C86</f>
        <v>0</v>
      </c>
      <c r="D87" s="369">
        <f>+D62+D86</f>
        <v>0</v>
      </c>
      <c r="E87" s="404">
        <f>+E62+E86</f>
        <v>0</v>
      </c>
    </row>
    <row r="88" spans="1:6" s="1" customFormat="1" ht="12" customHeight="1">
      <c r="A88" s="334"/>
      <c r="B88" s="335"/>
      <c r="C88" s="336"/>
      <c r="D88" s="337"/>
      <c r="E88" s="338"/>
    </row>
    <row r="89" spans="1:6" s="1" customFormat="1" ht="12" customHeight="1">
      <c r="A89" s="758" t="s">
        <v>47</v>
      </c>
      <c r="B89" s="758"/>
      <c r="C89" s="758"/>
      <c r="D89" s="758"/>
      <c r="E89" s="758"/>
    </row>
    <row r="90" spans="1:6" s="1" customFormat="1" ht="12" customHeight="1" thickBot="1">
      <c r="A90" s="759" t="s">
        <v>141</v>
      </c>
      <c r="B90" s="759"/>
      <c r="C90" s="351"/>
      <c r="D90" s="136"/>
      <c r="E90" s="304" t="s">
        <v>224</v>
      </c>
    </row>
    <row r="91" spans="1:6" s="1" customFormat="1" ht="24" customHeight="1" thickBot="1">
      <c r="A91" s="23" t="s">
        <v>16</v>
      </c>
      <c r="B91" s="24" t="s">
        <v>48</v>
      </c>
      <c r="C91" s="24" t="str">
        <f>+C3</f>
        <v>2013. évi tény</v>
      </c>
      <c r="D91" s="24" t="str">
        <f>+D3</f>
        <v>2014. évi várható</v>
      </c>
      <c r="E91" s="158" t="str">
        <f>+E3</f>
        <v>2015. évi előirányzat</v>
      </c>
      <c r="F91" s="144"/>
    </row>
    <row r="92" spans="1:6" s="1" customFormat="1" ht="12" customHeight="1" thickBot="1">
      <c r="A92" s="37" t="s">
        <v>503</v>
      </c>
      <c r="B92" s="38" t="s">
        <v>504</v>
      </c>
      <c r="C92" s="38" t="s">
        <v>505</v>
      </c>
      <c r="D92" s="38" t="s">
        <v>507</v>
      </c>
      <c r="E92" s="407" t="s">
        <v>506</v>
      </c>
      <c r="F92" s="144"/>
    </row>
    <row r="93" spans="1:6" s="1" customFormat="1" ht="15" customHeight="1" thickBot="1">
      <c r="A93" s="22" t="s">
        <v>18</v>
      </c>
      <c r="B93" s="31" t="s">
        <v>447</v>
      </c>
      <c r="C93" s="361">
        <f>C94+C95+C96+C97+C98+C111</f>
        <v>0</v>
      </c>
      <c r="D93" s="361">
        <f>D94+D95+D96+D97+D98+D111</f>
        <v>0</v>
      </c>
      <c r="E93" s="451">
        <f>E94+E95+E96+E97+E98+E111</f>
        <v>0</v>
      </c>
      <c r="F93" s="144"/>
    </row>
    <row r="94" spans="1:6" s="1" customFormat="1" ht="12.95" customHeight="1">
      <c r="A94" s="17" t="s">
        <v>101</v>
      </c>
      <c r="B94" s="10" t="s">
        <v>49</v>
      </c>
      <c r="C94" s="458"/>
      <c r="D94" s="458"/>
      <c r="E94" s="452"/>
    </row>
    <row r="95" spans="1:6" ht="16.5" customHeight="1">
      <c r="A95" s="14" t="s">
        <v>102</v>
      </c>
      <c r="B95" s="8" t="s">
        <v>171</v>
      </c>
      <c r="C95" s="363"/>
      <c r="D95" s="363"/>
      <c r="E95" s="261"/>
    </row>
    <row r="96" spans="1:6">
      <c r="A96" s="14" t="s">
        <v>103</v>
      </c>
      <c r="B96" s="8" t="s">
        <v>134</v>
      </c>
      <c r="C96" s="365"/>
      <c r="D96" s="365"/>
      <c r="E96" s="263"/>
    </row>
    <row r="97" spans="1:5" s="44" customFormat="1" ht="12" customHeight="1">
      <c r="A97" s="14" t="s">
        <v>104</v>
      </c>
      <c r="B97" s="11" t="s">
        <v>172</v>
      </c>
      <c r="C97" s="365"/>
      <c r="D97" s="365"/>
      <c r="E97" s="263"/>
    </row>
    <row r="98" spans="1:5" ht="12" customHeight="1">
      <c r="A98" s="14" t="s">
        <v>115</v>
      </c>
      <c r="B98" s="19" t="s">
        <v>173</v>
      </c>
      <c r="C98" s="365"/>
      <c r="D98" s="365"/>
      <c r="E98" s="263"/>
    </row>
    <row r="99" spans="1:5" ht="12" customHeight="1">
      <c r="A99" s="14" t="s">
        <v>105</v>
      </c>
      <c r="B99" s="8" t="s">
        <v>452</v>
      </c>
      <c r="C99" s="365"/>
      <c r="D99" s="365"/>
      <c r="E99" s="263"/>
    </row>
    <row r="100" spans="1:5" ht="12" customHeight="1">
      <c r="A100" s="14" t="s">
        <v>106</v>
      </c>
      <c r="B100" s="140" t="s">
        <v>451</v>
      </c>
      <c r="C100" s="365"/>
      <c r="D100" s="365"/>
      <c r="E100" s="263"/>
    </row>
    <row r="101" spans="1:5" ht="12" customHeight="1">
      <c r="A101" s="14" t="s">
        <v>116</v>
      </c>
      <c r="B101" s="140" t="s">
        <v>450</v>
      </c>
      <c r="C101" s="365"/>
      <c r="D101" s="365"/>
      <c r="E101" s="263"/>
    </row>
    <row r="102" spans="1:5" ht="12" customHeight="1">
      <c r="A102" s="14" t="s">
        <v>117</v>
      </c>
      <c r="B102" s="138" t="s">
        <v>355</v>
      </c>
      <c r="C102" s="365"/>
      <c r="D102" s="365"/>
      <c r="E102" s="263"/>
    </row>
    <row r="103" spans="1:5" ht="12" customHeight="1">
      <c r="A103" s="14" t="s">
        <v>118</v>
      </c>
      <c r="B103" s="139" t="s">
        <v>356</v>
      </c>
      <c r="C103" s="365"/>
      <c r="D103" s="365"/>
      <c r="E103" s="263"/>
    </row>
    <row r="104" spans="1:5" ht="12" customHeight="1">
      <c r="A104" s="14" t="s">
        <v>119</v>
      </c>
      <c r="B104" s="139" t="s">
        <v>357</v>
      </c>
      <c r="C104" s="365"/>
      <c r="D104" s="365"/>
      <c r="E104" s="263"/>
    </row>
    <row r="105" spans="1:5" ht="12" customHeight="1">
      <c r="A105" s="14" t="s">
        <v>121</v>
      </c>
      <c r="B105" s="138" t="s">
        <v>358</v>
      </c>
      <c r="C105" s="365"/>
      <c r="D105" s="365"/>
      <c r="E105" s="263"/>
    </row>
    <row r="106" spans="1:5" ht="12" customHeight="1">
      <c r="A106" s="14" t="s">
        <v>174</v>
      </c>
      <c r="B106" s="138" t="s">
        <v>359</v>
      </c>
      <c r="C106" s="365"/>
      <c r="D106" s="365"/>
      <c r="E106" s="263"/>
    </row>
    <row r="107" spans="1:5" ht="12" customHeight="1">
      <c r="A107" s="14" t="s">
        <v>353</v>
      </c>
      <c r="B107" s="139" t="s">
        <v>360</v>
      </c>
      <c r="C107" s="365"/>
      <c r="D107" s="365"/>
      <c r="E107" s="263"/>
    </row>
    <row r="108" spans="1:5" ht="12" customHeight="1">
      <c r="A108" s="13" t="s">
        <v>354</v>
      </c>
      <c r="B108" s="140" t="s">
        <v>361</v>
      </c>
      <c r="C108" s="365"/>
      <c r="D108" s="365"/>
      <c r="E108" s="263"/>
    </row>
    <row r="109" spans="1:5" ht="12" customHeight="1">
      <c r="A109" s="14" t="s">
        <v>448</v>
      </c>
      <c r="B109" s="140" t="s">
        <v>362</v>
      </c>
      <c r="C109" s="365"/>
      <c r="D109" s="365"/>
      <c r="E109" s="263"/>
    </row>
    <row r="110" spans="1:5" ht="12" customHeight="1">
      <c r="A110" s="16" t="s">
        <v>449</v>
      </c>
      <c r="B110" s="140" t="s">
        <v>363</v>
      </c>
      <c r="C110" s="365"/>
      <c r="D110" s="365"/>
      <c r="E110" s="263"/>
    </row>
    <row r="111" spans="1:5" ht="12" customHeight="1">
      <c r="A111" s="14" t="s">
        <v>453</v>
      </c>
      <c r="B111" s="11" t="s">
        <v>50</v>
      </c>
      <c r="C111" s="363"/>
      <c r="D111" s="363"/>
      <c r="E111" s="261"/>
    </row>
    <row r="112" spans="1:5" ht="12" customHeight="1">
      <c r="A112" s="14" t="s">
        <v>454</v>
      </c>
      <c r="B112" s="8" t="s">
        <v>456</v>
      </c>
      <c r="C112" s="363"/>
      <c r="D112" s="363"/>
      <c r="E112" s="261"/>
    </row>
    <row r="113" spans="1:5" ht="12" customHeight="1" thickBot="1">
      <c r="A113" s="18" t="s">
        <v>455</v>
      </c>
      <c r="B113" s="447" t="s">
        <v>457</v>
      </c>
      <c r="C113" s="459"/>
      <c r="D113" s="459"/>
      <c r="E113" s="453"/>
    </row>
    <row r="114" spans="1:5" ht="12" customHeight="1" thickBot="1">
      <c r="A114" s="445" t="s">
        <v>19</v>
      </c>
      <c r="B114" s="446" t="s">
        <v>364</v>
      </c>
      <c r="C114" s="460">
        <f>+C115+C117+C119</f>
        <v>0</v>
      </c>
      <c r="D114" s="460">
        <f>+D115+D117+D119</f>
        <v>0</v>
      </c>
      <c r="E114" s="454">
        <f>+E115+E117+E119</f>
        <v>0</v>
      </c>
    </row>
    <row r="115" spans="1:5" ht="12" customHeight="1">
      <c r="A115" s="15" t="s">
        <v>107</v>
      </c>
      <c r="B115" s="8" t="s">
        <v>223</v>
      </c>
      <c r="C115" s="364"/>
      <c r="D115" s="364"/>
      <c r="E115" s="262"/>
    </row>
    <row r="116" spans="1:5">
      <c r="A116" s="15" t="s">
        <v>108</v>
      </c>
      <c r="B116" s="12" t="s">
        <v>368</v>
      </c>
      <c r="C116" s="364"/>
      <c r="D116" s="364"/>
      <c r="E116" s="262"/>
    </row>
    <row r="117" spans="1:5" ht="12" customHeight="1">
      <c r="A117" s="15" t="s">
        <v>109</v>
      </c>
      <c r="B117" s="12" t="s">
        <v>175</v>
      </c>
      <c r="C117" s="363"/>
      <c r="D117" s="363"/>
      <c r="E117" s="261"/>
    </row>
    <row r="118" spans="1:5" ht="12" customHeight="1">
      <c r="A118" s="15" t="s">
        <v>110</v>
      </c>
      <c r="B118" s="12" t="s">
        <v>369</v>
      </c>
      <c r="C118" s="363"/>
      <c r="D118" s="363"/>
      <c r="E118" s="261"/>
    </row>
    <row r="119" spans="1:5" ht="12" customHeight="1">
      <c r="A119" s="15" t="s">
        <v>111</v>
      </c>
      <c r="B119" s="291" t="s">
        <v>226</v>
      </c>
      <c r="C119" s="363"/>
      <c r="D119" s="363"/>
      <c r="E119" s="261"/>
    </row>
    <row r="120" spans="1:5" ht="12" customHeight="1">
      <c r="A120" s="15" t="s">
        <v>120</v>
      </c>
      <c r="B120" s="290" t="s">
        <v>434</v>
      </c>
      <c r="C120" s="363"/>
      <c r="D120" s="363"/>
      <c r="E120" s="261"/>
    </row>
    <row r="121" spans="1:5" ht="12" customHeight="1">
      <c r="A121" s="15" t="s">
        <v>122</v>
      </c>
      <c r="B121" s="377" t="s">
        <v>374</v>
      </c>
      <c r="C121" s="363"/>
      <c r="D121" s="363"/>
      <c r="E121" s="261"/>
    </row>
    <row r="122" spans="1:5" ht="12" customHeight="1">
      <c r="A122" s="15" t="s">
        <v>176</v>
      </c>
      <c r="B122" s="139" t="s">
        <v>357</v>
      </c>
      <c r="C122" s="363"/>
      <c r="D122" s="363"/>
      <c r="E122" s="261"/>
    </row>
    <row r="123" spans="1:5" ht="12" customHeight="1">
      <c r="A123" s="15" t="s">
        <v>177</v>
      </c>
      <c r="B123" s="139" t="s">
        <v>373</v>
      </c>
      <c r="C123" s="363"/>
      <c r="D123" s="363"/>
      <c r="E123" s="261"/>
    </row>
    <row r="124" spans="1:5" ht="12" customHeight="1">
      <c r="A124" s="15" t="s">
        <v>178</v>
      </c>
      <c r="B124" s="139" t="s">
        <v>372</v>
      </c>
      <c r="C124" s="363"/>
      <c r="D124" s="363"/>
      <c r="E124" s="261"/>
    </row>
    <row r="125" spans="1:5" ht="12" customHeight="1">
      <c r="A125" s="15" t="s">
        <v>365</v>
      </c>
      <c r="B125" s="139" t="s">
        <v>360</v>
      </c>
      <c r="C125" s="363"/>
      <c r="D125" s="363"/>
      <c r="E125" s="261"/>
    </row>
    <row r="126" spans="1:5" ht="12" customHeight="1">
      <c r="A126" s="15" t="s">
        <v>366</v>
      </c>
      <c r="B126" s="139" t="s">
        <v>371</v>
      </c>
      <c r="C126" s="363"/>
      <c r="D126" s="363"/>
      <c r="E126" s="261"/>
    </row>
    <row r="127" spans="1:5" ht="12" customHeight="1" thickBot="1">
      <c r="A127" s="13" t="s">
        <v>367</v>
      </c>
      <c r="B127" s="139" t="s">
        <v>370</v>
      </c>
      <c r="C127" s="365"/>
      <c r="D127" s="365"/>
      <c r="E127" s="263"/>
    </row>
    <row r="128" spans="1:5" ht="12" customHeight="1" thickBot="1">
      <c r="A128" s="20" t="s">
        <v>20</v>
      </c>
      <c r="B128" s="121" t="s">
        <v>458</v>
      </c>
      <c r="C128" s="362">
        <f>+C93+C114</f>
        <v>0</v>
      </c>
      <c r="D128" s="362">
        <f>+D93+D114</f>
        <v>0</v>
      </c>
      <c r="E128" s="260">
        <f>+E93+E114</f>
        <v>0</v>
      </c>
    </row>
    <row r="129" spans="1:5" ht="12" customHeight="1" thickBot="1">
      <c r="A129" s="20" t="s">
        <v>21</v>
      </c>
      <c r="B129" s="121" t="s">
        <v>459</v>
      </c>
      <c r="C129" s="362">
        <f>+C130+C131+C132</f>
        <v>0</v>
      </c>
      <c r="D129" s="362">
        <f>+D130+D131+D132</f>
        <v>0</v>
      </c>
      <c r="E129" s="260">
        <f>+E130+E131+E132</f>
        <v>0</v>
      </c>
    </row>
    <row r="130" spans="1:5" ht="12" customHeight="1">
      <c r="A130" s="15" t="s">
        <v>265</v>
      </c>
      <c r="B130" s="12" t="s">
        <v>466</v>
      </c>
      <c r="C130" s="363"/>
      <c r="D130" s="363"/>
      <c r="E130" s="261"/>
    </row>
    <row r="131" spans="1:5" ht="12" customHeight="1">
      <c r="A131" s="15" t="s">
        <v>268</v>
      </c>
      <c r="B131" s="12" t="s">
        <v>467</v>
      </c>
      <c r="C131" s="363"/>
      <c r="D131" s="363"/>
      <c r="E131" s="261"/>
    </row>
    <row r="132" spans="1:5" ht="12" customHeight="1" thickBot="1">
      <c r="A132" s="13" t="s">
        <v>269</v>
      </c>
      <c r="B132" s="12" t="s">
        <v>468</v>
      </c>
      <c r="C132" s="363"/>
      <c r="D132" s="363"/>
      <c r="E132" s="261"/>
    </row>
    <row r="133" spans="1:5" ht="12" customHeight="1" thickBot="1">
      <c r="A133" s="20" t="s">
        <v>22</v>
      </c>
      <c r="B133" s="121" t="s">
        <v>460</v>
      </c>
      <c r="C133" s="362">
        <f>SUM(C134:C139)</f>
        <v>0</v>
      </c>
      <c r="D133" s="362">
        <f>SUM(D134:D139)</f>
        <v>0</v>
      </c>
      <c r="E133" s="260">
        <f>SUM(E134:E139)</f>
        <v>0</v>
      </c>
    </row>
    <row r="134" spans="1:5" ht="12" customHeight="1">
      <c r="A134" s="15" t="s">
        <v>94</v>
      </c>
      <c r="B134" s="9" t="s">
        <v>469</v>
      </c>
      <c r="C134" s="363"/>
      <c r="D134" s="363"/>
      <c r="E134" s="261"/>
    </row>
    <row r="135" spans="1:5" ht="12" customHeight="1">
      <c r="A135" s="15" t="s">
        <v>95</v>
      </c>
      <c r="B135" s="9" t="s">
        <v>461</v>
      </c>
      <c r="C135" s="363"/>
      <c r="D135" s="363"/>
      <c r="E135" s="261"/>
    </row>
    <row r="136" spans="1:5" ht="12" customHeight="1">
      <c r="A136" s="15" t="s">
        <v>96</v>
      </c>
      <c r="B136" s="9" t="s">
        <v>462</v>
      </c>
      <c r="C136" s="363"/>
      <c r="D136" s="363"/>
      <c r="E136" s="261"/>
    </row>
    <row r="137" spans="1:5" ht="12" customHeight="1">
      <c r="A137" s="15" t="s">
        <v>163</v>
      </c>
      <c r="B137" s="9" t="s">
        <v>463</v>
      </c>
      <c r="C137" s="363"/>
      <c r="D137" s="363"/>
      <c r="E137" s="261"/>
    </row>
    <row r="138" spans="1:5" ht="12" customHeight="1">
      <c r="A138" s="15" t="s">
        <v>164</v>
      </c>
      <c r="B138" s="9" t="s">
        <v>464</v>
      </c>
      <c r="C138" s="363"/>
      <c r="D138" s="363"/>
      <c r="E138" s="261"/>
    </row>
    <row r="139" spans="1:5" ht="12" customHeight="1" thickBot="1">
      <c r="A139" s="13" t="s">
        <v>165</v>
      </c>
      <c r="B139" s="9" t="s">
        <v>465</v>
      </c>
      <c r="C139" s="363"/>
      <c r="D139" s="363"/>
      <c r="E139" s="261"/>
    </row>
    <row r="140" spans="1:5" ht="12" customHeight="1" thickBot="1">
      <c r="A140" s="20" t="s">
        <v>23</v>
      </c>
      <c r="B140" s="121" t="s">
        <v>473</v>
      </c>
      <c r="C140" s="369">
        <f>+C141+C142+C143+C144</f>
        <v>0</v>
      </c>
      <c r="D140" s="369">
        <f>+D141+D142+D143+D144</f>
        <v>0</v>
      </c>
      <c r="E140" s="404">
        <f>+E141+E142+E143+E144</f>
        <v>0</v>
      </c>
    </row>
    <row r="141" spans="1:5" ht="12" customHeight="1">
      <c r="A141" s="15" t="s">
        <v>97</v>
      </c>
      <c r="B141" s="9" t="s">
        <v>375</v>
      </c>
      <c r="C141" s="363"/>
      <c r="D141" s="363"/>
      <c r="E141" s="261"/>
    </row>
    <row r="142" spans="1:5" ht="12" customHeight="1">
      <c r="A142" s="15" t="s">
        <v>98</v>
      </c>
      <c r="B142" s="9" t="s">
        <v>376</v>
      </c>
      <c r="C142" s="363"/>
      <c r="D142" s="363"/>
      <c r="E142" s="261"/>
    </row>
    <row r="143" spans="1:5" ht="12" customHeight="1">
      <c r="A143" s="15" t="s">
        <v>289</v>
      </c>
      <c r="B143" s="9" t="s">
        <v>474</v>
      </c>
      <c r="C143" s="363"/>
      <c r="D143" s="363"/>
      <c r="E143" s="261"/>
    </row>
    <row r="144" spans="1:5" ht="12" customHeight="1" thickBot="1">
      <c r="A144" s="13" t="s">
        <v>290</v>
      </c>
      <c r="B144" s="7" t="s">
        <v>395</v>
      </c>
      <c r="C144" s="363"/>
      <c r="D144" s="363"/>
      <c r="E144" s="261"/>
    </row>
    <row r="145" spans="1:6" ht="12" customHeight="1" thickBot="1">
      <c r="A145" s="20" t="s">
        <v>24</v>
      </c>
      <c r="B145" s="121" t="s">
        <v>475</v>
      </c>
      <c r="C145" s="461">
        <f>SUM(C146:C150)</f>
        <v>0</v>
      </c>
      <c r="D145" s="461">
        <f>SUM(D146:D150)</f>
        <v>0</v>
      </c>
      <c r="E145" s="455">
        <f>SUM(E146:E150)</f>
        <v>0</v>
      </c>
    </row>
    <row r="146" spans="1:6" ht="12" customHeight="1">
      <c r="A146" s="15" t="s">
        <v>99</v>
      </c>
      <c r="B146" s="9" t="s">
        <v>470</v>
      </c>
      <c r="C146" s="363"/>
      <c r="D146" s="363"/>
      <c r="E146" s="261"/>
    </row>
    <row r="147" spans="1:6" ht="12" customHeight="1">
      <c r="A147" s="15" t="s">
        <v>100</v>
      </c>
      <c r="B147" s="9" t="s">
        <v>477</v>
      </c>
      <c r="C147" s="363"/>
      <c r="D147" s="363"/>
      <c r="E147" s="261"/>
    </row>
    <row r="148" spans="1:6" ht="12" customHeight="1">
      <c r="A148" s="15" t="s">
        <v>301</v>
      </c>
      <c r="B148" s="9" t="s">
        <v>472</v>
      </c>
      <c r="C148" s="363"/>
      <c r="D148" s="363"/>
      <c r="E148" s="261"/>
    </row>
    <row r="149" spans="1:6" ht="12" customHeight="1">
      <c r="A149" s="15" t="s">
        <v>302</v>
      </c>
      <c r="B149" s="9" t="s">
        <v>478</v>
      </c>
      <c r="C149" s="363"/>
      <c r="D149" s="363"/>
      <c r="E149" s="261"/>
    </row>
    <row r="150" spans="1:6" ht="12" customHeight="1" thickBot="1">
      <c r="A150" s="15" t="s">
        <v>476</v>
      </c>
      <c r="B150" s="9" t="s">
        <v>479</v>
      </c>
      <c r="C150" s="363"/>
      <c r="D150" s="363"/>
      <c r="E150" s="261"/>
    </row>
    <row r="151" spans="1:6" ht="12" customHeight="1" thickBot="1">
      <c r="A151" s="20" t="s">
        <v>25</v>
      </c>
      <c r="B151" s="121" t="s">
        <v>480</v>
      </c>
      <c r="C151" s="462"/>
      <c r="D151" s="462"/>
      <c r="E151" s="456"/>
    </row>
    <row r="152" spans="1:6" ht="12" customHeight="1" thickBot="1">
      <c r="A152" s="20" t="s">
        <v>26</v>
      </c>
      <c r="B152" s="121" t="s">
        <v>481</v>
      </c>
      <c r="C152" s="462"/>
      <c r="D152" s="462"/>
      <c r="E152" s="456"/>
    </row>
    <row r="153" spans="1:6" ht="15" customHeight="1" thickBot="1">
      <c r="A153" s="20" t="s">
        <v>27</v>
      </c>
      <c r="B153" s="121" t="s">
        <v>483</v>
      </c>
      <c r="C153" s="463">
        <f>+C129+C133+C140+C145+C151+C152</f>
        <v>0</v>
      </c>
      <c r="D153" s="463">
        <f>+D129+D133+D140+D145+D151+D152</f>
        <v>0</v>
      </c>
      <c r="E153" s="457">
        <f>+E129+E133+E140+E145+E151+E152</f>
        <v>0</v>
      </c>
      <c r="F153" s="122"/>
    </row>
    <row r="154" spans="1:6" s="1" customFormat="1" ht="12.95" customHeight="1" thickBot="1">
      <c r="A154" s="292" t="s">
        <v>28</v>
      </c>
      <c r="B154" s="347" t="s">
        <v>482</v>
      </c>
      <c r="C154" s="463">
        <f>+C128+C153</f>
        <v>0</v>
      </c>
      <c r="D154" s="463">
        <f>+D128+D153</f>
        <v>0</v>
      </c>
      <c r="E154" s="457">
        <f>+E128+E153</f>
        <v>0</v>
      </c>
    </row>
    <row r="155" spans="1:6">
      <c r="C155" s="350"/>
    </row>
    <row r="156" spans="1:6">
      <c r="C156" s="350"/>
    </row>
    <row r="157" spans="1:6">
      <c r="C157" s="350"/>
    </row>
    <row r="158" spans="1:6" ht="16.5" customHeight="1">
      <c r="C158" s="350"/>
    </row>
    <row r="159" spans="1:6">
      <c r="C159" s="350"/>
    </row>
    <row r="160" spans="1:6">
      <c r="C160" s="350"/>
    </row>
    <row r="161" spans="3:3">
      <c r="C161" s="350"/>
    </row>
    <row r="162" spans="3:3">
      <c r="C162" s="350"/>
    </row>
    <row r="163" spans="3:3">
      <c r="C163" s="350"/>
    </row>
    <row r="164" spans="3:3">
      <c r="C164" s="350"/>
    </row>
    <row r="165" spans="3:3">
      <c r="C165" s="350"/>
    </row>
    <row r="166" spans="3:3">
      <c r="C166" s="350"/>
    </row>
    <row r="167" spans="3:3">
      <c r="C167" s="350"/>
    </row>
  </sheetData>
  <sheetProtection sheet="1"/>
  <mergeCells count="4">
    <mergeCell ref="A1:E1"/>
    <mergeCell ref="A89:E89"/>
    <mergeCell ref="A90:B90"/>
    <mergeCell ref="A2:B2"/>
  </mergeCells>
  <phoneticPr fontId="30" type="noConversion"/>
  <printOptions horizontalCentered="1"/>
  <pageMargins left="0.78740157480314965" right="0.78740157480314965" top="1.4566929133858268" bottom="0.87" header="0.78740157480314965" footer="0.57999999999999996"/>
  <pageSetup paperSize="9" scale="62" fitToWidth="3" fitToHeight="2" orientation="portrait" r:id="rId1"/>
  <headerFooter alignWithMargins="0">
    <oddHeader>&amp;C&amp;"Times New Roman CE,Félkövér"&amp;12&amp;UTájékoztató kimutatások, mérlegek&amp;U
............................. Önkormányzat
2015. ÉVI KÖLTSÉGVETÉSÉNEK MÉRLEGE&amp;R&amp;"Times New Roman CE,Félkövér dőlt"&amp;11 1. számú tájékoztató tábla</oddHeader>
  </headerFooter>
  <rowBreaks count="1" manualBreakCount="1">
    <brk id="88" max="4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J18"/>
  <sheetViews>
    <sheetView zoomScaleNormal="100" workbookViewId="0">
      <selection activeCell="P16" sqref="P16"/>
    </sheetView>
  </sheetViews>
  <sheetFormatPr defaultRowHeight="12.75"/>
  <cols>
    <col min="1" max="1" width="6.83203125" style="194" customWidth="1"/>
    <col min="2" max="2" width="49.6640625" style="52" customWidth="1"/>
    <col min="3" max="8" width="12.83203125" style="52" customWidth="1"/>
    <col min="9" max="9" width="14.33203125" style="52" customWidth="1"/>
    <col min="10" max="10" width="3.33203125" style="52" customWidth="1"/>
    <col min="11" max="16384" width="9.33203125" style="52"/>
  </cols>
  <sheetData>
    <row r="1" spans="1:10" ht="27.75" customHeight="1">
      <c r="A1" s="762" t="s">
        <v>3</v>
      </c>
      <c r="B1" s="762"/>
      <c r="C1" s="762"/>
      <c r="D1" s="762"/>
      <c r="E1" s="762"/>
      <c r="F1" s="762"/>
      <c r="G1" s="762"/>
      <c r="H1" s="762"/>
      <c r="I1" s="762"/>
    </row>
    <row r="2" spans="1:10" ht="20.25" customHeight="1" thickBot="1">
      <c r="I2" s="437" t="s">
        <v>63</v>
      </c>
    </row>
    <row r="3" spans="1:10" s="438" customFormat="1" ht="26.25" customHeight="1">
      <c r="A3" s="770" t="s">
        <v>72</v>
      </c>
      <c r="B3" s="765" t="s">
        <v>88</v>
      </c>
      <c r="C3" s="770" t="s">
        <v>89</v>
      </c>
      <c r="D3" s="770" t="str">
        <f>+CONCATENATE(LEFT(ÖSSZEFÜGGÉSEK!A5,4)," előtti kifizetés")</f>
        <v>2015 előtti kifizetés</v>
      </c>
      <c r="E3" s="767" t="s">
        <v>71</v>
      </c>
      <c r="F3" s="768"/>
      <c r="G3" s="768"/>
      <c r="H3" s="769"/>
      <c r="I3" s="765" t="s">
        <v>51</v>
      </c>
    </row>
    <row r="4" spans="1:10" s="439" customFormat="1" ht="32.25" customHeight="1" thickBot="1">
      <c r="A4" s="771"/>
      <c r="B4" s="766"/>
      <c r="C4" s="766"/>
      <c r="D4" s="771"/>
      <c r="E4" s="266" t="str">
        <f>+CONCATENATE(LEFT(ÖSSZEFÜGGÉSEK!A5,4),".")</f>
        <v>2015.</v>
      </c>
      <c r="F4" s="266" t="str">
        <f>+CONCATENATE(LEFT(ÖSSZEFÜGGÉSEK!A5,4)+1,".")</f>
        <v>2016.</v>
      </c>
      <c r="G4" s="266" t="str">
        <f>+CONCATENATE(LEFT(ÖSSZEFÜGGÉSEK!A5,4)+2,".")</f>
        <v>2017.</v>
      </c>
      <c r="H4" s="267" t="str">
        <f>+CONCATENATE(LEFT(ÖSSZEFÜGGÉSEK!A5,4)+2,".",CHAR(10)," után")</f>
        <v>2017.
 után</v>
      </c>
      <c r="I4" s="766"/>
    </row>
    <row r="5" spans="1:10" s="440" customFormat="1" ht="12.95" customHeight="1" thickBot="1">
      <c r="A5" s="268" t="s">
        <v>503</v>
      </c>
      <c r="B5" s="269" t="s">
        <v>504</v>
      </c>
      <c r="C5" s="270" t="s">
        <v>505</v>
      </c>
      <c r="D5" s="269" t="s">
        <v>507</v>
      </c>
      <c r="E5" s="268" t="s">
        <v>506</v>
      </c>
      <c r="F5" s="270" t="s">
        <v>508</v>
      </c>
      <c r="G5" s="270" t="s">
        <v>509</v>
      </c>
      <c r="H5" s="271" t="s">
        <v>510</v>
      </c>
      <c r="I5" s="272" t="s">
        <v>511</v>
      </c>
    </row>
    <row r="6" spans="1:10" ht="24.75" customHeight="1" thickBot="1">
      <c r="A6" s="273" t="s">
        <v>18</v>
      </c>
      <c r="B6" s="274" t="s">
        <v>4</v>
      </c>
      <c r="C6" s="432"/>
      <c r="D6" s="54">
        <f>+D7+D8</f>
        <v>0</v>
      </c>
      <c r="E6" s="55">
        <f>+E7+E8</f>
        <v>0</v>
      </c>
      <c r="F6" s="56">
        <f>+F7+F8</f>
        <v>0</v>
      </c>
      <c r="G6" s="56">
        <f>+G7+G8</f>
        <v>0</v>
      </c>
      <c r="H6" s="57">
        <f>+H7+H8</f>
        <v>0</v>
      </c>
      <c r="I6" s="54">
        <f t="shared" ref="I6:I17" si="0">SUM(D6:H6)</f>
        <v>0</v>
      </c>
    </row>
    <row r="7" spans="1:10" ht="20.100000000000001" customHeight="1">
      <c r="A7" s="275" t="s">
        <v>19</v>
      </c>
      <c r="B7" s="58" t="s">
        <v>73</v>
      </c>
      <c r="C7" s="433"/>
      <c r="D7" s="59"/>
      <c r="E7" s="60"/>
      <c r="F7" s="28"/>
      <c r="G7" s="28"/>
      <c r="H7" s="25"/>
      <c r="I7" s="276">
        <f t="shared" si="0"/>
        <v>0</v>
      </c>
      <c r="J7" s="761" t="s">
        <v>539</v>
      </c>
    </row>
    <row r="8" spans="1:10" ht="20.100000000000001" customHeight="1" thickBot="1">
      <c r="A8" s="275" t="s">
        <v>20</v>
      </c>
      <c r="B8" s="58" t="s">
        <v>73</v>
      </c>
      <c r="C8" s="433"/>
      <c r="D8" s="59"/>
      <c r="E8" s="60"/>
      <c r="F8" s="28"/>
      <c r="G8" s="28"/>
      <c r="H8" s="25"/>
      <c r="I8" s="276">
        <f t="shared" si="0"/>
        <v>0</v>
      </c>
      <c r="J8" s="761"/>
    </row>
    <row r="9" spans="1:10" ht="26.1" customHeight="1" thickBot="1">
      <c r="A9" s="273" t="s">
        <v>21</v>
      </c>
      <c r="B9" s="274" t="s">
        <v>5</v>
      </c>
      <c r="C9" s="434"/>
      <c r="D9" s="54">
        <f>+D10+D11</f>
        <v>0</v>
      </c>
      <c r="E9" s="55">
        <f>+E10+E11</f>
        <v>0</v>
      </c>
      <c r="F9" s="56">
        <f>+F10+F11</f>
        <v>0</v>
      </c>
      <c r="G9" s="56">
        <f>+G10+G11</f>
        <v>0</v>
      </c>
      <c r="H9" s="57">
        <f>+H10+H11</f>
        <v>0</v>
      </c>
      <c r="I9" s="54">
        <f t="shared" si="0"/>
        <v>0</v>
      </c>
      <c r="J9" s="761"/>
    </row>
    <row r="10" spans="1:10" ht="20.100000000000001" customHeight="1">
      <c r="A10" s="275" t="s">
        <v>22</v>
      </c>
      <c r="B10" s="58" t="s">
        <v>73</v>
      </c>
      <c r="C10" s="433"/>
      <c r="D10" s="59"/>
      <c r="E10" s="60"/>
      <c r="F10" s="28"/>
      <c r="G10" s="28"/>
      <c r="H10" s="25"/>
      <c r="I10" s="276">
        <f t="shared" si="0"/>
        <v>0</v>
      </c>
      <c r="J10" s="761"/>
    </row>
    <row r="11" spans="1:10" ht="20.100000000000001" customHeight="1" thickBot="1">
      <c r="A11" s="275" t="s">
        <v>23</v>
      </c>
      <c r="B11" s="58" t="s">
        <v>73</v>
      </c>
      <c r="C11" s="433"/>
      <c r="D11" s="59"/>
      <c r="E11" s="60"/>
      <c r="F11" s="28"/>
      <c r="G11" s="28"/>
      <c r="H11" s="25"/>
      <c r="I11" s="276">
        <f t="shared" si="0"/>
        <v>0</v>
      </c>
      <c r="J11" s="761"/>
    </row>
    <row r="12" spans="1:10" ht="20.100000000000001" customHeight="1" thickBot="1">
      <c r="A12" s="273" t="s">
        <v>24</v>
      </c>
      <c r="B12" s="274" t="s">
        <v>198</v>
      </c>
      <c r="C12" s="434"/>
      <c r="D12" s="54">
        <f>+D13</f>
        <v>0</v>
      </c>
      <c r="E12" s="55">
        <f>+E13</f>
        <v>0</v>
      </c>
      <c r="F12" s="56">
        <f>+F13</f>
        <v>0</v>
      </c>
      <c r="G12" s="56">
        <f>+G13</f>
        <v>0</v>
      </c>
      <c r="H12" s="57">
        <f>+H13</f>
        <v>0</v>
      </c>
      <c r="I12" s="54">
        <f t="shared" si="0"/>
        <v>0</v>
      </c>
      <c r="J12" s="761"/>
    </row>
    <row r="13" spans="1:10" ht="20.100000000000001" customHeight="1" thickBot="1">
      <c r="A13" s="275" t="s">
        <v>25</v>
      </c>
      <c r="B13" s="58" t="s">
        <v>73</v>
      </c>
      <c r="C13" s="433"/>
      <c r="D13" s="59"/>
      <c r="E13" s="60"/>
      <c r="F13" s="28"/>
      <c r="G13" s="28"/>
      <c r="H13" s="25"/>
      <c r="I13" s="276">
        <f t="shared" si="0"/>
        <v>0</v>
      </c>
      <c r="J13" s="761"/>
    </row>
    <row r="14" spans="1:10" ht="20.100000000000001" customHeight="1" thickBot="1">
      <c r="A14" s="273" t="s">
        <v>26</v>
      </c>
      <c r="B14" s="274" t="s">
        <v>199</v>
      </c>
      <c r="C14" s="434"/>
      <c r="D14" s="54">
        <f>+D15</f>
        <v>0</v>
      </c>
      <c r="E14" s="55">
        <f>+E15</f>
        <v>0</v>
      </c>
      <c r="F14" s="56">
        <f>+F15</f>
        <v>0</v>
      </c>
      <c r="G14" s="56">
        <f>+G15</f>
        <v>0</v>
      </c>
      <c r="H14" s="57">
        <f>+H15</f>
        <v>0</v>
      </c>
      <c r="I14" s="54">
        <f t="shared" si="0"/>
        <v>0</v>
      </c>
      <c r="J14" s="761"/>
    </row>
    <row r="15" spans="1:10" ht="20.100000000000001" customHeight="1" thickBot="1">
      <c r="A15" s="277" t="s">
        <v>27</v>
      </c>
      <c r="B15" s="61" t="s">
        <v>73</v>
      </c>
      <c r="C15" s="435"/>
      <c r="D15" s="62"/>
      <c r="E15" s="63"/>
      <c r="F15" s="29"/>
      <c r="G15" s="29"/>
      <c r="H15" s="27"/>
      <c r="I15" s="278">
        <f t="shared" si="0"/>
        <v>0</v>
      </c>
      <c r="J15" s="761"/>
    </row>
    <row r="16" spans="1:10" ht="20.100000000000001" customHeight="1" thickBot="1">
      <c r="A16" s="273" t="s">
        <v>28</v>
      </c>
      <c r="B16" s="279" t="s">
        <v>200</v>
      </c>
      <c r="C16" s="434"/>
      <c r="D16" s="54">
        <f>+D17</f>
        <v>0</v>
      </c>
      <c r="E16" s="55">
        <f>+E17</f>
        <v>0</v>
      </c>
      <c r="F16" s="56">
        <f>+F17</f>
        <v>0</v>
      </c>
      <c r="G16" s="56">
        <f>+G17</f>
        <v>0</v>
      </c>
      <c r="H16" s="57">
        <f>+H17</f>
        <v>0</v>
      </c>
      <c r="I16" s="54">
        <f t="shared" si="0"/>
        <v>0</v>
      </c>
      <c r="J16" s="761"/>
    </row>
    <row r="17" spans="1:10" ht="20.100000000000001" customHeight="1" thickBot="1">
      <c r="A17" s="280" t="s">
        <v>29</v>
      </c>
      <c r="B17" s="64" t="s">
        <v>73</v>
      </c>
      <c r="C17" s="436"/>
      <c r="D17" s="65"/>
      <c r="E17" s="66"/>
      <c r="F17" s="67"/>
      <c r="G17" s="67"/>
      <c r="H17" s="26"/>
      <c r="I17" s="281">
        <f t="shared" si="0"/>
        <v>0</v>
      </c>
      <c r="J17" s="761"/>
    </row>
    <row r="18" spans="1:10" ht="20.100000000000001" customHeight="1" thickBot="1">
      <c r="A18" s="763" t="s">
        <v>135</v>
      </c>
      <c r="B18" s="764"/>
      <c r="C18" s="118"/>
      <c r="D18" s="54">
        <f t="shared" ref="D18:I18" si="1">+D6+D9+D12+D14+D16</f>
        <v>0</v>
      </c>
      <c r="E18" s="55">
        <f t="shared" si="1"/>
        <v>0</v>
      </c>
      <c r="F18" s="56">
        <f t="shared" si="1"/>
        <v>0</v>
      </c>
      <c r="G18" s="56">
        <f t="shared" si="1"/>
        <v>0</v>
      </c>
      <c r="H18" s="57">
        <f t="shared" si="1"/>
        <v>0</v>
      </c>
      <c r="I18" s="54">
        <f t="shared" si="1"/>
        <v>0</v>
      </c>
      <c r="J18" s="761"/>
    </row>
  </sheetData>
  <sheetProtection sheet="1"/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D31"/>
  <sheetViews>
    <sheetView topLeftCell="A5" zoomScaleNormal="100" workbookViewId="0">
      <selection activeCell="M17" sqref="M17"/>
    </sheetView>
  </sheetViews>
  <sheetFormatPr defaultRowHeight="12.75"/>
  <cols>
    <col min="1" max="1" width="5.83203125" style="81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31.5" customHeight="1">
      <c r="B1" s="773" t="s">
        <v>6</v>
      </c>
      <c r="C1" s="773"/>
      <c r="D1" s="773"/>
    </row>
    <row r="2" spans="1:4" s="69" customFormat="1" ht="16.5" thickBot="1">
      <c r="A2" s="68"/>
      <c r="B2" s="339"/>
      <c r="D2" s="46" t="s">
        <v>63</v>
      </c>
    </row>
    <row r="3" spans="1:4" s="71" customFormat="1" ht="48" customHeight="1" thickBot="1">
      <c r="A3" s="70" t="s">
        <v>16</v>
      </c>
      <c r="B3" s="196" t="s">
        <v>17</v>
      </c>
      <c r="C3" s="196" t="s">
        <v>74</v>
      </c>
      <c r="D3" s="197" t="s">
        <v>75</v>
      </c>
    </row>
    <row r="4" spans="1:4" s="71" customFormat="1" ht="14.1" customHeight="1" thickBot="1">
      <c r="A4" s="40" t="s">
        <v>503</v>
      </c>
      <c r="B4" s="199" t="s">
        <v>504</v>
      </c>
      <c r="C4" s="199" t="s">
        <v>505</v>
      </c>
      <c r="D4" s="200" t="s">
        <v>507</v>
      </c>
    </row>
    <row r="5" spans="1:4" ht="18" customHeight="1">
      <c r="A5" s="130" t="s">
        <v>18</v>
      </c>
      <c r="B5" s="201" t="s">
        <v>155</v>
      </c>
      <c r="C5" s="128"/>
      <c r="D5" s="72"/>
    </row>
    <row r="6" spans="1:4" ht="18" customHeight="1">
      <c r="A6" s="73" t="s">
        <v>19</v>
      </c>
      <c r="B6" s="202" t="s">
        <v>156</v>
      </c>
      <c r="C6" s="129"/>
      <c r="D6" s="75"/>
    </row>
    <row r="7" spans="1:4" ht="18" customHeight="1">
      <c r="A7" s="73" t="s">
        <v>20</v>
      </c>
      <c r="B7" s="202" t="s">
        <v>123</v>
      </c>
      <c r="C7" s="129"/>
      <c r="D7" s="75"/>
    </row>
    <row r="8" spans="1:4" ht="18" customHeight="1">
      <c r="A8" s="73" t="s">
        <v>21</v>
      </c>
      <c r="B8" s="202" t="s">
        <v>124</v>
      </c>
      <c r="C8" s="129"/>
      <c r="D8" s="75"/>
    </row>
    <row r="9" spans="1:4" ht="18" customHeight="1">
      <c r="A9" s="73" t="s">
        <v>22</v>
      </c>
      <c r="B9" s="202" t="s">
        <v>148</v>
      </c>
      <c r="C9" s="129"/>
      <c r="D9" s="75"/>
    </row>
    <row r="10" spans="1:4" ht="18" customHeight="1">
      <c r="A10" s="73" t="s">
        <v>23</v>
      </c>
      <c r="B10" s="202" t="s">
        <v>149</v>
      </c>
      <c r="C10" s="129"/>
      <c r="D10" s="75"/>
    </row>
    <row r="11" spans="1:4" ht="18" customHeight="1">
      <c r="A11" s="73" t="s">
        <v>24</v>
      </c>
      <c r="B11" s="203" t="s">
        <v>150</v>
      </c>
      <c r="C11" s="129"/>
      <c r="D11" s="75"/>
    </row>
    <row r="12" spans="1:4" ht="18" customHeight="1">
      <c r="A12" s="73" t="s">
        <v>26</v>
      </c>
      <c r="B12" s="203" t="s">
        <v>151</v>
      </c>
      <c r="C12" s="129"/>
      <c r="D12" s="75"/>
    </row>
    <row r="13" spans="1:4" ht="18" customHeight="1">
      <c r="A13" s="73" t="s">
        <v>27</v>
      </c>
      <c r="B13" s="203" t="s">
        <v>152</v>
      </c>
      <c r="C13" s="129"/>
      <c r="D13" s="75"/>
    </row>
    <row r="14" spans="1:4" ht="18" customHeight="1">
      <c r="A14" s="73" t="s">
        <v>28</v>
      </c>
      <c r="B14" s="203" t="s">
        <v>153</v>
      </c>
      <c r="C14" s="129"/>
      <c r="D14" s="75"/>
    </row>
    <row r="15" spans="1:4" ht="22.5" customHeight="1">
      <c r="A15" s="73" t="s">
        <v>29</v>
      </c>
      <c r="B15" s="203" t="s">
        <v>154</v>
      </c>
      <c r="C15" s="129"/>
      <c r="D15" s="75"/>
    </row>
    <row r="16" spans="1:4" ht="18" customHeight="1">
      <c r="A16" s="73" t="s">
        <v>30</v>
      </c>
      <c r="B16" s="202" t="s">
        <v>125</v>
      </c>
      <c r="C16" s="129"/>
      <c r="D16" s="75"/>
    </row>
    <row r="17" spans="1:4" ht="18" customHeight="1">
      <c r="A17" s="73" t="s">
        <v>31</v>
      </c>
      <c r="B17" s="202" t="s">
        <v>8</v>
      </c>
      <c r="C17" s="129"/>
      <c r="D17" s="75"/>
    </row>
    <row r="18" spans="1:4" ht="18" customHeight="1">
      <c r="A18" s="73" t="s">
        <v>32</v>
      </c>
      <c r="B18" s="202" t="s">
        <v>7</v>
      </c>
      <c r="C18" s="129"/>
      <c r="D18" s="75"/>
    </row>
    <row r="19" spans="1:4" ht="18" customHeight="1">
      <c r="A19" s="73" t="s">
        <v>33</v>
      </c>
      <c r="B19" s="202" t="s">
        <v>126</v>
      </c>
      <c r="C19" s="129"/>
      <c r="D19" s="75"/>
    </row>
    <row r="20" spans="1:4" ht="18" customHeight="1">
      <c r="A20" s="73" t="s">
        <v>34</v>
      </c>
      <c r="B20" s="202" t="s">
        <v>127</v>
      </c>
      <c r="C20" s="129"/>
      <c r="D20" s="75"/>
    </row>
    <row r="21" spans="1:4" ht="18" customHeight="1">
      <c r="A21" s="73" t="s">
        <v>35</v>
      </c>
      <c r="B21" s="120"/>
      <c r="C21" s="74"/>
      <c r="D21" s="75"/>
    </row>
    <row r="22" spans="1:4" ht="18" customHeight="1">
      <c r="A22" s="73" t="s">
        <v>36</v>
      </c>
      <c r="B22" s="76"/>
      <c r="C22" s="74"/>
      <c r="D22" s="75"/>
    </row>
    <row r="23" spans="1:4" ht="18" customHeight="1">
      <c r="A23" s="73" t="s">
        <v>37</v>
      </c>
      <c r="B23" s="76"/>
      <c r="C23" s="74"/>
      <c r="D23" s="75"/>
    </row>
    <row r="24" spans="1:4" ht="18" customHeight="1">
      <c r="A24" s="73" t="s">
        <v>38</v>
      </c>
      <c r="B24" s="76"/>
      <c r="C24" s="74"/>
      <c r="D24" s="75"/>
    </row>
    <row r="25" spans="1:4" ht="18" customHeight="1">
      <c r="A25" s="73" t="s">
        <v>39</v>
      </c>
      <c r="B25" s="76"/>
      <c r="C25" s="74"/>
      <c r="D25" s="75"/>
    </row>
    <row r="26" spans="1:4" ht="18" customHeight="1">
      <c r="A26" s="73" t="s">
        <v>40</v>
      </c>
      <c r="B26" s="76"/>
      <c r="C26" s="74"/>
      <c r="D26" s="75"/>
    </row>
    <row r="27" spans="1:4" ht="18" customHeight="1">
      <c r="A27" s="73" t="s">
        <v>41</v>
      </c>
      <c r="B27" s="76"/>
      <c r="C27" s="74"/>
      <c r="D27" s="75"/>
    </row>
    <row r="28" spans="1:4" ht="18" customHeight="1">
      <c r="A28" s="73" t="s">
        <v>42</v>
      </c>
      <c r="B28" s="76"/>
      <c r="C28" s="74"/>
      <c r="D28" s="75"/>
    </row>
    <row r="29" spans="1:4" ht="18" customHeight="1" thickBot="1">
      <c r="A29" s="131" t="s">
        <v>43</v>
      </c>
      <c r="B29" s="77"/>
      <c r="C29" s="78"/>
      <c r="D29" s="79"/>
    </row>
    <row r="30" spans="1:4" ht="18" customHeight="1" thickBot="1">
      <c r="A30" s="41" t="s">
        <v>44</v>
      </c>
      <c r="B30" s="207" t="s">
        <v>53</v>
      </c>
      <c r="C30" s="208">
        <f>+C5+C6+C7+C8+C9+C16+C17+C18+C19+C20+C21+C22+C23+C24+C25+C26+C27+C28+C29</f>
        <v>0</v>
      </c>
      <c r="D30" s="209">
        <f>+D5+D6+D7+D8+D9+D16+D17+D18+D19+D20+D21+D22+D23+D24+D25+D26+D27+D28+D29</f>
        <v>0</v>
      </c>
    </row>
    <row r="31" spans="1:4" ht="8.25" customHeight="1">
      <c r="A31" s="80"/>
      <c r="B31" s="772"/>
      <c r="C31" s="772"/>
      <c r="D31" s="772"/>
    </row>
  </sheetData>
  <sheetProtection sheet="1"/>
  <mergeCells count="2">
    <mergeCell ref="B31:D31"/>
    <mergeCell ref="B1:D1"/>
  </mergeCells>
  <phoneticPr fontId="30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>
    <oddHeader>&amp;R&amp;"Times New Roman CE,Dőlt"&amp;11 &amp;"Times New Roman CE,Félkövér dőlt"3. tájékoztató tábla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O81"/>
  <sheetViews>
    <sheetView zoomScaleNormal="100" workbookViewId="0">
      <selection activeCell="U26" sqref="U26"/>
    </sheetView>
  </sheetViews>
  <sheetFormatPr defaultRowHeight="15.75"/>
  <cols>
    <col min="1" max="1" width="4.83203125" style="93" customWidth="1"/>
    <col min="2" max="2" width="31.1640625" style="111" customWidth="1"/>
    <col min="3" max="4" width="9" style="111" customWidth="1"/>
    <col min="5" max="5" width="9.5" style="111" customWidth="1"/>
    <col min="6" max="6" width="8.83203125" style="111" customWidth="1"/>
    <col min="7" max="7" width="8.6640625" style="111" customWidth="1"/>
    <col min="8" max="8" width="8.83203125" style="111" customWidth="1"/>
    <col min="9" max="9" width="8.1640625" style="111" customWidth="1"/>
    <col min="10" max="14" width="9.5" style="111" customWidth="1"/>
    <col min="15" max="15" width="12.6640625" style="93" customWidth="1"/>
    <col min="16" max="16384" width="9.33203125" style="111"/>
  </cols>
  <sheetData>
    <row r="1" spans="1:15" ht="31.5" customHeight="1">
      <c r="A1" s="777" t="str">
        <f>+CONCATENATE("Előirányzat-felhasználási terv",CHAR(10),LEFT(ÖSSZEFÜGGÉSEK!A5,4),". évre")</f>
        <v>Előirányzat-felhasználási terv
2015. évre</v>
      </c>
      <c r="B1" s="778"/>
      <c r="C1" s="778"/>
      <c r="D1" s="778"/>
      <c r="E1" s="778"/>
      <c r="F1" s="778"/>
      <c r="G1" s="778"/>
      <c r="H1" s="778"/>
      <c r="I1" s="778"/>
      <c r="J1" s="778"/>
      <c r="K1" s="778"/>
      <c r="L1" s="778"/>
      <c r="M1" s="778"/>
      <c r="N1" s="778"/>
      <c r="O1" s="778"/>
    </row>
    <row r="2" spans="1:15" ht="16.5" thickBot="1">
      <c r="O2" s="4" t="s">
        <v>55</v>
      </c>
    </row>
    <row r="3" spans="1:15" s="93" customFormat="1" ht="26.1" customHeight="1" thickBot="1">
      <c r="A3" s="90" t="s">
        <v>16</v>
      </c>
      <c r="B3" s="91" t="s">
        <v>64</v>
      </c>
      <c r="C3" s="91" t="s">
        <v>76</v>
      </c>
      <c r="D3" s="91" t="s">
        <v>77</v>
      </c>
      <c r="E3" s="91" t="s">
        <v>78</v>
      </c>
      <c r="F3" s="91" t="s">
        <v>79</v>
      </c>
      <c r="G3" s="91" t="s">
        <v>80</v>
      </c>
      <c r="H3" s="91" t="s">
        <v>81</v>
      </c>
      <c r="I3" s="91" t="s">
        <v>82</v>
      </c>
      <c r="J3" s="91" t="s">
        <v>83</v>
      </c>
      <c r="K3" s="91" t="s">
        <v>84</v>
      </c>
      <c r="L3" s="91" t="s">
        <v>85</v>
      </c>
      <c r="M3" s="91" t="s">
        <v>86</v>
      </c>
      <c r="N3" s="91" t="s">
        <v>87</v>
      </c>
      <c r="O3" s="92" t="s">
        <v>53</v>
      </c>
    </row>
    <row r="4" spans="1:15" s="95" customFormat="1" ht="15" customHeight="1" thickBot="1">
      <c r="A4" s="94" t="s">
        <v>18</v>
      </c>
      <c r="B4" s="774" t="s">
        <v>58</v>
      </c>
      <c r="C4" s="775"/>
      <c r="D4" s="775"/>
      <c r="E4" s="775"/>
      <c r="F4" s="775"/>
      <c r="G4" s="775"/>
      <c r="H4" s="775"/>
      <c r="I4" s="775"/>
      <c r="J4" s="775"/>
      <c r="K4" s="775"/>
      <c r="L4" s="775"/>
      <c r="M4" s="775"/>
      <c r="N4" s="775"/>
      <c r="O4" s="776"/>
    </row>
    <row r="5" spans="1:15" s="95" customFormat="1" ht="22.5">
      <c r="A5" s="96" t="s">
        <v>19</v>
      </c>
      <c r="B5" s="441" t="s">
        <v>378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>
        <f t="shared" ref="O5:O25" si="0">SUM(C5:N5)</f>
        <v>0</v>
      </c>
    </row>
    <row r="6" spans="1:15" s="102" customFormat="1" ht="22.5">
      <c r="A6" s="99" t="s">
        <v>20</v>
      </c>
      <c r="B6" s="284" t="s">
        <v>425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>
        <f t="shared" si="0"/>
        <v>0</v>
      </c>
    </row>
    <row r="7" spans="1:15" s="102" customFormat="1" ht="22.5">
      <c r="A7" s="99" t="s">
        <v>21</v>
      </c>
      <c r="B7" s="283" t="s">
        <v>426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4">
        <f t="shared" si="0"/>
        <v>0</v>
      </c>
    </row>
    <row r="8" spans="1:15" s="102" customFormat="1" ht="14.1" customHeight="1">
      <c r="A8" s="99" t="s">
        <v>22</v>
      </c>
      <c r="B8" s="282" t="s">
        <v>162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1">
        <f t="shared" si="0"/>
        <v>0</v>
      </c>
    </row>
    <row r="9" spans="1:15" s="102" customFormat="1" ht="14.1" customHeight="1">
      <c r="A9" s="99" t="s">
        <v>23</v>
      </c>
      <c r="B9" s="282" t="s">
        <v>427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1">
        <f t="shared" si="0"/>
        <v>0</v>
      </c>
    </row>
    <row r="10" spans="1:15" s="102" customFormat="1" ht="14.1" customHeight="1">
      <c r="A10" s="99" t="s">
        <v>24</v>
      </c>
      <c r="B10" s="282" t="s">
        <v>9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1">
        <f t="shared" si="0"/>
        <v>0</v>
      </c>
    </row>
    <row r="11" spans="1:15" s="102" customFormat="1" ht="14.1" customHeight="1">
      <c r="A11" s="99" t="s">
        <v>25</v>
      </c>
      <c r="B11" s="282" t="s">
        <v>380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1">
        <f t="shared" si="0"/>
        <v>0</v>
      </c>
    </row>
    <row r="12" spans="1:15" s="102" customFormat="1" ht="22.5">
      <c r="A12" s="99" t="s">
        <v>26</v>
      </c>
      <c r="B12" s="284" t="s">
        <v>413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>
        <f t="shared" si="0"/>
        <v>0</v>
      </c>
    </row>
    <row r="13" spans="1:15" s="102" customFormat="1" ht="14.1" customHeight="1" thickBot="1">
      <c r="A13" s="99" t="s">
        <v>27</v>
      </c>
      <c r="B13" s="282" t="s">
        <v>10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>
        <f t="shared" si="0"/>
        <v>0</v>
      </c>
    </row>
    <row r="14" spans="1:15" s="95" customFormat="1" ht="15.95" customHeight="1" thickBot="1">
      <c r="A14" s="94" t="s">
        <v>28</v>
      </c>
      <c r="B14" s="42" t="s">
        <v>112</v>
      </c>
      <c r="C14" s="105">
        <f t="shared" ref="C14:N14" si="1">SUM(C5:C13)</f>
        <v>0</v>
      </c>
      <c r="D14" s="105">
        <f t="shared" si="1"/>
        <v>0</v>
      </c>
      <c r="E14" s="105">
        <f t="shared" si="1"/>
        <v>0</v>
      </c>
      <c r="F14" s="105">
        <f t="shared" si="1"/>
        <v>0</v>
      </c>
      <c r="G14" s="105">
        <f t="shared" si="1"/>
        <v>0</v>
      </c>
      <c r="H14" s="105">
        <f t="shared" si="1"/>
        <v>0</v>
      </c>
      <c r="I14" s="105">
        <f t="shared" si="1"/>
        <v>0</v>
      </c>
      <c r="J14" s="105">
        <f t="shared" si="1"/>
        <v>0</v>
      </c>
      <c r="K14" s="105">
        <f t="shared" si="1"/>
        <v>0</v>
      </c>
      <c r="L14" s="105">
        <f t="shared" si="1"/>
        <v>0</v>
      </c>
      <c r="M14" s="105">
        <f t="shared" si="1"/>
        <v>0</v>
      </c>
      <c r="N14" s="105">
        <f t="shared" si="1"/>
        <v>0</v>
      </c>
      <c r="O14" s="106">
        <f>SUM(C14:N14)</f>
        <v>0</v>
      </c>
    </row>
    <row r="15" spans="1:15" s="95" customFormat="1" ht="15" customHeight="1" thickBot="1">
      <c r="A15" s="94" t="s">
        <v>29</v>
      </c>
      <c r="B15" s="774" t="s">
        <v>59</v>
      </c>
      <c r="C15" s="775"/>
      <c r="D15" s="775"/>
      <c r="E15" s="775"/>
      <c r="F15" s="775"/>
      <c r="G15" s="775"/>
      <c r="H15" s="775"/>
      <c r="I15" s="775"/>
      <c r="J15" s="775"/>
      <c r="K15" s="775"/>
      <c r="L15" s="775"/>
      <c r="M15" s="775"/>
      <c r="N15" s="775"/>
      <c r="O15" s="776"/>
    </row>
    <row r="16" spans="1:15" s="102" customFormat="1" ht="14.1" customHeight="1">
      <c r="A16" s="107" t="s">
        <v>30</v>
      </c>
      <c r="B16" s="285" t="s">
        <v>65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4">
        <f t="shared" si="0"/>
        <v>0</v>
      </c>
    </row>
    <row r="17" spans="1:15" s="102" customFormat="1" ht="27" customHeight="1">
      <c r="A17" s="99" t="s">
        <v>31</v>
      </c>
      <c r="B17" s="284" t="s">
        <v>171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>
        <f t="shared" si="0"/>
        <v>0</v>
      </c>
    </row>
    <row r="18" spans="1:15" s="102" customFormat="1" ht="14.1" customHeight="1">
      <c r="A18" s="99" t="s">
        <v>32</v>
      </c>
      <c r="B18" s="282" t="s">
        <v>134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1">
        <f t="shared" si="0"/>
        <v>0</v>
      </c>
    </row>
    <row r="19" spans="1:15" s="102" customFormat="1" ht="14.1" customHeight="1">
      <c r="A19" s="99" t="s">
        <v>33</v>
      </c>
      <c r="B19" s="282" t="s">
        <v>172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1">
        <f t="shared" si="0"/>
        <v>0</v>
      </c>
    </row>
    <row r="20" spans="1:15" s="102" customFormat="1" ht="14.1" customHeight="1">
      <c r="A20" s="99" t="s">
        <v>34</v>
      </c>
      <c r="B20" s="282" t="s">
        <v>11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>
        <f t="shared" si="0"/>
        <v>0</v>
      </c>
    </row>
    <row r="21" spans="1:15" s="102" customFormat="1" ht="14.1" customHeight="1">
      <c r="A21" s="99" t="s">
        <v>35</v>
      </c>
      <c r="B21" s="282" t="s">
        <v>223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1">
        <f t="shared" si="0"/>
        <v>0</v>
      </c>
    </row>
    <row r="22" spans="1:15" s="102" customFormat="1">
      <c r="A22" s="99" t="s">
        <v>36</v>
      </c>
      <c r="B22" s="284" t="s">
        <v>175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1">
        <f t="shared" si="0"/>
        <v>0</v>
      </c>
    </row>
    <row r="23" spans="1:15" s="102" customFormat="1" ht="14.1" customHeight="1">
      <c r="A23" s="99" t="s">
        <v>37</v>
      </c>
      <c r="B23" s="282" t="s">
        <v>226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1">
        <f t="shared" si="0"/>
        <v>0</v>
      </c>
    </row>
    <row r="24" spans="1:15" s="102" customFormat="1" ht="14.1" customHeight="1" thickBot="1">
      <c r="A24" s="99" t="s">
        <v>38</v>
      </c>
      <c r="B24" s="282" t="s">
        <v>12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1">
        <f t="shared" si="0"/>
        <v>0</v>
      </c>
    </row>
    <row r="25" spans="1:15" s="95" customFormat="1" ht="15.95" customHeight="1" thickBot="1">
      <c r="A25" s="108" t="s">
        <v>39</v>
      </c>
      <c r="B25" s="42" t="s">
        <v>113</v>
      </c>
      <c r="C25" s="105">
        <f t="shared" ref="C25:N25" si="2">SUM(C16:C24)</f>
        <v>0</v>
      </c>
      <c r="D25" s="105">
        <f t="shared" si="2"/>
        <v>0</v>
      </c>
      <c r="E25" s="105">
        <f t="shared" si="2"/>
        <v>0</v>
      </c>
      <c r="F25" s="105">
        <f t="shared" si="2"/>
        <v>0</v>
      </c>
      <c r="G25" s="105">
        <f t="shared" si="2"/>
        <v>0</v>
      </c>
      <c r="H25" s="105">
        <f t="shared" si="2"/>
        <v>0</v>
      </c>
      <c r="I25" s="105">
        <f t="shared" si="2"/>
        <v>0</v>
      </c>
      <c r="J25" s="105">
        <f t="shared" si="2"/>
        <v>0</v>
      </c>
      <c r="K25" s="105">
        <f t="shared" si="2"/>
        <v>0</v>
      </c>
      <c r="L25" s="105">
        <f t="shared" si="2"/>
        <v>0</v>
      </c>
      <c r="M25" s="105">
        <f t="shared" si="2"/>
        <v>0</v>
      </c>
      <c r="N25" s="105">
        <f t="shared" si="2"/>
        <v>0</v>
      </c>
      <c r="O25" s="106">
        <f t="shared" si="0"/>
        <v>0</v>
      </c>
    </row>
    <row r="26" spans="1:15" ht="16.5" thickBot="1">
      <c r="A26" s="108" t="s">
        <v>40</v>
      </c>
      <c r="B26" s="286" t="s">
        <v>114</v>
      </c>
      <c r="C26" s="109">
        <f t="shared" ref="C26:O26" si="3">C14-C25</f>
        <v>0</v>
      </c>
      <c r="D26" s="109">
        <f t="shared" si="3"/>
        <v>0</v>
      </c>
      <c r="E26" s="109">
        <f t="shared" si="3"/>
        <v>0</v>
      </c>
      <c r="F26" s="109">
        <f t="shared" si="3"/>
        <v>0</v>
      </c>
      <c r="G26" s="109">
        <f t="shared" si="3"/>
        <v>0</v>
      </c>
      <c r="H26" s="109">
        <f t="shared" si="3"/>
        <v>0</v>
      </c>
      <c r="I26" s="109">
        <f t="shared" si="3"/>
        <v>0</v>
      </c>
      <c r="J26" s="109">
        <f t="shared" si="3"/>
        <v>0</v>
      </c>
      <c r="K26" s="109">
        <f t="shared" si="3"/>
        <v>0</v>
      </c>
      <c r="L26" s="109">
        <f t="shared" si="3"/>
        <v>0</v>
      </c>
      <c r="M26" s="109">
        <f t="shared" si="3"/>
        <v>0</v>
      </c>
      <c r="N26" s="109">
        <f t="shared" si="3"/>
        <v>0</v>
      </c>
      <c r="O26" s="110">
        <f t="shared" si="3"/>
        <v>0</v>
      </c>
    </row>
    <row r="27" spans="1:15">
      <c r="A27" s="112"/>
    </row>
    <row r="28" spans="1:15">
      <c r="B28" s="113"/>
      <c r="C28" s="114"/>
      <c r="D28" s="114"/>
      <c r="O28" s="111"/>
    </row>
    <row r="29" spans="1:15">
      <c r="O29" s="111"/>
    </row>
    <row r="30" spans="1:15">
      <c r="O30" s="111"/>
    </row>
    <row r="31" spans="1:15">
      <c r="O31" s="111"/>
    </row>
    <row r="32" spans="1:15">
      <c r="O32" s="111"/>
    </row>
    <row r="33" spans="15:15">
      <c r="O33" s="111"/>
    </row>
    <row r="34" spans="15:15">
      <c r="O34" s="111"/>
    </row>
    <row r="35" spans="15:15">
      <c r="O35" s="111"/>
    </row>
    <row r="36" spans="15:15">
      <c r="O36" s="111"/>
    </row>
    <row r="37" spans="15:15">
      <c r="O37" s="111"/>
    </row>
    <row r="38" spans="15:15">
      <c r="O38" s="111"/>
    </row>
    <row r="39" spans="15:15">
      <c r="O39" s="111"/>
    </row>
    <row r="40" spans="15:15">
      <c r="O40" s="111"/>
    </row>
    <row r="41" spans="15:15">
      <c r="O41" s="111"/>
    </row>
    <row r="42" spans="15:15">
      <c r="O42" s="111"/>
    </row>
    <row r="43" spans="15:15">
      <c r="O43" s="111"/>
    </row>
    <row r="44" spans="15:15">
      <c r="O44" s="111"/>
    </row>
    <row r="45" spans="15:15">
      <c r="O45" s="111"/>
    </row>
    <row r="46" spans="15:15">
      <c r="O46" s="111"/>
    </row>
    <row r="47" spans="15:15">
      <c r="O47" s="111"/>
    </row>
    <row r="48" spans="15:15">
      <c r="O48" s="111"/>
    </row>
    <row r="49" spans="15:15">
      <c r="O49" s="111"/>
    </row>
    <row r="50" spans="15:15">
      <c r="O50" s="111"/>
    </row>
    <row r="51" spans="15:15">
      <c r="O51" s="111"/>
    </row>
    <row r="52" spans="15:15">
      <c r="O52" s="111"/>
    </row>
    <row r="53" spans="15:15">
      <c r="O53" s="111"/>
    </row>
    <row r="54" spans="15:15">
      <c r="O54" s="111"/>
    </row>
    <row r="55" spans="15:15">
      <c r="O55" s="111"/>
    </row>
    <row r="56" spans="15:15">
      <c r="O56" s="111"/>
    </row>
    <row r="57" spans="15:15">
      <c r="O57" s="111"/>
    </row>
    <row r="58" spans="15:15">
      <c r="O58" s="111"/>
    </row>
    <row r="59" spans="15:15">
      <c r="O59" s="111"/>
    </row>
    <row r="60" spans="15:15">
      <c r="O60" s="111"/>
    </row>
    <row r="61" spans="15:15">
      <c r="O61" s="111"/>
    </row>
    <row r="62" spans="15:15">
      <c r="O62" s="111"/>
    </row>
    <row r="63" spans="15:15">
      <c r="O63" s="111"/>
    </row>
    <row r="64" spans="15:15">
      <c r="O64" s="111"/>
    </row>
    <row r="65" spans="15:15">
      <c r="O65" s="111"/>
    </row>
    <row r="66" spans="15:15">
      <c r="O66" s="111"/>
    </row>
    <row r="67" spans="15:15">
      <c r="O67" s="111"/>
    </row>
    <row r="68" spans="15:15">
      <c r="O68" s="111"/>
    </row>
    <row r="69" spans="15:15">
      <c r="O69" s="111"/>
    </row>
    <row r="70" spans="15:15">
      <c r="O70" s="111"/>
    </row>
    <row r="71" spans="15:15">
      <c r="O71" s="111"/>
    </row>
    <row r="72" spans="15:15">
      <c r="O72" s="111"/>
    </row>
    <row r="73" spans="15:15">
      <c r="O73" s="111"/>
    </row>
    <row r="74" spans="15:15">
      <c r="O74" s="111"/>
    </row>
    <row r="75" spans="15:15">
      <c r="O75" s="111"/>
    </row>
    <row r="76" spans="15:15">
      <c r="O76" s="111"/>
    </row>
    <row r="77" spans="15:15">
      <c r="O77" s="111"/>
    </row>
    <row r="78" spans="15:15">
      <c r="O78" s="111"/>
    </row>
    <row r="79" spans="15:15">
      <c r="O79" s="111"/>
    </row>
    <row r="80" spans="15:15">
      <c r="O80" s="111"/>
    </row>
    <row r="81" spans="15:15">
      <c r="O81" s="111"/>
    </row>
  </sheetData>
  <sheetProtection sheet="1"/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4. tájékoztató tábla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Munka3">
    <tabColor rgb="FF92D050"/>
    <pageSetUpPr fitToPage="1"/>
  </sheetPr>
  <dimension ref="A1:C25"/>
  <sheetViews>
    <sheetView zoomScaleNormal="100" workbookViewId="0">
      <selection activeCell="H21" sqref="H21"/>
    </sheetView>
  </sheetViews>
  <sheetFormatPr defaultRowHeight="12.75"/>
  <cols>
    <col min="1" max="1" width="88.6640625" style="47" customWidth="1"/>
    <col min="2" max="2" width="27.83203125" style="47" customWidth="1"/>
    <col min="3" max="3" width="3.5" style="47" customWidth="1"/>
    <col min="4" max="16384" width="9.33203125" style="47"/>
  </cols>
  <sheetData>
    <row r="1" spans="1:3" ht="47.25" customHeight="1">
      <c r="A1" s="779" t="str">
        <f>+CONCATENATE("A ",LEFT(ÖSSZEFÜGGÉSEK!A5,4),". évi általános működés és ágazati feladatok támogatásának alakulása jogcímenként")</f>
        <v>A 2015. évi általános működés és ágazati feladatok támogatásának alakulása jogcímenként</v>
      </c>
      <c r="B1" s="779"/>
    </row>
    <row r="2" spans="1:3" ht="22.5" customHeight="1" thickBot="1">
      <c r="A2" s="342"/>
      <c r="B2" s="343" t="s">
        <v>13</v>
      </c>
    </row>
    <row r="3" spans="1:3" s="48" customFormat="1" ht="24" customHeight="1" thickBot="1">
      <c r="A3" s="288" t="s">
        <v>52</v>
      </c>
      <c r="B3" s="341" t="str">
        <f>+CONCATENATE(LEFT(ÖSSZEFÜGGÉSEK!A5,4),". évi támogatás összesen")</f>
        <v>2015. évi támogatás összesen</v>
      </c>
    </row>
    <row r="4" spans="1:3" s="49" customFormat="1" ht="13.5" thickBot="1">
      <c r="A4" s="192" t="s">
        <v>503</v>
      </c>
      <c r="B4" s="193" t="s">
        <v>504</v>
      </c>
    </row>
    <row r="5" spans="1:3">
      <c r="A5" s="115"/>
      <c r="B5" s="371"/>
    </row>
    <row r="6" spans="1:3" ht="12.75" customHeight="1">
      <c r="A6" s="116"/>
      <c r="B6" s="371"/>
    </row>
    <row r="7" spans="1:3">
      <c r="A7" s="116"/>
      <c r="B7" s="371"/>
    </row>
    <row r="8" spans="1:3">
      <c r="A8" s="116"/>
      <c r="B8" s="371"/>
    </row>
    <row r="9" spans="1:3">
      <c r="A9" s="116"/>
      <c r="B9" s="371"/>
    </row>
    <row r="10" spans="1:3">
      <c r="A10" s="116"/>
      <c r="B10" s="371"/>
    </row>
    <row r="11" spans="1:3">
      <c r="A11" s="116"/>
      <c r="B11" s="371"/>
    </row>
    <row r="12" spans="1:3">
      <c r="A12" s="116"/>
      <c r="B12" s="371"/>
    </row>
    <row r="13" spans="1:3">
      <c r="A13" s="116"/>
      <c r="B13" s="371"/>
      <c r="C13" s="780" t="s">
        <v>540</v>
      </c>
    </row>
    <row r="14" spans="1:3">
      <c r="A14" s="116"/>
      <c r="B14" s="371"/>
      <c r="C14" s="780"/>
    </row>
    <row r="15" spans="1:3">
      <c r="A15" s="116"/>
      <c r="B15" s="371"/>
      <c r="C15" s="780"/>
    </row>
    <row r="16" spans="1:3">
      <c r="A16" s="116"/>
      <c r="B16" s="371"/>
      <c r="C16" s="780"/>
    </row>
    <row r="17" spans="1:3">
      <c r="A17" s="116"/>
      <c r="B17" s="371"/>
      <c r="C17" s="780"/>
    </row>
    <row r="18" spans="1:3">
      <c r="A18" s="116"/>
      <c r="B18" s="371"/>
      <c r="C18" s="780"/>
    </row>
    <row r="19" spans="1:3">
      <c r="A19" s="116"/>
      <c r="B19" s="371"/>
      <c r="C19" s="780"/>
    </row>
    <row r="20" spans="1:3">
      <c r="A20" s="116"/>
      <c r="B20" s="371"/>
      <c r="C20" s="780"/>
    </row>
    <row r="21" spans="1:3">
      <c r="A21" s="116"/>
      <c r="B21" s="371"/>
      <c r="C21" s="780"/>
    </row>
    <row r="22" spans="1:3">
      <c r="A22" s="116"/>
      <c r="B22" s="371"/>
      <c r="C22" s="780"/>
    </row>
    <row r="23" spans="1:3">
      <c r="A23" s="116"/>
      <c r="B23" s="371"/>
      <c r="C23" s="780"/>
    </row>
    <row r="24" spans="1:3" ht="13.5" thickBot="1">
      <c r="A24" s="117"/>
      <c r="B24" s="371"/>
      <c r="C24" s="780"/>
    </row>
    <row r="25" spans="1:3" s="51" customFormat="1" ht="19.5" customHeight="1" thickBot="1">
      <c r="A25" s="39" t="s">
        <v>53</v>
      </c>
      <c r="B25" s="50">
        <f>SUM(B5:B24)</f>
        <v>0</v>
      </c>
      <c r="C25" s="780"/>
    </row>
  </sheetData>
  <sheetProtection sheet="1"/>
  <mergeCells count="2">
    <mergeCell ref="A1:B1"/>
    <mergeCell ref="C13:C25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D39"/>
  <sheetViews>
    <sheetView zoomScaleNormal="100" workbookViewId="0">
      <selection activeCell="D7" sqref="D7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>
      <c r="A1" s="784" t="str">
        <f>+CONCATENATE("K I M U T A T Á S",CHAR(10),"a ",LEFT(ÖSSZEFÜGGÉSEK!A5,4),". évben céljelleggel juttatott támogatásokról")</f>
        <v>K I M U T A T Á S
a 2015. évben céljelleggel juttatott támogatásokról</v>
      </c>
      <c r="B1" s="784"/>
      <c r="C1" s="784"/>
      <c r="D1" s="784"/>
    </row>
    <row r="2" spans="1:4" ht="17.25" customHeight="1">
      <c r="A2" s="340"/>
      <c r="B2" s="340"/>
      <c r="C2" s="340"/>
      <c r="D2" s="340"/>
    </row>
    <row r="3" spans="1:4" ht="13.5" thickBot="1">
      <c r="A3" s="210"/>
      <c r="B3" s="210"/>
      <c r="C3" s="781" t="s">
        <v>55</v>
      </c>
      <c r="D3" s="781"/>
    </row>
    <row r="4" spans="1:4" ht="42.75" customHeight="1" thickBot="1">
      <c r="A4" s="344" t="s">
        <v>72</v>
      </c>
      <c r="B4" s="345" t="s">
        <v>128</v>
      </c>
      <c r="C4" s="345" t="s">
        <v>129</v>
      </c>
      <c r="D4" s="346" t="s">
        <v>14</v>
      </c>
    </row>
    <row r="5" spans="1:4" ht="15.95" customHeight="1">
      <c r="A5" s="211" t="s">
        <v>18</v>
      </c>
      <c r="B5" s="32"/>
      <c r="C5" s="32"/>
      <c r="D5" s="33"/>
    </row>
    <row r="6" spans="1:4" ht="15.95" customHeight="1">
      <c r="A6" s="212" t="s">
        <v>19</v>
      </c>
      <c r="B6" s="34"/>
      <c r="C6" s="34"/>
      <c r="D6" s="35"/>
    </row>
    <row r="7" spans="1:4" ht="15.95" customHeight="1">
      <c r="A7" s="212" t="s">
        <v>20</v>
      </c>
      <c r="B7" s="34"/>
      <c r="C7" s="34"/>
      <c r="D7" s="35"/>
    </row>
    <row r="8" spans="1:4" ht="15.95" customHeight="1">
      <c r="A8" s="212" t="s">
        <v>21</v>
      </c>
      <c r="B8" s="34"/>
      <c r="C8" s="34"/>
      <c r="D8" s="35"/>
    </row>
    <row r="9" spans="1:4" ht="15.95" customHeight="1">
      <c r="A9" s="212" t="s">
        <v>22</v>
      </c>
      <c r="B9" s="34"/>
      <c r="C9" s="34"/>
      <c r="D9" s="35"/>
    </row>
    <row r="10" spans="1:4" ht="15.95" customHeight="1">
      <c r="A10" s="212" t="s">
        <v>23</v>
      </c>
      <c r="B10" s="34"/>
      <c r="C10" s="34"/>
      <c r="D10" s="35"/>
    </row>
    <row r="11" spans="1:4" ht="15.95" customHeight="1">
      <c r="A11" s="212" t="s">
        <v>24</v>
      </c>
      <c r="B11" s="34"/>
      <c r="C11" s="34"/>
      <c r="D11" s="35"/>
    </row>
    <row r="12" spans="1:4" ht="15.95" customHeight="1">
      <c r="A12" s="212" t="s">
        <v>25</v>
      </c>
      <c r="B12" s="34"/>
      <c r="C12" s="34"/>
      <c r="D12" s="35"/>
    </row>
    <row r="13" spans="1:4" ht="15.95" customHeight="1">
      <c r="A13" s="212" t="s">
        <v>26</v>
      </c>
      <c r="B13" s="34"/>
      <c r="C13" s="34"/>
      <c r="D13" s="35"/>
    </row>
    <row r="14" spans="1:4" ht="15.95" customHeight="1">
      <c r="A14" s="212" t="s">
        <v>27</v>
      </c>
      <c r="B14" s="34"/>
      <c r="C14" s="34"/>
      <c r="D14" s="35"/>
    </row>
    <row r="15" spans="1:4" ht="15.95" customHeight="1">
      <c r="A15" s="212" t="s">
        <v>28</v>
      </c>
      <c r="B15" s="34"/>
      <c r="C15" s="34"/>
      <c r="D15" s="35"/>
    </row>
    <row r="16" spans="1:4" ht="15.95" customHeight="1">
      <c r="A16" s="212" t="s">
        <v>29</v>
      </c>
      <c r="B16" s="34"/>
      <c r="C16" s="34"/>
      <c r="D16" s="35"/>
    </row>
    <row r="17" spans="1:4" ht="15.95" customHeight="1">
      <c r="A17" s="212" t="s">
        <v>30</v>
      </c>
      <c r="B17" s="34"/>
      <c r="C17" s="34"/>
      <c r="D17" s="35"/>
    </row>
    <row r="18" spans="1:4" ht="15.95" customHeight="1">
      <c r="A18" s="212" t="s">
        <v>31</v>
      </c>
      <c r="B18" s="34"/>
      <c r="C18" s="34"/>
      <c r="D18" s="35"/>
    </row>
    <row r="19" spans="1:4" ht="15.95" customHeight="1">
      <c r="A19" s="212" t="s">
        <v>32</v>
      </c>
      <c r="B19" s="34"/>
      <c r="C19" s="34"/>
      <c r="D19" s="35"/>
    </row>
    <row r="20" spans="1:4" ht="15.95" customHeight="1">
      <c r="A20" s="212" t="s">
        <v>33</v>
      </c>
      <c r="B20" s="34"/>
      <c r="C20" s="34"/>
      <c r="D20" s="35"/>
    </row>
    <row r="21" spans="1:4" ht="15.95" customHeight="1">
      <c r="A21" s="212" t="s">
        <v>34</v>
      </c>
      <c r="B21" s="34"/>
      <c r="C21" s="34"/>
      <c r="D21" s="35"/>
    </row>
    <row r="22" spans="1:4" ht="15.95" customHeight="1">
      <c r="A22" s="212" t="s">
        <v>35</v>
      </c>
      <c r="B22" s="34"/>
      <c r="C22" s="34"/>
      <c r="D22" s="35"/>
    </row>
    <row r="23" spans="1:4" ht="15.95" customHeight="1">
      <c r="A23" s="212" t="s">
        <v>36</v>
      </c>
      <c r="B23" s="34"/>
      <c r="C23" s="34"/>
      <c r="D23" s="35"/>
    </row>
    <row r="24" spans="1:4" ht="15.95" customHeight="1">
      <c r="A24" s="212" t="s">
        <v>37</v>
      </c>
      <c r="B24" s="34"/>
      <c r="C24" s="34"/>
      <c r="D24" s="35"/>
    </row>
    <row r="25" spans="1:4" ht="15.95" customHeight="1">
      <c r="A25" s="212" t="s">
        <v>38</v>
      </c>
      <c r="B25" s="34"/>
      <c r="C25" s="34"/>
      <c r="D25" s="35"/>
    </row>
    <row r="26" spans="1:4" ht="15.95" customHeight="1">
      <c r="A26" s="212" t="s">
        <v>39</v>
      </c>
      <c r="B26" s="34"/>
      <c r="C26" s="34"/>
      <c r="D26" s="35"/>
    </row>
    <row r="27" spans="1:4" ht="15.95" customHeight="1">
      <c r="A27" s="212" t="s">
        <v>40</v>
      </c>
      <c r="B27" s="34"/>
      <c r="C27" s="34"/>
      <c r="D27" s="35"/>
    </row>
    <row r="28" spans="1:4" ht="15.95" customHeight="1">
      <c r="A28" s="212" t="s">
        <v>41</v>
      </c>
      <c r="B28" s="34"/>
      <c r="C28" s="34"/>
      <c r="D28" s="35"/>
    </row>
    <row r="29" spans="1:4" ht="15.95" customHeight="1">
      <c r="A29" s="212" t="s">
        <v>42</v>
      </c>
      <c r="B29" s="34"/>
      <c r="C29" s="34"/>
      <c r="D29" s="35"/>
    </row>
    <row r="30" spans="1:4" ht="15.95" customHeight="1">
      <c r="A30" s="212" t="s">
        <v>43</v>
      </c>
      <c r="B30" s="34"/>
      <c r="C30" s="34"/>
      <c r="D30" s="35"/>
    </row>
    <row r="31" spans="1:4" ht="15.95" customHeight="1">
      <c r="A31" s="212" t="s">
        <v>44</v>
      </c>
      <c r="B31" s="34"/>
      <c r="C31" s="34"/>
      <c r="D31" s="35"/>
    </row>
    <row r="32" spans="1:4" ht="15.95" customHeight="1">
      <c r="A32" s="212" t="s">
        <v>45</v>
      </c>
      <c r="B32" s="34"/>
      <c r="C32" s="34"/>
      <c r="D32" s="35"/>
    </row>
    <row r="33" spans="1:4" ht="15.95" customHeight="1">
      <c r="A33" s="212" t="s">
        <v>46</v>
      </c>
      <c r="B33" s="34"/>
      <c r="C33" s="34"/>
      <c r="D33" s="35"/>
    </row>
    <row r="34" spans="1:4" ht="15.95" customHeight="1">
      <c r="A34" s="212" t="s">
        <v>130</v>
      </c>
      <c r="B34" s="34"/>
      <c r="C34" s="34"/>
      <c r="D34" s="82"/>
    </row>
    <row r="35" spans="1:4" ht="15.95" customHeight="1">
      <c r="A35" s="212" t="s">
        <v>131</v>
      </c>
      <c r="B35" s="34"/>
      <c r="C35" s="34"/>
      <c r="D35" s="82"/>
    </row>
    <row r="36" spans="1:4" ht="15.95" customHeight="1">
      <c r="A36" s="212" t="s">
        <v>132</v>
      </c>
      <c r="B36" s="34"/>
      <c r="C36" s="34"/>
      <c r="D36" s="82"/>
    </row>
    <row r="37" spans="1:4" ht="15.95" customHeight="1" thickBot="1">
      <c r="A37" s="213" t="s">
        <v>133</v>
      </c>
      <c r="B37" s="36"/>
      <c r="C37" s="36"/>
      <c r="D37" s="83"/>
    </row>
    <row r="38" spans="1:4" ht="15.95" customHeight="1" thickBot="1">
      <c r="A38" s="782" t="s">
        <v>53</v>
      </c>
      <c r="B38" s="783"/>
      <c r="C38" s="214"/>
      <c r="D38" s="215">
        <f>SUM(D5:D37)</f>
        <v>0</v>
      </c>
    </row>
    <row r="39" spans="1:4">
      <c r="A39" t="s">
        <v>192</v>
      </c>
    </row>
  </sheetData>
  <sheetProtection sheet="1"/>
  <mergeCells count="3">
    <mergeCell ref="C3:D3"/>
    <mergeCell ref="A38:B38"/>
    <mergeCell ref="A1:D1"/>
  </mergeCells>
  <phoneticPr fontId="30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6. tájékoztató tábla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G48"/>
  <sheetViews>
    <sheetView zoomScale="120" zoomScaleNormal="120" zoomScaleSheetLayoutView="100" workbookViewId="0">
      <selection activeCell="G23" sqref="G23"/>
    </sheetView>
  </sheetViews>
  <sheetFormatPr defaultRowHeight="15.75"/>
  <cols>
    <col min="1" max="1" width="9" style="348" customWidth="1"/>
    <col min="2" max="2" width="66.33203125" style="348" bestFit="1" customWidth="1"/>
    <col min="3" max="3" width="15.5" style="349" customWidth="1"/>
    <col min="4" max="5" width="15.5" style="348" customWidth="1"/>
    <col min="6" max="6" width="9" style="378" customWidth="1"/>
    <col min="7" max="16384" width="9.33203125" style="378"/>
  </cols>
  <sheetData>
    <row r="1" spans="1:5" ht="15.95" customHeight="1">
      <c r="A1" s="758" t="s">
        <v>15</v>
      </c>
      <c r="B1" s="758"/>
      <c r="C1" s="758"/>
      <c r="D1" s="758"/>
      <c r="E1" s="758"/>
    </row>
    <row r="2" spans="1:5" ht="15.95" customHeight="1" thickBot="1">
      <c r="A2" s="760" t="s">
        <v>140</v>
      </c>
      <c r="B2" s="760"/>
      <c r="D2" s="136"/>
      <c r="E2" s="304" t="s">
        <v>224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+CONCATENATE(LEFT(ÖSSZEFÜGGÉSEK!A5,4)+1,". évi")</f>
        <v>2016. évi</v>
      </c>
      <c r="D3" s="370" t="str">
        <f>+CONCATENATE(LEFT(ÖSSZEFÜGGÉSEK!A5,4)+2,". évi")</f>
        <v>2017. évi</v>
      </c>
      <c r="E3" s="158" t="str">
        <f>+CONCATENATE(LEFT(ÖSSZEFÜGGÉSEK!A5,4)+3,". évi")</f>
        <v>2018. évi</v>
      </c>
    </row>
    <row r="4" spans="1:5" s="379" customFormat="1" ht="12" customHeight="1" thickBot="1">
      <c r="A4" s="37" t="s">
        <v>503</v>
      </c>
      <c r="B4" s="38" t="s">
        <v>504</v>
      </c>
      <c r="C4" s="38" t="s">
        <v>505</v>
      </c>
      <c r="D4" s="38" t="s">
        <v>507</v>
      </c>
      <c r="E4" s="407" t="s">
        <v>506</v>
      </c>
    </row>
    <row r="5" spans="1:5" s="380" customFormat="1" ht="12" customHeight="1" thickBot="1">
      <c r="A5" s="20" t="s">
        <v>18</v>
      </c>
      <c r="B5" s="21" t="s">
        <v>544</v>
      </c>
      <c r="C5" s="425"/>
      <c r="D5" s="425"/>
      <c r="E5" s="426"/>
    </row>
    <row r="6" spans="1:5" s="380" customFormat="1" ht="12" customHeight="1" thickBot="1">
      <c r="A6" s="20" t="s">
        <v>19</v>
      </c>
      <c r="B6" s="289" t="s">
        <v>379</v>
      </c>
      <c r="C6" s="425"/>
      <c r="D6" s="425"/>
      <c r="E6" s="426"/>
    </row>
    <row r="7" spans="1:5" s="380" customFormat="1" ht="12" customHeight="1" thickBot="1">
      <c r="A7" s="20" t="s">
        <v>20</v>
      </c>
      <c r="B7" s="21" t="s">
        <v>387</v>
      </c>
      <c r="C7" s="425"/>
      <c r="D7" s="425"/>
      <c r="E7" s="426"/>
    </row>
    <row r="8" spans="1:5" s="380" customFormat="1" ht="12" customHeight="1" thickBot="1">
      <c r="A8" s="20" t="s">
        <v>161</v>
      </c>
      <c r="B8" s="21" t="s">
        <v>264</v>
      </c>
      <c r="C8" s="369">
        <f>+C9+C13+C14+C15</f>
        <v>0</v>
      </c>
      <c r="D8" s="369">
        <f>+D9+D13+D14+D15</f>
        <v>0</v>
      </c>
      <c r="E8" s="404">
        <f>+E9+E13+E14+E15</f>
        <v>0</v>
      </c>
    </row>
    <row r="9" spans="1:5" s="380" customFormat="1" ht="12" customHeight="1">
      <c r="A9" s="15" t="s">
        <v>265</v>
      </c>
      <c r="B9" s="381" t="s">
        <v>446</v>
      </c>
      <c r="C9" s="406">
        <f>+C10+C11+C12</f>
        <v>0</v>
      </c>
      <c r="D9" s="406">
        <f>+D10+D11+D12</f>
        <v>0</v>
      </c>
      <c r="E9" s="405">
        <f>+E10+E11+E12</f>
        <v>0</v>
      </c>
    </row>
    <row r="10" spans="1:5" s="380" customFormat="1" ht="12" customHeight="1">
      <c r="A10" s="14" t="s">
        <v>266</v>
      </c>
      <c r="B10" s="382" t="s">
        <v>271</v>
      </c>
      <c r="C10" s="363"/>
      <c r="D10" s="363"/>
      <c r="E10" s="261"/>
    </row>
    <row r="11" spans="1:5" s="380" customFormat="1" ht="12" customHeight="1">
      <c r="A11" s="14" t="s">
        <v>267</v>
      </c>
      <c r="B11" s="382" t="s">
        <v>272</v>
      </c>
      <c r="C11" s="363"/>
      <c r="D11" s="363"/>
      <c r="E11" s="261"/>
    </row>
    <row r="12" spans="1:5" s="380" customFormat="1" ht="12" customHeight="1">
      <c r="A12" s="14" t="s">
        <v>444</v>
      </c>
      <c r="B12" s="443" t="s">
        <v>445</v>
      </c>
      <c r="C12" s="363"/>
      <c r="D12" s="363"/>
      <c r="E12" s="261"/>
    </row>
    <row r="13" spans="1:5" s="380" customFormat="1" ht="12" customHeight="1">
      <c r="A13" s="14" t="s">
        <v>268</v>
      </c>
      <c r="B13" s="382" t="s">
        <v>273</v>
      </c>
      <c r="C13" s="363"/>
      <c r="D13" s="363"/>
      <c r="E13" s="261"/>
    </row>
    <row r="14" spans="1:5" s="380" customFormat="1" ht="12" customHeight="1">
      <c r="A14" s="14" t="s">
        <v>269</v>
      </c>
      <c r="B14" s="382" t="s">
        <v>274</v>
      </c>
      <c r="C14" s="363"/>
      <c r="D14" s="363"/>
      <c r="E14" s="261"/>
    </row>
    <row r="15" spans="1:5" s="380" customFormat="1" ht="12" customHeight="1" thickBot="1">
      <c r="A15" s="16" t="s">
        <v>270</v>
      </c>
      <c r="B15" s="383" t="s">
        <v>275</v>
      </c>
      <c r="C15" s="365"/>
      <c r="D15" s="365"/>
      <c r="E15" s="263"/>
    </row>
    <row r="16" spans="1:5" s="380" customFormat="1" ht="12" customHeight="1" thickBot="1">
      <c r="A16" s="20" t="s">
        <v>22</v>
      </c>
      <c r="B16" s="21" t="s">
        <v>547</v>
      </c>
      <c r="C16" s="425"/>
      <c r="D16" s="425"/>
      <c r="E16" s="426"/>
    </row>
    <row r="17" spans="1:6" s="380" customFormat="1" ht="12" customHeight="1" thickBot="1">
      <c r="A17" s="20" t="s">
        <v>23</v>
      </c>
      <c r="B17" s="21" t="s">
        <v>9</v>
      </c>
      <c r="C17" s="425"/>
      <c r="D17" s="425"/>
      <c r="E17" s="426"/>
    </row>
    <row r="18" spans="1:6" s="380" customFormat="1" ht="12" customHeight="1" thickBot="1">
      <c r="A18" s="20" t="s">
        <v>168</v>
      </c>
      <c r="B18" s="21" t="s">
        <v>546</v>
      </c>
      <c r="C18" s="425"/>
      <c r="D18" s="425"/>
      <c r="E18" s="426"/>
    </row>
    <row r="19" spans="1:6" s="380" customFormat="1" ht="12" customHeight="1" thickBot="1">
      <c r="A19" s="20" t="s">
        <v>25</v>
      </c>
      <c r="B19" s="289" t="s">
        <v>545</v>
      </c>
      <c r="C19" s="425"/>
      <c r="D19" s="425"/>
      <c r="E19" s="426"/>
    </row>
    <row r="20" spans="1:6" s="380" customFormat="1" ht="12" customHeight="1" thickBot="1">
      <c r="A20" s="20" t="s">
        <v>26</v>
      </c>
      <c r="B20" s="21" t="s">
        <v>308</v>
      </c>
      <c r="C20" s="369">
        <f>+C5+C6+C7+C8+C16+C17+C18+C19</f>
        <v>0</v>
      </c>
      <c r="D20" s="369">
        <f>+D5+D6+D7+D8+D16+D17+D18+D19</f>
        <v>0</v>
      </c>
      <c r="E20" s="300">
        <f>+E5+E6+E7+E8+E16+E17+E18+E19</f>
        <v>0</v>
      </c>
    </row>
    <row r="21" spans="1:6" s="380" customFormat="1" ht="12" customHeight="1" thickBot="1">
      <c r="A21" s="20" t="s">
        <v>27</v>
      </c>
      <c r="B21" s="21" t="s">
        <v>548</v>
      </c>
      <c r="C21" s="471"/>
      <c r="D21" s="471"/>
      <c r="E21" s="472"/>
    </row>
    <row r="22" spans="1:6" s="380" customFormat="1" ht="12" customHeight="1" thickBot="1">
      <c r="A22" s="20" t="s">
        <v>28</v>
      </c>
      <c r="B22" s="21" t="s">
        <v>549</v>
      </c>
      <c r="C22" s="369">
        <f>+C20+C21</f>
        <v>0</v>
      </c>
      <c r="D22" s="369">
        <f>+D20+D21</f>
        <v>0</v>
      </c>
      <c r="E22" s="404">
        <f>+E20+E21</f>
        <v>0</v>
      </c>
    </row>
    <row r="23" spans="1:6" s="380" customFormat="1" ht="12" customHeight="1">
      <c r="A23" s="334"/>
      <c r="B23" s="335"/>
      <c r="C23" s="336"/>
      <c r="D23" s="468"/>
      <c r="E23" s="469"/>
    </row>
    <row r="24" spans="1:6" s="380" customFormat="1" ht="12" customHeight="1">
      <c r="A24" s="758" t="s">
        <v>47</v>
      </c>
      <c r="B24" s="758"/>
      <c r="C24" s="758"/>
      <c r="D24" s="758"/>
      <c r="E24" s="758"/>
    </row>
    <row r="25" spans="1:6" s="380" customFormat="1" ht="12" customHeight="1" thickBot="1">
      <c r="A25" s="759" t="s">
        <v>141</v>
      </c>
      <c r="B25" s="759"/>
      <c r="C25" s="349"/>
      <c r="D25" s="136"/>
      <c r="E25" s="304" t="s">
        <v>224</v>
      </c>
    </row>
    <row r="26" spans="1:6" s="380" customFormat="1" ht="24" customHeight="1" thickBot="1">
      <c r="A26" s="23" t="s">
        <v>16</v>
      </c>
      <c r="B26" s="24" t="s">
        <v>48</v>
      </c>
      <c r="C26" s="24" t="str">
        <f>+C3</f>
        <v>2016. évi</v>
      </c>
      <c r="D26" s="24" t="str">
        <f>+D3</f>
        <v>2017. évi</v>
      </c>
      <c r="E26" s="158" t="str">
        <f>+E3</f>
        <v>2018. évi</v>
      </c>
      <c r="F26" s="470"/>
    </row>
    <row r="27" spans="1:6" s="380" customFormat="1" ht="12" customHeight="1" thickBot="1">
      <c r="A27" s="374" t="s">
        <v>503</v>
      </c>
      <c r="B27" s="375" t="s">
        <v>504</v>
      </c>
      <c r="C27" s="375" t="s">
        <v>505</v>
      </c>
      <c r="D27" s="375" t="s">
        <v>507</v>
      </c>
      <c r="E27" s="464" t="s">
        <v>506</v>
      </c>
      <c r="F27" s="470"/>
    </row>
    <row r="28" spans="1:6" s="380" customFormat="1" ht="15" customHeight="1" thickBot="1">
      <c r="A28" s="20" t="s">
        <v>18</v>
      </c>
      <c r="B28" s="30" t="s">
        <v>550</v>
      </c>
      <c r="C28" s="425"/>
      <c r="D28" s="425"/>
      <c r="E28" s="421"/>
      <c r="F28" s="470"/>
    </row>
    <row r="29" spans="1:6" ht="12" customHeight="1" thickBot="1">
      <c r="A29" s="445" t="s">
        <v>19</v>
      </c>
      <c r="B29" s="465" t="s">
        <v>555</v>
      </c>
      <c r="C29" s="466">
        <f>+C30+C31+C32</f>
        <v>0</v>
      </c>
      <c r="D29" s="466">
        <f>+D30+D31+D32</f>
        <v>0</v>
      </c>
      <c r="E29" s="467">
        <f>+E30+E31+E32</f>
        <v>0</v>
      </c>
    </row>
    <row r="30" spans="1:6" ht="12" customHeight="1">
      <c r="A30" s="15" t="s">
        <v>107</v>
      </c>
      <c r="B30" s="8" t="s">
        <v>223</v>
      </c>
      <c r="C30" s="364"/>
      <c r="D30" s="364"/>
      <c r="E30" s="262"/>
    </row>
    <row r="31" spans="1:6" ht="12" customHeight="1">
      <c r="A31" s="15" t="s">
        <v>108</v>
      </c>
      <c r="B31" s="12" t="s">
        <v>175</v>
      </c>
      <c r="C31" s="363"/>
      <c r="D31" s="363"/>
      <c r="E31" s="261"/>
    </row>
    <row r="32" spans="1:6" ht="12" customHeight="1" thickBot="1">
      <c r="A32" s="15" t="s">
        <v>109</v>
      </c>
      <c r="B32" s="291" t="s">
        <v>226</v>
      </c>
      <c r="C32" s="363"/>
      <c r="D32" s="363"/>
      <c r="E32" s="261"/>
    </row>
    <row r="33" spans="1:7" ht="12" customHeight="1" thickBot="1">
      <c r="A33" s="20" t="s">
        <v>20</v>
      </c>
      <c r="B33" s="121" t="s">
        <v>458</v>
      </c>
      <c r="C33" s="362">
        <f>+C28+C29</f>
        <v>0</v>
      </c>
      <c r="D33" s="362">
        <f>+D28+D29</f>
        <v>0</v>
      </c>
      <c r="E33" s="260">
        <f>+E28+E29</f>
        <v>0</v>
      </c>
    </row>
    <row r="34" spans="1:7" ht="15" customHeight="1" thickBot="1">
      <c r="A34" s="20" t="s">
        <v>21</v>
      </c>
      <c r="B34" s="121" t="s">
        <v>551</v>
      </c>
      <c r="C34" s="473"/>
      <c r="D34" s="473"/>
      <c r="E34" s="474"/>
      <c r="F34" s="391"/>
    </row>
    <row r="35" spans="1:7" s="380" customFormat="1" ht="12.95" customHeight="1" thickBot="1">
      <c r="A35" s="292" t="s">
        <v>22</v>
      </c>
      <c r="B35" s="347" t="s">
        <v>552</v>
      </c>
      <c r="C35" s="463">
        <f>+C33+C34</f>
        <v>0</v>
      </c>
      <c r="D35" s="463">
        <f>+D33+D34</f>
        <v>0</v>
      </c>
      <c r="E35" s="457">
        <f>+E33+E34</f>
        <v>0</v>
      </c>
    </row>
    <row r="36" spans="1:7">
      <c r="C36" s="348"/>
    </row>
    <row r="37" spans="1:7">
      <c r="C37" s="348"/>
    </row>
    <row r="38" spans="1:7">
      <c r="C38" s="348"/>
    </row>
    <row r="39" spans="1:7" ht="16.5" customHeight="1">
      <c r="C39" s="348"/>
    </row>
    <row r="40" spans="1:7">
      <c r="C40" s="348"/>
    </row>
    <row r="41" spans="1:7">
      <c r="C41" s="348"/>
    </row>
    <row r="42" spans="1:7" s="348" customFormat="1">
      <c r="F42" s="378"/>
      <c r="G42" s="378"/>
    </row>
    <row r="43" spans="1:7" s="348" customFormat="1">
      <c r="F43" s="378"/>
      <c r="G43" s="378"/>
    </row>
    <row r="44" spans="1:7" s="348" customFormat="1">
      <c r="F44" s="378"/>
      <c r="G44" s="378"/>
    </row>
    <row r="45" spans="1:7" s="348" customFormat="1">
      <c r="F45" s="378"/>
      <c r="G45" s="378"/>
    </row>
    <row r="46" spans="1:7" s="348" customFormat="1">
      <c r="F46" s="378"/>
      <c r="G46" s="378"/>
    </row>
    <row r="47" spans="1:7" s="348" customFormat="1">
      <c r="F47" s="378"/>
      <c r="G47" s="378"/>
    </row>
    <row r="48" spans="1:7" s="348" customFormat="1">
      <c r="F48" s="378"/>
      <c r="G48" s="378"/>
    </row>
  </sheetData>
  <sheetProtection sheet="1"/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CE,Félkövér"&amp;12............................. Önkormányzat
2015. ÉVI KÖLTSÉGVETÉSI ÉVET KÖVETŐ 3 ÉV TERVEZETT BEVÉTELEI, KIADÁSAI&amp;R&amp;"Times New Roman CE,Félkövér dőlt"&amp;11 7. számú tájékoztató tábla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7030A0"/>
  </sheetPr>
  <dimension ref="A1:H161"/>
  <sheetViews>
    <sheetView topLeftCell="A148" zoomScaleNormal="100" workbookViewId="0">
      <selection activeCell="F165" sqref="F165"/>
    </sheetView>
  </sheetViews>
  <sheetFormatPr defaultRowHeight="15.75"/>
  <cols>
    <col min="1" max="1" width="9.5" style="495" customWidth="1"/>
    <col min="2" max="2" width="91.6640625" style="495" customWidth="1"/>
    <col min="3" max="6" width="13.5" style="349" customWidth="1"/>
    <col min="7" max="16384" width="9.33203125" style="495"/>
  </cols>
  <sheetData>
    <row r="1" spans="1:6" ht="12.75">
      <c r="A1" s="496"/>
      <c r="B1" s="721" t="s">
        <v>672</v>
      </c>
      <c r="C1" s="497"/>
      <c r="D1" s="497"/>
      <c r="E1" s="497"/>
      <c r="F1" s="497"/>
    </row>
    <row r="2" spans="1:6" ht="14.25" thickBot="1">
      <c r="A2" s="585"/>
      <c r="B2" s="585"/>
      <c r="C2" s="304"/>
      <c r="D2" s="304"/>
      <c r="E2" s="304"/>
      <c r="F2" s="304" t="s">
        <v>224</v>
      </c>
    </row>
    <row r="3" spans="1:6" ht="39" thickBot="1">
      <c r="A3" s="498">
        <v>3</v>
      </c>
      <c r="B3" s="499" t="s">
        <v>17</v>
      </c>
      <c r="C3" s="500" t="str">
        <f>+CONCATENATE(LEFT(ÖSSZEFÜGGÉSEK!A5,4),". évi előirányzat")</f>
        <v>2015. évi előirányzat</v>
      </c>
      <c r="D3" s="500" t="s">
        <v>675</v>
      </c>
      <c r="E3" s="500" t="s">
        <v>676</v>
      </c>
      <c r="F3" s="500" t="s">
        <v>677</v>
      </c>
    </row>
    <row r="4" spans="1:6" s="380" customFormat="1" ht="13.5" thickBot="1">
      <c r="A4" s="501" t="s">
        <v>503</v>
      </c>
      <c r="B4" s="502" t="s">
        <v>504</v>
      </c>
      <c r="C4" s="503" t="s">
        <v>505</v>
      </c>
      <c r="D4" s="503" t="s">
        <v>507</v>
      </c>
      <c r="E4" s="503" t="s">
        <v>506</v>
      </c>
      <c r="F4" s="503" t="s">
        <v>508</v>
      </c>
    </row>
    <row r="5" spans="1:6" s="380" customFormat="1" ht="13.5" thickBot="1">
      <c r="A5" s="504" t="s">
        <v>18</v>
      </c>
      <c r="B5" s="505" t="s">
        <v>249</v>
      </c>
      <c r="C5" s="506">
        <f>+C6+C7+C8+C9+C10+C11</f>
        <v>284600</v>
      </c>
      <c r="D5" s="506">
        <f t="shared" ref="D5:E5" si="0">+D6+D7+D8+D9+D10+D11</f>
        <v>43715</v>
      </c>
      <c r="E5" s="506">
        <f t="shared" si="0"/>
        <v>3123</v>
      </c>
      <c r="F5" s="506">
        <f t="shared" ref="F5" si="1">+F6+F7+F8+F9+F10+F11</f>
        <v>331438</v>
      </c>
    </row>
    <row r="6" spans="1:6" s="380" customFormat="1" ht="12.75">
      <c r="A6" s="507" t="s">
        <v>101</v>
      </c>
      <c r="B6" s="508" t="s">
        <v>250</v>
      </c>
      <c r="C6" s="509">
        <f>+'1.2.1.sz.mell. Önk. összes'!C6+'1.2.2.sz.mell. Hivatal össz.'!C6+'1.2.3.sz.mell.Műv.össz.'!C6+'1.2.4.sz.mell.Vágo.össz.'!C6+'1.2.5.sz.mell. Óvoda össz.'!C6+'1.2.6.sz. mell. TSZSZI'!C6</f>
        <v>134598</v>
      </c>
      <c r="D6" s="509">
        <f>+'1.2.1.sz.mell. Önk. összes'!D6+'1.2.2.sz.mell. Hivatal össz.'!D6+'1.2.3.sz.mell.Műv.össz.'!D6+'1.2.4.sz.mell.Vágo.össz.'!D6+'1.2.5.sz.mell. Óvoda össz.'!D6+'1.2.6.sz. mell. TSZSZI'!D6</f>
        <v>27672</v>
      </c>
      <c r="E6" s="509">
        <f>+'1.2.1.sz.mell. Önk. összes'!E6+'1.2.2.sz.mell. Hivatal össz.'!E6+'1.2.3.sz.mell.Műv.össz.'!E6+'1.2.4.sz.mell.Vágo.össz.'!E6+'1.2.5.sz.mell. Óvoda össz.'!E6+'1.2.6.sz. mell. TSZSZI'!E6</f>
        <v>-1314</v>
      </c>
      <c r="F6" s="509">
        <f>+C6+D6+E6</f>
        <v>160956</v>
      </c>
    </row>
    <row r="7" spans="1:6" s="380" customFormat="1" ht="12.75">
      <c r="A7" s="510" t="s">
        <v>102</v>
      </c>
      <c r="B7" s="511" t="s">
        <v>251</v>
      </c>
      <c r="C7" s="509">
        <f>+'1.2.1.sz.mell. Önk. összes'!C7+'1.2.2.sz.mell. Hivatal össz.'!C7+'1.2.3.sz.mell.Műv.össz.'!C7+'1.2.4.sz.mell.Vágo.össz.'!C7+'1.2.5.sz.mell. Óvoda össz.'!C7+'1.2.6.sz. mell. TSZSZI'!C7</f>
        <v>62198</v>
      </c>
      <c r="D7" s="509">
        <f>+'1.2.1.sz.mell. Önk. összes'!D7+'1.2.2.sz.mell. Hivatal össz.'!D7+'1.2.3.sz.mell.Műv.össz.'!D7+'1.2.4.sz.mell.Vágo.össz.'!D7+'1.2.5.sz.mell. Óvoda össz.'!D7+'1.2.6.sz. mell. TSZSZI'!D7</f>
        <v>-10673</v>
      </c>
      <c r="E7" s="509">
        <f>+'1.2.1.sz.mell. Önk. összes'!E7+'1.2.2.sz.mell. Hivatal össz.'!E7+'1.2.3.sz.mell.Műv.össz.'!E7+'1.2.4.sz.mell.Vágo.össz.'!E7+'1.2.5.sz.mell. Óvoda össz.'!E7+'1.2.6.sz. mell. TSZSZI'!E7</f>
        <v>-5529</v>
      </c>
      <c r="F7" s="509">
        <f t="shared" ref="F7:F11" si="2">+C7+D7+E7</f>
        <v>45996</v>
      </c>
    </row>
    <row r="8" spans="1:6" s="380" customFormat="1" ht="12.75">
      <c r="A8" s="510" t="s">
        <v>103</v>
      </c>
      <c r="B8" s="511" t="s">
        <v>252</v>
      </c>
      <c r="C8" s="509">
        <f>+'1.2.1.sz.mell. Önk. összes'!C8+'1.2.2.sz.mell. Hivatal össz.'!C8+'1.2.3.sz.mell.Műv.össz.'!C8+'1.2.4.sz.mell.Vágo.össz.'!C8+'1.2.5.sz.mell. Óvoda össz.'!C8+'1.2.6.sz. mell. TSZSZI'!C8</f>
        <v>40414</v>
      </c>
      <c r="D8" s="509">
        <f>+'1.2.1.sz.mell. Önk. összes'!D8+'1.2.2.sz.mell. Hivatal össz.'!D8+'1.2.3.sz.mell.Műv.össz.'!D8+'1.2.4.sz.mell.Vágo.össz.'!D8+'1.2.5.sz.mell. Óvoda össz.'!D8+'1.2.6.sz. mell. TSZSZI'!D8</f>
        <v>71109</v>
      </c>
      <c r="E8" s="509">
        <f>+'1.2.1.sz.mell. Önk. összes'!E8+'1.2.2.sz.mell. Hivatal össz.'!E8+'1.2.3.sz.mell.Műv.össz.'!E8+'1.2.4.sz.mell.Vágo.össz.'!E8+'1.2.5.sz.mell. Óvoda össz.'!E8+'1.2.6.sz. mell. TSZSZI'!E8</f>
        <v>-39082</v>
      </c>
      <c r="F8" s="509">
        <f t="shared" si="2"/>
        <v>72441</v>
      </c>
    </row>
    <row r="9" spans="1:6" s="380" customFormat="1" ht="12.75">
      <c r="A9" s="510" t="s">
        <v>104</v>
      </c>
      <c r="B9" s="511" t="s">
        <v>253</v>
      </c>
      <c r="C9" s="509">
        <f>+'1.2.1.sz.mell. Önk. összes'!C9+'1.2.2.sz.mell. Hivatal össz.'!C9+'1.2.3.sz.mell.Műv.össz.'!C9+'1.2.4.sz.mell.Vágo.össz.'!C9+'1.2.5.sz.mell. Óvoda össz.'!C9+'1.2.6.sz. mell. TSZSZI'!C9</f>
        <v>2997</v>
      </c>
      <c r="D9" s="509">
        <f>+'1.2.1.sz.mell. Önk. összes'!D9+'1.2.2.sz.mell. Hivatal össz.'!D9+'1.2.3.sz.mell.Műv.össz.'!D9+'1.2.4.sz.mell.Vágo.össz.'!D9+'1.2.5.sz.mell. Óvoda össz.'!D9+'1.2.6.sz. mell. TSZSZI'!D9</f>
        <v>0</v>
      </c>
      <c r="E9" s="509">
        <f>+'1.2.1.sz.mell. Önk. összes'!E9+'1.2.2.sz.mell. Hivatal össz.'!E9+'1.2.3.sz.mell.Műv.össz.'!E9+'1.2.4.sz.mell.Vágo.össz.'!E9+'1.2.5.sz.mell. Óvoda össz.'!E9+'1.2.6.sz. mell. TSZSZI'!E9</f>
        <v>138</v>
      </c>
      <c r="F9" s="509">
        <f t="shared" si="2"/>
        <v>3135</v>
      </c>
    </row>
    <row r="10" spans="1:6" s="380" customFormat="1" ht="12.75">
      <c r="A10" s="510" t="s">
        <v>136</v>
      </c>
      <c r="B10" s="513" t="s">
        <v>439</v>
      </c>
      <c r="C10" s="509">
        <f>+'1.2.1.sz.mell. Önk. összes'!C10+'1.2.2.sz.mell. Hivatal össz.'!C10+'1.2.3.sz.mell.Műv.össz.'!C10+'1.2.4.sz.mell.Vágo.össz.'!C10+'1.2.5.sz.mell. Óvoda össz.'!C10+'1.2.6.sz. mell. TSZSZI'!C10</f>
        <v>34919</v>
      </c>
      <c r="D10" s="509">
        <f>+'1.2.1.sz.mell. Önk. összes'!D10+'1.2.2.sz.mell. Hivatal össz.'!D10+'1.2.3.sz.mell.Műv.össz.'!D10+'1.2.4.sz.mell.Vágo.össz.'!D10+'1.2.5.sz.mell. Óvoda össz.'!D10+'1.2.6.sz. mell. TSZSZI'!D10</f>
        <v>-34919</v>
      </c>
      <c r="E10" s="509">
        <f>+'1.2.1.sz.mell. Önk. összes'!E10+'1.2.2.sz.mell. Hivatal össz.'!E10+'1.2.3.sz.mell.Műv.össz.'!E10+'1.2.4.sz.mell.Vágo.össz.'!E10+'1.2.5.sz.mell. Óvoda össz.'!E10+'1.2.6.sz. mell. TSZSZI'!E10</f>
        <v>48910</v>
      </c>
      <c r="F10" s="509">
        <f t="shared" si="2"/>
        <v>48910</v>
      </c>
    </row>
    <row r="11" spans="1:6" s="380" customFormat="1" ht="13.5" thickBot="1">
      <c r="A11" s="514" t="s">
        <v>105</v>
      </c>
      <c r="B11" s="515" t="s">
        <v>440</v>
      </c>
      <c r="C11" s="509">
        <f>+'1.2.1.sz.mell. Önk. összes'!C11+'1.2.2.sz.mell. Hivatal össz.'!C11+'1.2.3.sz.mell.Műv.össz.'!C11+'1.2.4.sz.mell.Vágo.össz.'!C11+'1.2.5.sz.mell. Óvoda össz.'!C11+'1.2.6.sz. mell. TSZSZI'!C11</f>
        <v>9474</v>
      </c>
      <c r="D11" s="509">
        <f>+'1.2.1.sz.mell. Önk. összes'!D11+'1.2.2.sz.mell. Hivatal össz.'!D11+'1.2.3.sz.mell.Műv.össz.'!D11+'1.2.4.sz.mell.Vágo.össz.'!D11+'1.2.5.sz.mell. Óvoda össz.'!D11+'1.2.6.sz. mell. TSZSZI'!D11</f>
        <v>-9474</v>
      </c>
      <c r="E11" s="509">
        <f>+'1.2.1.sz.mell. Önk. összes'!E11+'1.2.2.sz.mell. Hivatal össz.'!E11+'1.2.3.sz.mell.Műv.össz.'!E11+'1.2.4.sz.mell.Vágo.össz.'!E11+'1.2.5.sz.mell. Óvoda össz.'!E11+'1.2.6.sz. mell. TSZSZI'!E11</f>
        <v>0</v>
      </c>
      <c r="F11" s="509">
        <f t="shared" si="2"/>
        <v>0</v>
      </c>
    </row>
    <row r="12" spans="1:6" s="380" customFormat="1" ht="13.5" thickBot="1">
      <c r="A12" s="504" t="s">
        <v>19</v>
      </c>
      <c r="B12" s="528" t="s">
        <v>254</v>
      </c>
      <c r="C12" s="506">
        <f>+C13+C14+C15+C16+C17</f>
        <v>19440</v>
      </c>
      <c r="D12" s="506">
        <f t="shared" ref="D12:E12" si="3">+D13+D14+D15+D16+D17</f>
        <v>143203</v>
      </c>
      <c r="E12" s="506">
        <f t="shared" si="3"/>
        <v>149829</v>
      </c>
      <c r="F12" s="506">
        <f t="shared" ref="F12" si="4">+F13+F14+F15+F16+F17</f>
        <v>312472</v>
      </c>
    </row>
    <row r="13" spans="1:6" s="380" customFormat="1" ht="12.75">
      <c r="A13" s="507" t="s">
        <v>107</v>
      </c>
      <c r="B13" s="508" t="s">
        <v>255</v>
      </c>
      <c r="C13" s="509">
        <f>+'1.2.1.sz.mell. Önk. összes'!C13+'1.2.2.sz.mell. Hivatal össz.'!C13+'1.2.3.sz.mell.Műv.össz.'!C13+'1.2.4.sz.mell.Vágo.össz.'!C13+'1.2.5.sz.mell. Óvoda össz.'!C13+'1.2.6.sz. mell. TSZSZI'!C13</f>
        <v>0</v>
      </c>
      <c r="D13" s="509">
        <f>+'1.2.1.sz.mell. Önk. összes'!D13+'1.2.2.sz.mell. Hivatal össz.'!D13+'1.2.3.sz.mell.Műv.össz.'!D13+'1.2.4.sz.mell.Vágo.össz.'!D13+'1.2.5.sz.mell. Óvoda össz.'!D13+'1.2.6.sz. mell. TSZSZI'!D13</f>
        <v>0</v>
      </c>
      <c r="E13" s="509">
        <f>+'1.2.1.sz.mell. Önk. összes'!E13+'1.2.2.sz.mell. Hivatal össz.'!E13+'1.2.3.sz.mell.Műv.össz.'!E13+'1.2.4.sz.mell.Vágo.össz.'!E13+'1.2.5.sz.mell. Óvoda össz.'!E13+'1.2.6.sz. mell. TSZSZI'!E13</f>
        <v>0</v>
      </c>
      <c r="F13" s="509">
        <f t="shared" ref="F13:F18" si="5">+C13+D13+E13</f>
        <v>0</v>
      </c>
    </row>
    <row r="14" spans="1:6" s="380" customFormat="1" ht="12.75">
      <c r="A14" s="510" t="s">
        <v>108</v>
      </c>
      <c r="B14" s="511" t="s">
        <v>256</v>
      </c>
      <c r="C14" s="509">
        <f>+'1.2.1.sz.mell. Önk. összes'!C14+'1.2.2.sz.mell. Hivatal össz.'!C14+'1.2.3.sz.mell.Műv.össz.'!C14+'1.2.4.sz.mell.Vágo.össz.'!C14+'1.2.5.sz.mell. Óvoda össz.'!C14+'1.2.6.sz. mell. TSZSZI'!C14</f>
        <v>0</v>
      </c>
      <c r="D14" s="509">
        <f>+'1.2.1.sz.mell. Önk. összes'!D14+'1.2.2.sz.mell. Hivatal össz.'!D14+'1.2.3.sz.mell.Műv.össz.'!D14+'1.2.4.sz.mell.Vágo.össz.'!D14+'1.2.5.sz.mell. Óvoda össz.'!D14+'1.2.6.sz. mell. TSZSZI'!D14</f>
        <v>0</v>
      </c>
      <c r="E14" s="509">
        <f>+'1.2.1.sz.mell. Önk. összes'!E14+'1.2.2.sz.mell. Hivatal össz.'!E14+'1.2.3.sz.mell.Műv.össz.'!E14+'1.2.4.sz.mell.Vágo.össz.'!E14+'1.2.5.sz.mell. Óvoda össz.'!E14+'1.2.6.sz. mell. TSZSZI'!E14</f>
        <v>0</v>
      </c>
      <c r="F14" s="509">
        <f t="shared" si="5"/>
        <v>0</v>
      </c>
    </row>
    <row r="15" spans="1:6" s="380" customFormat="1" ht="12.75">
      <c r="A15" s="510" t="s">
        <v>109</v>
      </c>
      <c r="B15" s="511" t="s">
        <v>428</v>
      </c>
      <c r="C15" s="509">
        <f>+'1.2.1.sz.mell. Önk. összes'!C15+'1.2.2.sz.mell. Hivatal össz.'!C15+'1.2.3.sz.mell.Műv.össz.'!C15+'1.2.4.sz.mell.Vágo.össz.'!C15+'1.2.5.sz.mell. Óvoda össz.'!C15+'1.2.6.sz. mell. TSZSZI'!C15</f>
        <v>0</v>
      </c>
      <c r="D15" s="509">
        <f>+'1.2.1.sz.mell. Önk. összes'!D15+'1.2.2.sz.mell. Hivatal össz.'!D15+'1.2.3.sz.mell.Műv.össz.'!D15+'1.2.4.sz.mell.Vágo.össz.'!D15+'1.2.5.sz.mell. Óvoda össz.'!D15+'1.2.6.sz. mell. TSZSZI'!D15</f>
        <v>0</v>
      </c>
      <c r="E15" s="509">
        <f>+'1.2.1.sz.mell. Önk. összes'!E15+'1.2.2.sz.mell. Hivatal össz.'!E15+'1.2.3.sz.mell.Műv.össz.'!E15+'1.2.4.sz.mell.Vágo.össz.'!E15+'1.2.5.sz.mell. Óvoda össz.'!E15+'1.2.6.sz. mell. TSZSZI'!E15</f>
        <v>0</v>
      </c>
      <c r="F15" s="509">
        <f t="shared" si="5"/>
        <v>0</v>
      </c>
    </row>
    <row r="16" spans="1:6" s="380" customFormat="1" ht="12.75">
      <c r="A16" s="510" t="s">
        <v>110</v>
      </c>
      <c r="B16" s="511" t="s">
        <v>429</v>
      </c>
      <c r="C16" s="509">
        <f>+'1.2.1.sz.mell. Önk. összes'!C16+'1.2.2.sz.mell. Hivatal össz.'!C16+'1.2.3.sz.mell.Műv.össz.'!C16+'1.2.4.sz.mell.Vágo.össz.'!C16+'1.2.5.sz.mell. Óvoda össz.'!C16+'1.2.6.sz. mell. TSZSZI'!C16</f>
        <v>0</v>
      </c>
      <c r="D16" s="509">
        <f>+'1.2.1.sz.mell. Önk. összes'!D16+'1.2.2.sz.mell. Hivatal össz.'!D16+'1.2.3.sz.mell.Műv.össz.'!D16+'1.2.4.sz.mell.Vágo.össz.'!D16+'1.2.5.sz.mell. Óvoda össz.'!D16+'1.2.6.sz. mell. TSZSZI'!D16</f>
        <v>0</v>
      </c>
      <c r="E16" s="509">
        <f>+'1.2.1.sz.mell. Önk. összes'!E16+'1.2.2.sz.mell. Hivatal össz.'!E16+'1.2.3.sz.mell.Műv.össz.'!E16+'1.2.4.sz.mell.Vágo.össz.'!E16+'1.2.5.sz.mell. Óvoda össz.'!E16+'1.2.6.sz. mell. TSZSZI'!E16</f>
        <v>0</v>
      </c>
      <c r="F16" s="509">
        <f t="shared" si="5"/>
        <v>0</v>
      </c>
    </row>
    <row r="17" spans="1:6" s="380" customFormat="1" ht="12.75">
      <c r="A17" s="510" t="s">
        <v>111</v>
      </c>
      <c r="B17" s="511" t="s">
        <v>257</v>
      </c>
      <c r="C17" s="509">
        <f>+'1.2.1.sz.mell. Önk. összes'!C17+'1.2.2.sz.mell. Hivatal össz.'!C17+'1.2.3.sz.mell.Műv.össz.'!C17+'1.2.4.sz.mell.Vágo.össz.'!C17+'1.2.5.sz.mell. Óvoda össz.'!C17+'1.2.6.sz. mell. TSZSZI'!C17</f>
        <v>19440</v>
      </c>
      <c r="D17" s="509">
        <f>+'1.2.1.sz.mell. Önk. összes'!D17+'1.2.2.sz.mell. Hivatal össz.'!D17+'1.2.3.sz.mell.Műv.össz.'!D17+'1.2.4.sz.mell.Vágo.össz.'!D17+'1.2.5.sz.mell. Óvoda össz.'!D17+'1.2.6.sz. mell. TSZSZI'!D17</f>
        <v>143203</v>
      </c>
      <c r="E17" s="509">
        <f>-163+149992</f>
        <v>149829</v>
      </c>
      <c r="F17" s="509">
        <f t="shared" si="5"/>
        <v>312472</v>
      </c>
    </row>
    <row r="18" spans="1:6" s="380" customFormat="1" ht="13.5" thickBot="1">
      <c r="A18" s="514" t="s">
        <v>120</v>
      </c>
      <c r="B18" s="515" t="s">
        <v>258</v>
      </c>
      <c r="C18" s="509">
        <f>+'1.2.1.sz.mell. Önk. összes'!C18+'1.2.2.sz.mell. Hivatal össz.'!C18+'1.2.3.sz.mell.Műv.össz.'!C18+'1.2.4.sz.mell.Vágo.össz.'!C18+'1.2.5.sz.mell. Óvoda össz.'!C18+'1.2.6.sz. mell. TSZSZI'!C18</f>
        <v>0</v>
      </c>
      <c r="D18" s="509">
        <f>+'1.2.1.sz.mell. Önk. összes'!D18+'1.2.2.sz.mell. Hivatal össz.'!D18+'1.2.3.sz.mell.Műv.össz.'!D18+'1.2.4.sz.mell.Vágo.össz.'!D18+'1.2.5.sz.mell. Óvoda össz.'!D18+'1.2.6.sz. mell. TSZSZI'!D18</f>
        <v>0</v>
      </c>
      <c r="E18" s="509">
        <f>+'1.2.1.sz.mell. Önk. összes'!E18+'1.2.2.sz.mell. Hivatal össz.'!E18+'1.2.3.sz.mell.Műv.össz.'!E18+'1.2.4.sz.mell.Vágo.össz.'!E18+'1.2.5.sz.mell. Óvoda össz.'!E18+'1.2.6.sz. mell. TSZSZI'!E18</f>
        <v>0</v>
      </c>
      <c r="F18" s="509">
        <f t="shared" si="5"/>
        <v>0</v>
      </c>
    </row>
    <row r="19" spans="1:6" s="380" customFormat="1" ht="13.5" thickBot="1">
      <c r="A19" s="504" t="s">
        <v>20</v>
      </c>
      <c r="B19" s="505" t="s">
        <v>259</v>
      </c>
      <c r="C19" s="506">
        <f>+C20+C21+C22+C23+C24</f>
        <v>0</v>
      </c>
      <c r="D19" s="506">
        <f t="shared" ref="D19:E19" si="6">+D20+D21+D22+D23+D24</f>
        <v>0</v>
      </c>
      <c r="E19" s="506">
        <f t="shared" si="6"/>
        <v>28500</v>
      </c>
      <c r="F19" s="506">
        <f t="shared" ref="F19" si="7">+F20+F21+F22+F23+F24</f>
        <v>28500</v>
      </c>
    </row>
    <row r="20" spans="1:6" s="380" customFormat="1" ht="12.75">
      <c r="A20" s="507" t="s">
        <v>90</v>
      </c>
      <c r="B20" s="508" t="s">
        <v>260</v>
      </c>
      <c r="C20" s="509">
        <f>+'1.2.1.sz.mell. Önk. összes'!C20+'1.2.2.sz.mell. Hivatal össz.'!C20+'1.2.3.sz.mell.Műv.össz.'!C20+'1.2.4.sz.mell.Vágo.össz.'!C20+'1.2.5.sz.mell. Óvoda össz.'!C20+'1.2.6.sz. mell. TSZSZI'!C20</f>
        <v>0</v>
      </c>
      <c r="D20" s="509">
        <f>+'1.2.1.sz.mell. Önk. összes'!D20+'1.2.2.sz.mell. Hivatal össz.'!D20+'1.2.3.sz.mell.Műv.össz.'!D20+'1.2.4.sz.mell.Vágo.össz.'!D20+'1.2.5.sz.mell. Óvoda össz.'!D20+'1.2.6.sz. mell. TSZSZI'!D20</f>
        <v>0</v>
      </c>
      <c r="E20" s="509">
        <f>+'1.2.1.sz.mell. Önk. összes'!E20+'1.2.2.sz.mell. Hivatal össz.'!E20+'1.2.3.sz.mell.Műv.össz.'!E20+'1.2.4.sz.mell.Vágo.össz.'!E20+'1.2.5.sz.mell. Óvoda össz.'!E20+'1.2.6.sz. mell. TSZSZI'!E20</f>
        <v>28500</v>
      </c>
      <c r="F20" s="509">
        <f t="shared" ref="F20:F25" si="8">+C20+D20+E20</f>
        <v>28500</v>
      </c>
    </row>
    <row r="21" spans="1:6" s="380" customFormat="1" ht="12.75">
      <c r="A21" s="510" t="s">
        <v>91</v>
      </c>
      <c r="B21" s="511" t="s">
        <v>261</v>
      </c>
      <c r="C21" s="509">
        <f>+'1.2.1.sz.mell. Önk. összes'!C21+'1.2.2.sz.mell. Hivatal össz.'!C21+'1.2.3.sz.mell.Műv.össz.'!C21+'1.2.4.sz.mell.Vágo.össz.'!C21+'1.2.5.sz.mell. Óvoda össz.'!C21+'1.2.6.sz. mell. TSZSZI'!C21</f>
        <v>0</v>
      </c>
      <c r="D21" s="509">
        <f>+'1.2.1.sz.mell. Önk. összes'!D21+'1.2.2.sz.mell. Hivatal össz.'!D21+'1.2.3.sz.mell.Műv.össz.'!D21+'1.2.4.sz.mell.Vágo.össz.'!D21+'1.2.5.sz.mell. Óvoda össz.'!D21+'1.2.6.sz. mell. TSZSZI'!D21</f>
        <v>0</v>
      </c>
      <c r="E21" s="509">
        <f>+'1.2.1.sz.mell. Önk. összes'!E21+'1.2.2.sz.mell. Hivatal össz.'!E21+'1.2.3.sz.mell.Műv.össz.'!E21+'1.2.4.sz.mell.Vágo.össz.'!E21+'1.2.5.sz.mell. Óvoda össz.'!E21+'1.2.6.sz. mell. TSZSZI'!E21</f>
        <v>0</v>
      </c>
      <c r="F21" s="509">
        <f t="shared" si="8"/>
        <v>0</v>
      </c>
    </row>
    <row r="22" spans="1:6" s="380" customFormat="1" ht="12.75">
      <c r="A22" s="510" t="s">
        <v>92</v>
      </c>
      <c r="B22" s="511" t="s">
        <v>430</v>
      </c>
      <c r="C22" s="509">
        <f>+'1.2.1.sz.mell. Önk. összes'!C22+'1.2.2.sz.mell. Hivatal össz.'!C22+'1.2.3.sz.mell.Műv.össz.'!C22+'1.2.4.sz.mell.Vágo.össz.'!C22+'1.2.5.sz.mell. Óvoda össz.'!C22+'1.2.6.sz. mell. TSZSZI'!C22</f>
        <v>0</v>
      </c>
      <c r="D22" s="509">
        <f>+'1.2.1.sz.mell. Önk. összes'!D22+'1.2.2.sz.mell. Hivatal össz.'!D22+'1.2.3.sz.mell.Műv.össz.'!D22+'1.2.4.sz.mell.Vágo.össz.'!D22+'1.2.5.sz.mell. Óvoda össz.'!D22+'1.2.6.sz. mell. TSZSZI'!D22</f>
        <v>0</v>
      </c>
      <c r="E22" s="509">
        <f>+'1.2.1.sz.mell. Önk. összes'!E22+'1.2.2.sz.mell. Hivatal össz.'!E22+'1.2.3.sz.mell.Műv.össz.'!E22+'1.2.4.sz.mell.Vágo.össz.'!E22+'1.2.5.sz.mell. Óvoda össz.'!E22+'1.2.6.sz. mell. TSZSZI'!E22</f>
        <v>0</v>
      </c>
      <c r="F22" s="509">
        <f t="shared" si="8"/>
        <v>0</v>
      </c>
    </row>
    <row r="23" spans="1:6" s="380" customFormat="1" ht="12.75">
      <c r="A23" s="510" t="s">
        <v>93</v>
      </c>
      <c r="B23" s="511" t="s">
        <v>431</v>
      </c>
      <c r="C23" s="509">
        <f>+'1.2.1.sz.mell. Önk. összes'!C23+'1.2.2.sz.mell. Hivatal össz.'!C23+'1.2.3.sz.mell.Műv.össz.'!C23+'1.2.4.sz.mell.Vágo.össz.'!C23+'1.2.5.sz.mell. Óvoda össz.'!C23+'1.2.6.sz. mell. TSZSZI'!C23</f>
        <v>0</v>
      </c>
      <c r="D23" s="509">
        <f>+'1.2.1.sz.mell. Önk. összes'!D23+'1.2.2.sz.mell. Hivatal össz.'!D23+'1.2.3.sz.mell.Műv.össz.'!D23+'1.2.4.sz.mell.Vágo.össz.'!D23+'1.2.5.sz.mell. Óvoda össz.'!D23+'1.2.6.sz. mell. TSZSZI'!D23</f>
        <v>0</v>
      </c>
      <c r="E23" s="509">
        <f>+'1.2.1.sz.mell. Önk. összes'!E23+'1.2.2.sz.mell. Hivatal össz.'!E23+'1.2.3.sz.mell.Műv.össz.'!E23+'1.2.4.sz.mell.Vágo.össz.'!E23+'1.2.5.sz.mell. Óvoda össz.'!E23+'1.2.6.sz. mell. TSZSZI'!E23</f>
        <v>0</v>
      </c>
      <c r="F23" s="509">
        <f t="shared" si="8"/>
        <v>0</v>
      </c>
    </row>
    <row r="24" spans="1:6" s="380" customFormat="1" ht="12.75">
      <c r="A24" s="510" t="s">
        <v>159</v>
      </c>
      <c r="B24" s="511" t="s">
        <v>262</v>
      </c>
      <c r="C24" s="509">
        <f>+'1.2.1.sz.mell. Önk. összes'!C24+'1.2.2.sz.mell. Hivatal össz.'!C24+'1.2.3.sz.mell.Műv.össz.'!C24+'1.2.4.sz.mell.Vágo.össz.'!C24+'1.2.5.sz.mell. Óvoda össz.'!C24+'1.2.6.sz. mell. TSZSZI'!C24</f>
        <v>0</v>
      </c>
      <c r="D24" s="509">
        <f>+'1.2.1.sz.mell. Önk. összes'!D24+'1.2.2.sz.mell. Hivatal össz.'!D24+'1.2.3.sz.mell.Műv.össz.'!D24+'1.2.4.sz.mell.Vágo.össz.'!D24+'1.2.5.sz.mell. Óvoda össz.'!D24+'1.2.6.sz. mell. TSZSZI'!D24</f>
        <v>0</v>
      </c>
      <c r="E24" s="509"/>
      <c r="F24" s="509">
        <f t="shared" si="8"/>
        <v>0</v>
      </c>
    </row>
    <row r="25" spans="1:6" s="380" customFormat="1" ht="13.5" thickBot="1">
      <c r="A25" s="514" t="s">
        <v>160</v>
      </c>
      <c r="B25" s="519" t="s">
        <v>263</v>
      </c>
      <c r="C25" s="509">
        <f>+'1.2.1.sz.mell. Önk. összes'!C25+'1.2.2.sz.mell. Hivatal össz.'!C25+'1.2.3.sz.mell.Műv.össz.'!C25+'1.2.4.sz.mell.Vágo.össz.'!C25+'1.2.5.sz.mell. Óvoda össz.'!C25+'1.2.6.sz. mell. TSZSZI'!C25</f>
        <v>0</v>
      </c>
      <c r="D25" s="509">
        <f>+'1.2.1.sz.mell. Önk. összes'!D25+'1.2.2.sz.mell. Hivatal össz.'!D25+'1.2.3.sz.mell.Műv.össz.'!D25+'1.2.4.sz.mell.Vágo.össz.'!D25+'1.2.5.sz.mell. Óvoda össz.'!D25+'1.2.6.sz. mell. TSZSZI'!D25</f>
        <v>0</v>
      </c>
      <c r="E25" s="509">
        <f>+'1.2.1.sz.mell. Önk. összes'!E25+'1.2.2.sz.mell. Hivatal össz.'!E25+'1.2.3.sz.mell.Műv.össz.'!E25+'1.2.4.sz.mell.Vágo.össz.'!E25+'1.2.5.sz.mell. Óvoda össz.'!E25+'1.2.6.sz. mell. TSZSZI'!E25</f>
        <v>0</v>
      </c>
      <c r="F25" s="509">
        <f t="shared" si="8"/>
        <v>0</v>
      </c>
    </row>
    <row r="26" spans="1:6" s="380" customFormat="1" ht="13.5" thickBot="1">
      <c r="A26" s="504" t="s">
        <v>161</v>
      </c>
      <c r="B26" s="505" t="s">
        <v>264</v>
      </c>
      <c r="C26" s="520">
        <f>+C27+C31+C32+C33</f>
        <v>209000</v>
      </c>
      <c r="D26" s="520">
        <f t="shared" ref="D26:E26" si="9">+D27+D31+D32+D33</f>
        <v>0</v>
      </c>
      <c r="E26" s="520">
        <f t="shared" si="9"/>
        <v>0</v>
      </c>
      <c r="F26" s="520">
        <f t="shared" ref="F26" si="10">+F27+F31+F32+F33</f>
        <v>209000</v>
      </c>
    </row>
    <row r="27" spans="1:6" s="380" customFormat="1" ht="12.75">
      <c r="A27" s="507" t="s">
        <v>265</v>
      </c>
      <c r="B27" s="508" t="s">
        <v>446</v>
      </c>
      <c r="C27" s="509">
        <f>+'1.2.1.sz.mell. Önk. összes'!C27+'1.2.2.sz.mell. Hivatal össz.'!C27+'1.2.3.sz.mell.Műv.össz.'!C27+'1.2.4.sz.mell.Vágo.össz.'!C27+'1.2.5.sz.mell. Óvoda össz.'!C27+'1.2.6.sz. mell. TSZSZI'!C27</f>
        <v>201000</v>
      </c>
      <c r="D27" s="509">
        <f>+'1.2.1.sz.mell. Önk. összes'!D27+'1.2.2.sz.mell. Hivatal össz.'!D27+'1.2.3.sz.mell.Műv.össz.'!D27+'1.2.4.sz.mell.Vágo.össz.'!D27+'1.2.5.sz.mell. Óvoda össz.'!D27+'1.2.6.sz. mell. TSZSZI'!D27</f>
        <v>0</v>
      </c>
      <c r="E27" s="509">
        <f>+'1.2.1.sz.mell. Önk. összes'!E27+'1.2.2.sz.mell. Hivatal össz.'!E27+'1.2.3.sz.mell.Műv.össz.'!E27+'1.2.4.sz.mell.Vágo.össz.'!E27+'1.2.5.sz.mell. Óvoda össz.'!E27+'1.2.6.sz. mell. TSZSZI'!E27</f>
        <v>0</v>
      </c>
      <c r="F27" s="509">
        <f t="shared" ref="F27:F33" si="11">+C27+D27+E27</f>
        <v>201000</v>
      </c>
    </row>
    <row r="28" spans="1:6" s="380" customFormat="1" ht="12.75">
      <c r="A28" s="510" t="s">
        <v>266</v>
      </c>
      <c r="B28" s="511" t="s">
        <v>271</v>
      </c>
      <c r="C28" s="509">
        <f>+'1.2.1.sz.mell. Önk. összes'!C28+'1.2.2.sz.mell. Hivatal össz.'!C28+'1.2.3.sz.mell.Műv.össz.'!C28+'1.2.4.sz.mell.Vágo.össz.'!C28+'1.2.5.sz.mell. Óvoda össz.'!C28+'1.2.6.sz. mell. TSZSZI'!C28</f>
        <v>125000</v>
      </c>
      <c r="D28" s="509">
        <f>+'1.2.1.sz.mell. Önk. összes'!D28+'1.2.2.sz.mell. Hivatal össz.'!D28+'1.2.3.sz.mell.Műv.össz.'!D28+'1.2.4.sz.mell.Vágo.össz.'!D28+'1.2.5.sz.mell. Óvoda össz.'!D28+'1.2.6.sz. mell. TSZSZI'!D28</f>
        <v>0</v>
      </c>
      <c r="E28" s="509">
        <f>+'1.2.1.sz.mell. Önk. összes'!E28+'1.2.2.sz.mell. Hivatal össz.'!E28+'1.2.3.sz.mell.Műv.össz.'!E28+'1.2.4.sz.mell.Vágo.össz.'!E28+'1.2.5.sz.mell. Óvoda össz.'!E28+'1.2.6.sz. mell. TSZSZI'!E28</f>
        <v>0</v>
      </c>
      <c r="F28" s="509">
        <f t="shared" si="11"/>
        <v>125000</v>
      </c>
    </row>
    <row r="29" spans="1:6" s="380" customFormat="1" ht="12.75">
      <c r="A29" s="510" t="s">
        <v>267</v>
      </c>
      <c r="B29" s="511" t="s">
        <v>272</v>
      </c>
      <c r="C29" s="509">
        <f>+'1.2.1.sz.mell. Önk. összes'!C29+'1.2.2.sz.mell. Hivatal össz.'!C29+'1.2.3.sz.mell.Műv.össz.'!C29+'1.2.4.sz.mell.Vágo.össz.'!C29+'1.2.5.sz.mell. Óvoda össz.'!C29+'1.2.6.sz. mell. TSZSZI'!C29</f>
        <v>18000</v>
      </c>
      <c r="D29" s="509">
        <f>+'1.2.1.sz.mell. Önk. összes'!D29+'1.2.2.sz.mell. Hivatal össz.'!D29+'1.2.3.sz.mell.Műv.össz.'!D29+'1.2.4.sz.mell.Vágo.össz.'!D29+'1.2.5.sz.mell. Óvoda össz.'!D29+'1.2.6.sz. mell. TSZSZI'!D29</f>
        <v>0</v>
      </c>
      <c r="E29" s="509">
        <f>+'1.2.1.sz.mell. Önk. összes'!E29+'1.2.2.sz.mell. Hivatal össz.'!E29+'1.2.3.sz.mell.Műv.össz.'!E29+'1.2.4.sz.mell.Vágo.össz.'!E29+'1.2.5.sz.mell. Óvoda össz.'!E29+'1.2.6.sz. mell. TSZSZI'!E29</f>
        <v>0</v>
      </c>
      <c r="F29" s="509">
        <f t="shared" si="11"/>
        <v>18000</v>
      </c>
    </row>
    <row r="30" spans="1:6" s="380" customFormat="1" ht="12.75">
      <c r="A30" s="510" t="s">
        <v>444</v>
      </c>
      <c r="B30" s="522" t="s">
        <v>445</v>
      </c>
      <c r="C30" s="509">
        <f>+'1.2.1.sz.mell. Önk. összes'!C30+'1.2.2.sz.mell. Hivatal össz.'!C30+'1.2.3.sz.mell.Műv.össz.'!C30+'1.2.4.sz.mell.Vágo.össz.'!C30+'1.2.5.sz.mell. Óvoda össz.'!C30+'1.2.6.sz. mell. TSZSZI'!C30</f>
        <v>58000</v>
      </c>
      <c r="D30" s="509">
        <f>+'1.2.1.sz.mell. Önk. összes'!D30+'1.2.2.sz.mell. Hivatal össz.'!D30+'1.2.3.sz.mell.Műv.össz.'!D30+'1.2.4.sz.mell.Vágo.össz.'!D30+'1.2.5.sz.mell. Óvoda össz.'!D30+'1.2.6.sz. mell. TSZSZI'!D30</f>
        <v>0</v>
      </c>
      <c r="E30" s="509">
        <f>+'1.2.1.sz.mell. Önk. összes'!E30+'1.2.2.sz.mell. Hivatal össz.'!E30+'1.2.3.sz.mell.Műv.össz.'!E30+'1.2.4.sz.mell.Vágo.össz.'!E30+'1.2.5.sz.mell. Óvoda össz.'!E30+'1.2.6.sz. mell. TSZSZI'!E30</f>
        <v>0</v>
      </c>
      <c r="F30" s="509">
        <f t="shared" si="11"/>
        <v>58000</v>
      </c>
    </row>
    <row r="31" spans="1:6" s="380" customFormat="1" ht="12.75">
      <c r="A31" s="510" t="s">
        <v>268</v>
      </c>
      <c r="B31" s="511" t="s">
        <v>273</v>
      </c>
      <c r="C31" s="509">
        <f>+'1.2.1.sz.mell. Önk. összes'!C31+'1.2.2.sz.mell. Hivatal össz.'!C31+'1.2.3.sz.mell.Műv.össz.'!C31+'1.2.4.sz.mell.Vágo.össz.'!C31+'1.2.5.sz.mell. Óvoda össz.'!C31+'1.2.6.sz. mell. TSZSZI'!C31</f>
        <v>7000</v>
      </c>
      <c r="D31" s="509">
        <f>+'1.2.1.sz.mell. Önk. összes'!D31+'1.2.2.sz.mell. Hivatal össz.'!D31+'1.2.3.sz.mell.Műv.össz.'!D31+'1.2.4.sz.mell.Vágo.össz.'!D31+'1.2.5.sz.mell. Óvoda össz.'!D31+'1.2.6.sz. mell. TSZSZI'!D31</f>
        <v>0</v>
      </c>
      <c r="E31" s="509">
        <f>+'1.2.1.sz.mell. Önk. összes'!E31+'1.2.2.sz.mell. Hivatal össz.'!E31+'1.2.3.sz.mell.Műv.össz.'!E31+'1.2.4.sz.mell.Vágo.össz.'!E31+'1.2.5.sz.mell. Óvoda össz.'!E31+'1.2.6.sz. mell. TSZSZI'!E31</f>
        <v>0</v>
      </c>
      <c r="F31" s="509">
        <f t="shared" si="11"/>
        <v>7000</v>
      </c>
    </row>
    <row r="32" spans="1:6" s="380" customFormat="1" ht="12.75">
      <c r="A32" s="510" t="s">
        <v>269</v>
      </c>
      <c r="B32" s="511" t="s">
        <v>274</v>
      </c>
      <c r="C32" s="509">
        <f>+'1.2.1.sz.mell. Önk. összes'!C32+'1.2.2.sz.mell. Hivatal össz.'!C32+'1.2.3.sz.mell.Műv.össz.'!C32+'1.2.4.sz.mell.Vágo.össz.'!C32+'1.2.5.sz.mell. Óvoda össz.'!C32+'1.2.6.sz. mell. TSZSZI'!C32</f>
        <v>0</v>
      </c>
      <c r="D32" s="509">
        <f>+'1.2.1.sz.mell. Önk. összes'!D32+'1.2.2.sz.mell. Hivatal össz.'!D32+'1.2.3.sz.mell.Műv.össz.'!D32+'1.2.4.sz.mell.Vágo.össz.'!D32+'1.2.5.sz.mell. Óvoda össz.'!D32+'1.2.6.sz. mell. TSZSZI'!D32</f>
        <v>0</v>
      </c>
      <c r="E32" s="509">
        <f>+'1.2.1.sz.mell. Önk. összes'!E32+'1.2.2.sz.mell. Hivatal össz.'!E32+'1.2.3.sz.mell.Műv.össz.'!E32+'1.2.4.sz.mell.Vágo.össz.'!E32+'1.2.5.sz.mell. Óvoda össz.'!E32+'1.2.6.sz. mell. TSZSZI'!E32</f>
        <v>0</v>
      </c>
      <c r="F32" s="509">
        <f t="shared" si="11"/>
        <v>0</v>
      </c>
    </row>
    <row r="33" spans="1:6" s="380" customFormat="1" ht="13.5" thickBot="1">
      <c r="A33" s="514" t="s">
        <v>270</v>
      </c>
      <c r="B33" s="519" t="s">
        <v>275</v>
      </c>
      <c r="C33" s="509">
        <f>+'1.2.1.sz.mell. Önk. összes'!C33+'1.2.2.sz.mell. Hivatal össz.'!C33+'1.2.3.sz.mell.Műv.össz.'!C33+'1.2.4.sz.mell.Vágo.össz.'!C33+'1.2.5.sz.mell. Óvoda össz.'!C33+'1.2.6.sz. mell. TSZSZI'!C33</f>
        <v>1000</v>
      </c>
      <c r="D33" s="509">
        <f>+'1.2.1.sz.mell. Önk. összes'!D33+'1.2.2.sz.mell. Hivatal össz.'!D33+'1.2.3.sz.mell.Műv.össz.'!D33+'1.2.4.sz.mell.Vágo.össz.'!D33+'1.2.5.sz.mell. Óvoda össz.'!D33+'1.2.6.sz. mell. TSZSZI'!D33</f>
        <v>0</v>
      </c>
      <c r="E33" s="509">
        <f>+'1.2.1.sz.mell. Önk. összes'!E33+'1.2.2.sz.mell. Hivatal össz.'!E33+'1.2.3.sz.mell.Műv.össz.'!E33+'1.2.4.sz.mell.Vágo.össz.'!E33+'1.2.5.sz.mell. Óvoda össz.'!E33+'1.2.6.sz. mell. TSZSZI'!E33</f>
        <v>0</v>
      </c>
      <c r="F33" s="509">
        <f t="shared" si="11"/>
        <v>1000</v>
      </c>
    </row>
    <row r="34" spans="1:6" s="380" customFormat="1" ht="13.5" thickBot="1">
      <c r="A34" s="504" t="s">
        <v>22</v>
      </c>
      <c r="B34" s="505" t="s">
        <v>441</v>
      </c>
      <c r="C34" s="506">
        <f>SUM(C35:C45)</f>
        <v>122075</v>
      </c>
      <c r="D34" s="506">
        <f t="shared" ref="D34:E34" si="12">SUM(D35:D45)</f>
        <v>5108</v>
      </c>
      <c r="E34" s="506">
        <f t="shared" si="12"/>
        <v>16133</v>
      </c>
      <c r="F34" s="506">
        <f t="shared" ref="F34" si="13">SUM(F35:F45)</f>
        <v>143316</v>
      </c>
    </row>
    <row r="35" spans="1:6" s="380" customFormat="1" ht="12.75">
      <c r="A35" s="507" t="s">
        <v>94</v>
      </c>
      <c r="B35" s="508" t="s">
        <v>278</v>
      </c>
      <c r="C35" s="509">
        <f>+'1.2.1.sz.mell. Önk. összes'!C35+'1.2.2.sz.mell. Hivatal össz.'!C35+'1.2.3.sz.mell.Műv.össz.'!C35+'1.2.4.sz.mell.Vágo.össz.'!C35+'1.2.5.sz.mell. Óvoda össz.'!C35+'1.2.6.sz. mell. TSZSZI'!C35</f>
        <v>0</v>
      </c>
      <c r="D35" s="509">
        <f>+'1.2.1.sz.mell. Önk. összes'!D35+'1.2.2.sz.mell. Hivatal össz.'!D35+'1.2.3.sz.mell.Műv.össz.'!D35+'1.2.4.sz.mell.Vágo.össz.'!D35+'1.2.5.sz.mell. Óvoda össz.'!D35+'1.2.6.sz. mell. TSZSZI'!D35</f>
        <v>0</v>
      </c>
      <c r="E35" s="509">
        <f>+'1.2.1.sz.mell. Önk. összes'!E35+'1.2.2.sz.mell. Hivatal össz.'!E35+'1.2.3.sz.mell.Műv.össz.'!E35+'1.2.4.sz.mell.Vágo.össz.'!E35+'1.2.5.sz.mell. Óvoda össz.'!E35+'1.2.6.sz. mell. TSZSZI'!E35</f>
        <v>0</v>
      </c>
      <c r="F35" s="509">
        <f t="shared" ref="F35:F45" si="14">+C35+D35+E35</f>
        <v>0</v>
      </c>
    </row>
    <row r="36" spans="1:6" s="380" customFormat="1" ht="12.75">
      <c r="A36" s="510" t="s">
        <v>95</v>
      </c>
      <c r="B36" s="511" t="s">
        <v>279</v>
      </c>
      <c r="C36" s="509">
        <f>+'1.2.1.sz.mell. Önk. összes'!C36+'1.2.2.sz.mell. Hivatal össz.'!C36+'1.2.3.sz.mell.Műv.össz.'!C36+'1.2.4.sz.mell.Vágo.össz.'!C36+'1.2.5.sz.mell. Óvoda össz.'!C36+'1.2.6.sz. mell. TSZSZI'!C36</f>
        <v>68400</v>
      </c>
      <c r="D36" s="509">
        <f>+'1.2.1.sz.mell. Önk. összes'!D36+'1.2.2.sz.mell. Hivatal össz.'!D36+'1.2.3.sz.mell.Műv.össz.'!D36+'1.2.4.sz.mell.Vágo.össz.'!D36+'1.2.5.sz.mell. Óvoda össz.'!D36+'1.2.6.sz. mell. TSZSZI'!D36</f>
        <v>11870</v>
      </c>
      <c r="E36" s="509">
        <f>+'1.2.1.sz.mell. Önk. összes'!E36+'1.2.2.sz.mell. Hivatal össz.'!E36+'1.2.3.sz.mell.Műv.össz.'!E36+'1.2.4.sz.mell.Vágo.össz.'!E36+'1.2.5.sz.mell. Óvoda össz.'!E36+'1.2.6.sz. mell. TSZSZI'!E36</f>
        <v>1989</v>
      </c>
      <c r="F36" s="509">
        <f t="shared" si="14"/>
        <v>82259</v>
      </c>
    </row>
    <row r="37" spans="1:6" s="380" customFormat="1" ht="12.75">
      <c r="A37" s="510" t="s">
        <v>96</v>
      </c>
      <c r="B37" s="511" t="s">
        <v>280</v>
      </c>
      <c r="C37" s="509">
        <f>+'1.2.1.sz.mell. Önk. összes'!C37+'1.2.2.sz.mell. Hivatal össz.'!C37+'1.2.3.sz.mell.Műv.össz.'!C37+'1.2.4.sz.mell.Vágo.össz.'!C37+'1.2.5.sz.mell. Óvoda össz.'!C37+'1.2.6.sz. mell. TSZSZI'!C37</f>
        <v>2000</v>
      </c>
      <c r="D37" s="509">
        <f>+'1.2.1.sz.mell. Önk. összes'!D37+'1.2.2.sz.mell. Hivatal össz.'!D37+'1.2.3.sz.mell.Műv.össz.'!D37+'1.2.4.sz.mell.Vágo.össz.'!D37+'1.2.5.sz.mell. Óvoda össz.'!D37+'1.2.6.sz. mell. TSZSZI'!D37</f>
        <v>1200</v>
      </c>
      <c r="E37" s="509">
        <f>+'1.2.1.sz.mell. Önk. összes'!E37+'1.2.2.sz.mell. Hivatal össz.'!E37+'1.2.3.sz.mell.Műv.össz.'!E37+'1.2.4.sz.mell.Vágo.össz.'!E37+'1.2.5.sz.mell. Óvoda össz.'!E37+'1.2.6.sz. mell. TSZSZI'!E37</f>
        <v>3016</v>
      </c>
      <c r="F37" s="509">
        <f t="shared" si="14"/>
        <v>6216</v>
      </c>
    </row>
    <row r="38" spans="1:6" s="380" customFormat="1" ht="12.75">
      <c r="A38" s="510" t="s">
        <v>163</v>
      </c>
      <c r="B38" s="511" t="s">
        <v>281</v>
      </c>
      <c r="C38" s="509">
        <f>+'1.2.1.sz.mell. Önk. összes'!C38+'1.2.2.sz.mell. Hivatal össz.'!C38+'1.2.3.sz.mell.Műv.össz.'!C38+'1.2.4.sz.mell.Vágo.össz.'!C38+'1.2.5.sz.mell. Óvoda össz.'!C38+'1.2.6.sz. mell. TSZSZI'!C38</f>
        <v>5010</v>
      </c>
      <c r="D38" s="509">
        <f>+'1.2.1.sz.mell. Önk. összes'!D38+'1.2.2.sz.mell. Hivatal össz.'!D38+'1.2.3.sz.mell.Műv.össz.'!D38+'1.2.4.sz.mell.Vágo.össz.'!D38+'1.2.5.sz.mell. Óvoda össz.'!D38+'1.2.6.sz. mell. TSZSZI'!D38</f>
        <v>-1010</v>
      </c>
      <c r="E38" s="509">
        <f>+'1.2.1.sz.mell. Önk. összes'!E38+'1.2.2.sz.mell. Hivatal össz.'!E38+'1.2.3.sz.mell.Műv.össz.'!E38+'1.2.4.sz.mell.Vágo.össz.'!E38+'1.2.5.sz.mell. Óvoda össz.'!E38+'1.2.6.sz. mell. TSZSZI'!E38</f>
        <v>1430</v>
      </c>
      <c r="F38" s="509">
        <f t="shared" si="14"/>
        <v>5430</v>
      </c>
    </row>
    <row r="39" spans="1:6" s="380" customFormat="1" ht="12.75">
      <c r="A39" s="510" t="s">
        <v>164</v>
      </c>
      <c r="B39" s="511" t="s">
        <v>282</v>
      </c>
      <c r="C39" s="509">
        <f>+'1.2.1.sz.mell. Önk. összes'!C39+'1.2.2.sz.mell. Hivatal össz.'!C39+'1.2.3.sz.mell.Műv.össz.'!C39+'1.2.4.sz.mell.Vágo.össz.'!C39+'1.2.5.sz.mell. Óvoda össz.'!C39+'1.2.6.sz. mell. TSZSZI'!C39</f>
        <v>22986</v>
      </c>
      <c r="D39" s="509">
        <f>+'1.2.1.sz.mell. Önk. összes'!D39+'1.2.2.sz.mell. Hivatal össz.'!D39+'1.2.3.sz.mell.Műv.össz.'!D39+'1.2.4.sz.mell.Vágo.össz.'!D39+'1.2.5.sz.mell. Óvoda össz.'!D39+'1.2.6.sz. mell. TSZSZI'!D39</f>
        <v>-142</v>
      </c>
      <c r="E39" s="509">
        <f>+'1.2.1.sz.mell. Önk. összes'!E39+'1.2.2.sz.mell. Hivatal össz.'!E39+'1.2.3.sz.mell.Műv.össz.'!E39+'1.2.4.sz.mell.Vágo.össz.'!E39+'1.2.5.sz.mell. Óvoda össz.'!E39+'1.2.6.sz. mell. TSZSZI'!E39</f>
        <v>342</v>
      </c>
      <c r="F39" s="509">
        <f t="shared" si="14"/>
        <v>23186</v>
      </c>
    </row>
    <row r="40" spans="1:6" s="380" customFormat="1" ht="12.75">
      <c r="A40" s="510" t="s">
        <v>165</v>
      </c>
      <c r="B40" s="511" t="s">
        <v>283</v>
      </c>
      <c r="C40" s="509">
        <f>+'1.2.1.sz.mell. Önk. összes'!C40+'1.2.2.sz.mell. Hivatal össz.'!C40+'1.2.3.sz.mell.Műv.össz.'!C40+'1.2.4.sz.mell.Vágo.össz.'!C40+'1.2.5.sz.mell. Óvoda össz.'!C40+'1.2.6.sz. mell. TSZSZI'!C40</f>
        <v>11879</v>
      </c>
      <c r="D40" s="509">
        <f>+'1.2.1.sz.mell. Önk. összes'!D40+'1.2.2.sz.mell. Hivatal össz.'!D40+'1.2.3.sz.mell.Műv.össz.'!D40+'1.2.4.sz.mell.Vágo.össz.'!D40+'1.2.5.sz.mell. Óvoda össz.'!D40+'1.2.6.sz. mell. TSZSZI'!D40</f>
        <v>2160</v>
      </c>
      <c r="E40" s="509">
        <f>+'1.2.1.sz.mell. Önk. összes'!E40+'1.2.2.sz.mell. Hivatal össz.'!E40+'1.2.3.sz.mell.Műv.össz.'!E40+'1.2.4.sz.mell.Vágo.össz.'!E40+'1.2.5.sz.mell. Óvoda össz.'!E40+'1.2.6.sz. mell. TSZSZI'!E40</f>
        <v>356</v>
      </c>
      <c r="F40" s="509">
        <f t="shared" si="14"/>
        <v>14395</v>
      </c>
    </row>
    <row r="41" spans="1:6" s="380" customFormat="1" ht="12.75">
      <c r="A41" s="510" t="s">
        <v>166</v>
      </c>
      <c r="B41" s="511" t="s">
        <v>284</v>
      </c>
      <c r="C41" s="509">
        <f>+'1.2.1.sz.mell. Önk. összes'!C41+'1.2.2.sz.mell. Hivatal össz.'!C41+'1.2.3.sz.mell.Műv.össz.'!C41+'1.2.4.sz.mell.Vágo.össz.'!C41+'1.2.5.sz.mell. Óvoda össz.'!C41+'1.2.6.sz. mell. TSZSZI'!C41</f>
        <v>1700</v>
      </c>
      <c r="D41" s="509">
        <f>+'1.2.1.sz.mell. Önk. összes'!D41+'1.2.2.sz.mell. Hivatal össz.'!D41+'1.2.3.sz.mell.Műv.össz.'!D41+'1.2.4.sz.mell.Vágo.össz.'!D41+'1.2.5.sz.mell. Óvoda össz.'!D41+'1.2.6.sz. mell. TSZSZI'!D41</f>
        <v>0</v>
      </c>
      <c r="E41" s="509">
        <f>+'1.2.1.sz.mell. Önk. összes'!E41+'1.2.2.sz.mell. Hivatal össz.'!E41+'1.2.3.sz.mell.Műv.össz.'!E41+'1.2.4.sz.mell.Vágo.össz.'!E41+'1.2.5.sz.mell. Óvoda össz.'!E41+'1.2.6.sz. mell. TSZSZI'!E41</f>
        <v>0</v>
      </c>
      <c r="F41" s="509">
        <f t="shared" si="14"/>
        <v>1700</v>
      </c>
    </row>
    <row r="42" spans="1:6" s="380" customFormat="1" ht="12.75">
      <c r="A42" s="510" t="s">
        <v>167</v>
      </c>
      <c r="B42" s="511" t="s">
        <v>285</v>
      </c>
      <c r="C42" s="509">
        <f>+'1.2.1.sz.mell. Önk. összes'!C42+'1.2.2.sz.mell. Hivatal össz.'!C42+'1.2.3.sz.mell.Műv.össz.'!C42+'1.2.4.sz.mell.Vágo.össz.'!C42+'1.2.5.sz.mell. Óvoda össz.'!C42+'1.2.6.sz. mell. TSZSZI'!C42</f>
        <v>1100</v>
      </c>
      <c r="D42" s="509">
        <f>+'1.2.1.sz.mell. Önk. összes'!D42+'1.2.2.sz.mell. Hivatal össz.'!D42+'1.2.3.sz.mell.Műv.össz.'!D42+'1.2.4.sz.mell.Vágo.össz.'!D42+'1.2.5.sz.mell. Óvoda össz.'!D42+'1.2.6.sz. mell. TSZSZI'!D42</f>
        <v>30</v>
      </c>
      <c r="E42" s="509">
        <f>+'1.2.1.sz.mell. Önk. összes'!E42+'1.2.2.sz.mell. Hivatal össz.'!E42+'1.2.3.sz.mell.Műv.össz.'!E42+'1.2.4.sz.mell.Vágo.össz.'!E42+'1.2.5.sz.mell. Óvoda össz.'!E42+'1.2.6.sz. mell. TSZSZI'!E42</f>
        <v>0</v>
      </c>
      <c r="F42" s="509">
        <f t="shared" si="14"/>
        <v>1130</v>
      </c>
    </row>
    <row r="43" spans="1:6" s="380" customFormat="1" ht="12.75">
      <c r="A43" s="510" t="s">
        <v>276</v>
      </c>
      <c r="B43" s="511" t="s">
        <v>286</v>
      </c>
      <c r="C43" s="509">
        <f>+'1.2.1.sz.mell. Önk. összes'!C43+'1.2.2.sz.mell. Hivatal össz.'!C43+'1.2.3.sz.mell.Műv.össz.'!C43+'1.2.4.sz.mell.Vágo.össz.'!C43+'1.2.5.sz.mell. Óvoda össz.'!C43+'1.2.6.sz. mell. TSZSZI'!C43</f>
        <v>0</v>
      </c>
      <c r="D43" s="509">
        <f>+'1.2.1.sz.mell. Önk. összes'!D43+'1.2.2.sz.mell. Hivatal össz.'!D43+'1.2.3.sz.mell.Műv.össz.'!D43+'1.2.4.sz.mell.Vágo.össz.'!D43+'1.2.5.sz.mell. Óvoda össz.'!D43+'1.2.6.sz. mell. TSZSZI'!D43</f>
        <v>0</v>
      </c>
      <c r="E43" s="509">
        <f>+'1.2.1.sz.mell. Önk. összes'!E43+'1.2.2.sz.mell. Hivatal össz.'!E43+'1.2.3.sz.mell.Műv.össz.'!E43+'1.2.4.sz.mell.Vágo.össz.'!E43+'1.2.5.sz.mell. Óvoda össz.'!E43+'1.2.6.sz. mell. TSZSZI'!E43</f>
        <v>0</v>
      </c>
      <c r="F43" s="509">
        <f t="shared" si="14"/>
        <v>0</v>
      </c>
    </row>
    <row r="44" spans="1:6" s="380" customFormat="1" ht="12.75">
      <c r="A44" s="514" t="s">
        <v>277</v>
      </c>
      <c r="B44" s="519" t="s">
        <v>443</v>
      </c>
      <c r="C44" s="509">
        <f>+'1.2.1.sz.mell. Önk. összes'!C44+'1.2.2.sz.mell. Hivatal össz.'!C44+'1.2.3.sz.mell.Műv.össz.'!C44+'1.2.4.sz.mell.Vágo.össz.'!C44+'1.2.5.sz.mell. Óvoda össz.'!C44+'1.2.6.sz. mell. TSZSZI'!C44</f>
        <v>0</v>
      </c>
      <c r="D44" s="509">
        <f>+'1.2.1.sz.mell. Önk. összes'!D44+'1.2.2.sz.mell. Hivatal össz.'!D44+'1.2.3.sz.mell.Műv.össz.'!D44+'1.2.4.sz.mell.Vágo.össz.'!D44+'1.2.5.sz.mell. Óvoda össz.'!D44+'1.2.6.sz. mell. TSZSZI'!D44</f>
        <v>0</v>
      </c>
      <c r="E44" s="509">
        <f>+'1.2.1.sz.mell. Önk. összes'!E44+'1.2.2.sz.mell. Hivatal össz.'!E44+'1.2.3.sz.mell.Műv.össz.'!E44+'1.2.4.sz.mell.Vágo.össz.'!E44+'1.2.5.sz.mell. Óvoda össz.'!E44+'1.2.6.sz. mell. TSZSZI'!E44</f>
        <v>0</v>
      </c>
      <c r="F44" s="509">
        <f t="shared" si="14"/>
        <v>0</v>
      </c>
    </row>
    <row r="45" spans="1:6" s="380" customFormat="1" ht="13.5" thickBot="1">
      <c r="A45" s="514" t="s">
        <v>442</v>
      </c>
      <c r="B45" s="515" t="s">
        <v>287</v>
      </c>
      <c r="C45" s="509">
        <f>+'1.2.1.sz.mell. Önk. összes'!C45+'1.2.2.sz.mell. Hivatal össz.'!C45+'1.2.3.sz.mell.Műv.össz.'!C45+'1.2.4.sz.mell.Vágo.össz.'!C45+'1.2.5.sz.mell. Óvoda össz.'!C45+'1.2.6.sz. mell. TSZSZI'!C45</f>
        <v>9000</v>
      </c>
      <c r="D45" s="509">
        <f>+'1.2.1.sz.mell. Önk. összes'!D45+'1.2.2.sz.mell. Hivatal össz.'!D45+'1.2.3.sz.mell.Műv.össz.'!D45+'1.2.4.sz.mell.Vágo.össz.'!D45+'1.2.5.sz.mell. Óvoda össz.'!D45+'1.2.6.sz. mell. TSZSZI'!D45</f>
        <v>-9000</v>
      </c>
      <c r="E45" s="509">
        <f>+'1.2.1.sz.mell. Önk. összes'!E45+'1.2.2.sz.mell. Hivatal össz.'!E45+'1.2.3.sz.mell.Műv.össz.'!E45+'1.2.4.sz.mell.Vágo.össz.'!E45+'1.2.5.sz.mell. Óvoda össz.'!E45+'1.2.6.sz. mell. TSZSZI'!E45</f>
        <v>9000</v>
      </c>
      <c r="F45" s="509">
        <f t="shared" si="14"/>
        <v>9000</v>
      </c>
    </row>
    <row r="46" spans="1:6" s="380" customFormat="1" ht="13.5" thickBot="1">
      <c r="A46" s="504" t="s">
        <v>23</v>
      </c>
      <c r="B46" s="505" t="s">
        <v>288</v>
      </c>
      <c r="C46" s="506">
        <f>SUM(C47:C51)</f>
        <v>0</v>
      </c>
      <c r="D46" s="506">
        <f t="shared" ref="D46:E46" si="15">SUM(D47:D51)</f>
        <v>0</v>
      </c>
      <c r="E46" s="506">
        <f t="shared" si="15"/>
        <v>0</v>
      </c>
      <c r="F46" s="506">
        <f t="shared" ref="F46" si="16">SUM(F47:F51)</f>
        <v>0</v>
      </c>
    </row>
    <row r="47" spans="1:6" s="380" customFormat="1" ht="12.75">
      <c r="A47" s="507" t="s">
        <v>97</v>
      </c>
      <c r="B47" s="508" t="s">
        <v>292</v>
      </c>
      <c r="C47" s="509">
        <f>+'1.2.1.sz.mell. Önk. összes'!C47+'1.2.2.sz.mell. Hivatal össz.'!C47+'1.2.3.sz.mell.Műv.össz.'!C47+'1.2.4.sz.mell.Vágo.össz.'!C47+'1.2.5.sz.mell. Óvoda össz.'!C47+'1.2.6.sz. mell. TSZSZI'!C47</f>
        <v>0</v>
      </c>
      <c r="D47" s="509">
        <f>+'1.2.1.sz.mell. Önk. összes'!D47+'1.2.2.sz.mell. Hivatal össz.'!D47+'1.2.3.sz.mell.Műv.össz.'!D47+'1.2.4.sz.mell.Vágo.össz.'!D47+'1.2.5.sz.mell. Óvoda össz.'!D47+'1.2.6.sz. mell. TSZSZI'!D47</f>
        <v>0</v>
      </c>
      <c r="E47" s="509">
        <f>+'1.2.1.sz.mell. Önk. összes'!E47+'1.2.2.sz.mell. Hivatal össz.'!E47+'1.2.3.sz.mell.Műv.össz.'!E47+'1.2.4.sz.mell.Vágo.össz.'!E47+'1.2.5.sz.mell. Óvoda össz.'!E47+'1.2.6.sz. mell. TSZSZI'!E47</f>
        <v>0</v>
      </c>
      <c r="F47" s="509">
        <f t="shared" ref="F47:F51" si="17">+C47+D47+E47</f>
        <v>0</v>
      </c>
    </row>
    <row r="48" spans="1:6" s="380" customFormat="1" ht="12.75">
      <c r="A48" s="510" t="s">
        <v>98</v>
      </c>
      <c r="B48" s="511" t="s">
        <v>293</v>
      </c>
      <c r="C48" s="509">
        <f>+'1.2.1.sz.mell. Önk. összes'!C48+'1.2.2.sz.mell. Hivatal össz.'!C48+'1.2.3.sz.mell.Műv.össz.'!C48+'1.2.4.sz.mell.Vágo.össz.'!C48+'1.2.5.sz.mell. Óvoda össz.'!C48+'1.2.6.sz. mell. TSZSZI'!C48</f>
        <v>0</v>
      </c>
      <c r="D48" s="509">
        <f>+'1.2.1.sz.mell. Önk. összes'!D48+'1.2.2.sz.mell. Hivatal össz.'!D48+'1.2.3.sz.mell.Műv.össz.'!D48+'1.2.4.sz.mell.Vágo.össz.'!D48+'1.2.5.sz.mell. Óvoda össz.'!D48+'1.2.6.sz. mell. TSZSZI'!D48</f>
        <v>0</v>
      </c>
      <c r="E48" s="509">
        <f>+'1.2.1.sz.mell. Önk. összes'!E48+'1.2.2.sz.mell. Hivatal össz.'!E48+'1.2.3.sz.mell.Műv.össz.'!E48+'1.2.4.sz.mell.Vágo.össz.'!E48+'1.2.5.sz.mell. Óvoda össz.'!E48+'1.2.6.sz. mell. TSZSZI'!E48</f>
        <v>0</v>
      </c>
      <c r="F48" s="509">
        <f t="shared" si="17"/>
        <v>0</v>
      </c>
    </row>
    <row r="49" spans="1:6" s="380" customFormat="1" ht="12.75">
      <c r="A49" s="510" t="s">
        <v>289</v>
      </c>
      <c r="B49" s="511" t="s">
        <v>294</v>
      </c>
      <c r="C49" s="509">
        <f>+'1.2.1.sz.mell. Önk. összes'!C49+'1.2.2.sz.mell. Hivatal össz.'!C49+'1.2.3.sz.mell.Műv.össz.'!C49+'1.2.4.sz.mell.Vágo.össz.'!C49+'1.2.5.sz.mell. Óvoda össz.'!C49+'1.2.6.sz. mell. TSZSZI'!C49</f>
        <v>0</v>
      </c>
      <c r="D49" s="509">
        <f>+'1.2.1.sz.mell. Önk. összes'!D49+'1.2.2.sz.mell. Hivatal össz.'!D49+'1.2.3.sz.mell.Műv.össz.'!D49+'1.2.4.sz.mell.Vágo.össz.'!D49+'1.2.5.sz.mell. Óvoda össz.'!D49+'1.2.6.sz. mell. TSZSZI'!D49</f>
        <v>0</v>
      </c>
      <c r="E49" s="509">
        <f>+'1.2.1.sz.mell. Önk. összes'!E49+'1.2.2.sz.mell. Hivatal össz.'!E49+'1.2.3.sz.mell.Műv.össz.'!E49+'1.2.4.sz.mell.Vágo.össz.'!E49+'1.2.5.sz.mell. Óvoda össz.'!E49+'1.2.6.sz. mell. TSZSZI'!E49</f>
        <v>0</v>
      </c>
      <c r="F49" s="509">
        <f t="shared" si="17"/>
        <v>0</v>
      </c>
    </row>
    <row r="50" spans="1:6" s="380" customFormat="1" ht="12.75">
      <c r="A50" s="510" t="s">
        <v>290</v>
      </c>
      <c r="B50" s="511" t="s">
        <v>295</v>
      </c>
      <c r="C50" s="509">
        <f>+'1.2.1.sz.mell. Önk. összes'!C50+'1.2.2.sz.mell. Hivatal össz.'!C50+'1.2.3.sz.mell.Műv.össz.'!C50+'1.2.4.sz.mell.Vágo.össz.'!C50+'1.2.5.sz.mell. Óvoda össz.'!C50+'1.2.6.sz. mell. TSZSZI'!C50</f>
        <v>0</v>
      </c>
      <c r="D50" s="509">
        <f>+'1.2.1.sz.mell. Önk. összes'!D50+'1.2.2.sz.mell. Hivatal össz.'!D50+'1.2.3.sz.mell.Műv.össz.'!D50+'1.2.4.sz.mell.Vágo.össz.'!D50+'1.2.5.sz.mell. Óvoda össz.'!D50+'1.2.6.sz. mell. TSZSZI'!D50</f>
        <v>0</v>
      </c>
      <c r="E50" s="509">
        <f>+'1.2.1.sz.mell. Önk. összes'!E50+'1.2.2.sz.mell. Hivatal össz.'!E50+'1.2.3.sz.mell.Műv.össz.'!E50+'1.2.4.sz.mell.Vágo.össz.'!E50+'1.2.5.sz.mell. Óvoda össz.'!E50+'1.2.6.sz. mell. TSZSZI'!E50</f>
        <v>0</v>
      </c>
      <c r="F50" s="509">
        <f t="shared" si="17"/>
        <v>0</v>
      </c>
    </row>
    <row r="51" spans="1:6" s="380" customFormat="1" ht="13.5" thickBot="1">
      <c r="A51" s="514" t="s">
        <v>291</v>
      </c>
      <c r="B51" s="515" t="s">
        <v>296</v>
      </c>
      <c r="C51" s="509">
        <f>+'1.2.1.sz.mell. Önk. összes'!C51+'1.2.2.sz.mell. Hivatal össz.'!C51+'1.2.3.sz.mell.Műv.össz.'!C51+'1.2.4.sz.mell.Vágo.össz.'!C51+'1.2.5.sz.mell. Óvoda össz.'!C51+'1.2.6.sz. mell. TSZSZI'!C51</f>
        <v>0</v>
      </c>
      <c r="D51" s="509">
        <f>+'1.2.1.sz.mell. Önk. összes'!D51+'1.2.2.sz.mell. Hivatal össz.'!D51+'1.2.3.sz.mell.Műv.össz.'!D51+'1.2.4.sz.mell.Vágo.össz.'!D51+'1.2.5.sz.mell. Óvoda össz.'!D51+'1.2.6.sz. mell. TSZSZI'!D51</f>
        <v>0</v>
      </c>
      <c r="E51" s="509">
        <f>+'1.2.1.sz.mell. Önk. összes'!E51+'1.2.2.sz.mell. Hivatal össz.'!E51+'1.2.3.sz.mell.Műv.össz.'!E51+'1.2.4.sz.mell.Vágo.össz.'!E51+'1.2.5.sz.mell. Óvoda össz.'!E51+'1.2.6.sz. mell. TSZSZI'!E51</f>
        <v>0</v>
      </c>
      <c r="F51" s="509">
        <f t="shared" si="17"/>
        <v>0</v>
      </c>
    </row>
    <row r="52" spans="1:6" s="380" customFormat="1" ht="13.5" thickBot="1">
      <c r="A52" s="504" t="s">
        <v>168</v>
      </c>
      <c r="B52" s="505" t="s">
        <v>297</v>
      </c>
      <c r="C52" s="506">
        <f>SUM(C53:C55)</f>
        <v>18520</v>
      </c>
      <c r="D52" s="506">
        <f t="shared" ref="D52:E52" si="18">SUM(D53:D55)</f>
        <v>1242</v>
      </c>
      <c r="E52" s="506">
        <f t="shared" si="18"/>
        <v>0</v>
      </c>
      <c r="F52" s="506">
        <f t="shared" ref="F52" si="19">SUM(F53:F55)</f>
        <v>19762</v>
      </c>
    </row>
    <row r="53" spans="1:6" s="380" customFormat="1" ht="12.75">
      <c r="A53" s="507" t="s">
        <v>99</v>
      </c>
      <c r="B53" s="508" t="s">
        <v>298</v>
      </c>
      <c r="C53" s="509">
        <f>+'1.2.1.sz.mell. Önk. összes'!C53+'1.2.2.sz.mell. Hivatal össz.'!C53+'1.2.3.sz.mell.Műv.össz.'!C53+'1.2.4.sz.mell.Vágo.össz.'!C53+'1.2.5.sz.mell. Óvoda össz.'!C53+'1.2.6.sz. mell. TSZSZI'!C53</f>
        <v>0</v>
      </c>
      <c r="D53" s="509">
        <f>+'1.2.1.sz.mell. Önk. összes'!D53+'1.2.2.sz.mell. Hivatal össz.'!D53+'1.2.3.sz.mell.Műv.össz.'!D53+'1.2.4.sz.mell.Vágo.össz.'!D53+'1.2.5.sz.mell. Óvoda össz.'!D53+'1.2.6.sz. mell. TSZSZI'!D53</f>
        <v>0</v>
      </c>
      <c r="E53" s="509">
        <f>+'1.2.1.sz.mell. Önk. összes'!E53+'1.2.2.sz.mell. Hivatal össz.'!E53+'1.2.3.sz.mell.Műv.össz.'!E53+'1.2.4.sz.mell.Vágo.össz.'!E53+'1.2.5.sz.mell. Óvoda össz.'!E53+'1.2.6.sz. mell. TSZSZI'!E53</f>
        <v>0</v>
      </c>
      <c r="F53" s="509">
        <f t="shared" ref="F53:F56" si="20">+C53+D53+E53</f>
        <v>0</v>
      </c>
    </row>
    <row r="54" spans="1:6" s="380" customFormat="1" ht="12.75">
      <c r="A54" s="510" t="s">
        <v>100</v>
      </c>
      <c r="B54" s="511" t="s">
        <v>432</v>
      </c>
      <c r="C54" s="509">
        <f>+'1.2.1.sz.mell. Önk. összes'!C54+'1.2.2.sz.mell. Hivatal össz.'!C54+'1.2.3.sz.mell.Műv.össz.'!C54+'1.2.4.sz.mell.Vágo.össz.'!C54+'1.2.5.sz.mell. Óvoda össz.'!C54+'1.2.6.sz. mell. TSZSZI'!C54</f>
        <v>0</v>
      </c>
      <c r="D54" s="509">
        <f>+'1.2.1.sz.mell. Önk. összes'!D54+'1.2.2.sz.mell. Hivatal össz.'!D54+'1.2.3.sz.mell.Műv.össz.'!D54+'1.2.4.sz.mell.Vágo.össz.'!D54+'1.2.5.sz.mell. Óvoda össz.'!D54+'1.2.6.sz. mell. TSZSZI'!D54</f>
        <v>1242</v>
      </c>
      <c r="E54" s="509">
        <f>+'1.2.1.sz.mell. Önk. összes'!E54+'1.2.2.sz.mell. Hivatal össz.'!E54+'1.2.3.sz.mell.Műv.össz.'!E54+'1.2.4.sz.mell.Vágo.össz.'!E54+'1.2.5.sz.mell. Óvoda össz.'!E54+'1.2.6.sz. mell. TSZSZI'!E54</f>
        <v>0</v>
      </c>
      <c r="F54" s="509">
        <f t="shared" si="20"/>
        <v>1242</v>
      </c>
    </row>
    <row r="55" spans="1:6" s="380" customFormat="1" ht="12.75">
      <c r="A55" s="510" t="s">
        <v>301</v>
      </c>
      <c r="B55" s="511" t="s">
        <v>299</v>
      </c>
      <c r="C55" s="509">
        <f>+'1.2.1.sz.mell. Önk. összes'!C55+'1.2.2.sz.mell. Hivatal össz.'!C55+'1.2.3.sz.mell.Műv.össz.'!C55+'1.2.4.sz.mell.Vágo.össz.'!C55+'1.2.5.sz.mell. Óvoda össz.'!C55+'1.2.6.sz. mell. TSZSZI'!C55</f>
        <v>18520</v>
      </c>
      <c r="D55" s="509">
        <f>+'1.2.1.sz.mell. Önk. összes'!D55+'1.2.2.sz.mell. Hivatal össz.'!D55+'1.2.3.sz.mell.Műv.össz.'!D55+'1.2.4.sz.mell.Vágo.össz.'!D55+'1.2.5.sz.mell. Óvoda össz.'!D55+'1.2.6.sz. mell. TSZSZI'!D55</f>
        <v>0</v>
      </c>
      <c r="E55" s="509">
        <f>+'1.2.1.sz.mell. Önk. összes'!E55+'1.2.2.sz.mell. Hivatal össz.'!E55+'1.2.3.sz.mell.Műv.össz.'!E55+'1.2.4.sz.mell.Vágo.össz.'!E55+'1.2.5.sz.mell. Óvoda össz.'!E55+'1.2.6.sz. mell. TSZSZI'!E55</f>
        <v>0</v>
      </c>
      <c r="F55" s="509">
        <f t="shared" si="20"/>
        <v>18520</v>
      </c>
    </row>
    <row r="56" spans="1:6" s="380" customFormat="1" ht="13.5" thickBot="1">
      <c r="A56" s="514" t="s">
        <v>302</v>
      </c>
      <c r="B56" s="515" t="s">
        <v>300</v>
      </c>
      <c r="C56" s="509">
        <f>+'1.2.1.sz.mell. Önk. összes'!C56+'1.2.2.sz.mell. Hivatal össz.'!C56+'1.2.3.sz.mell.Műv.össz.'!C56+'1.2.4.sz.mell.Vágo.össz.'!C56+'1.2.5.sz.mell. Óvoda össz.'!C56+'1.2.6.sz. mell. TSZSZI'!C56</f>
        <v>9000</v>
      </c>
      <c r="D56" s="509">
        <f>+'1.2.1.sz.mell. Önk. összes'!D56+'1.2.2.sz.mell. Hivatal össz.'!D56+'1.2.3.sz.mell.Műv.össz.'!D56+'1.2.4.sz.mell.Vágo.össz.'!D56+'1.2.5.sz.mell. Óvoda össz.'!D56+'1.2.6.sz. mell. TSZSZI'!D56</f>
        <v>0</v>
      </c>
      <c r="E56" s="509">
        <f>+'1.2.1.sz.mell. Önk. összes'!E56+'1.2.2.sz.mell. Hivatal össz.'!E56+'1.2.3.sz.mell.Műv.össz.'!E56+'1.2.4.sz.mell.Vágo.össz.'!E56+'1.2.5.sz.mell. Óvoda össz.'!E56+'1.2.6.sz. mell. TSZSZI'!E56</f>
        <v>0</v>
      </c>
      <c r="F56" s="509">
        <f t="shared" si="20"/>
        <v>9000</v>
      </c>
    </row>
    <row r="57" spans="1:6" s="380" customFormat="1" ht="13.5" thickBot="1">
      <c r="A57" s="504" t="s">
        <v>25</v>
      </c>
      <c r="B57" s="528" t="s">
        <v>303</v>
      </c>
      <c r="C57" s="506">
        <f>SUM(C58:C60)</f>
        <v>261680</v>
      </c>
      <c r="D57" s="506">
        <f t="shared" ref="D57:E57" si="21">SUM(D58:D60)</f>
        <v>-99083</v>
      </c>
      <c r="E57" s="506">
        <f t="shared" si="21"/>
        <v>-80060</v>
      </c>
      <c r="F57" s="506">
        <f t="shared" ref="F57" si="22">SUM(F58:F60)</f>
        <v>82537</v>
      </c>
    </row>
    <row r="58" spans="1:6" s="380" customFormat="1" ht="12.75">
      <c r="A58" s="507" t="s">
        <v>169</v>
      </c>
      <c r="B58" s="508" t="s">
        <v>305</v>
      </c>
      <c r="C58" s="509">
        <f>+'1.2.1.sz.mell. Önk. összes'!C58+'1.2.2.sz.mell. Hivatal össz.'!C58+'1.2.3.sz.mell.Műv.össz.'!C58+'1.2.4.sz.mell.Vágo.össz.'!C58+'1.2.5.sz.mell. Óvoda össz.'!C58+'1.2.6.sz. mell. TSZSZI'!C58</f>
        <v>0</v>
      </c>
      <c r="D58" s="509">
        <f>+'1.2.1.sz.mell. Önk. összes'!D58+'1.2.2.sz.mell. Hivatal össz.'!D58+'1.2.3.sz.mell.Műv.össz.'!D58+'1.2.4.sz.mell.Vágo.össz.'!D58+'1.2.5.sz.mell. Óvoda össz.'!D58+'1.2.6.sz. mell. TSZSZI'!D58</f>
        <v>0</v>
      </c>
      <c r="E58" s="509">
        <f>+'1.2.1.sz.mell. Önk. összes'!E58+'1.2.2.sz.mell. Hivatal össz.'!E58+'1.2.3.sz.mell.Műv.össz.'!E58+'1.2.4.sz.mell.Vágo.össz.'!E58+'1.2.5.sz.mell. Óvoda össz.'!E58+'1.2.6.sz. mell. TSZSZI'!E58</f>
        <v>0</v>
      </c>
      <c r="F58" s="509">
        <f t="shared" ref="F58:F61" si="23">+C58+D58+E58</f>
        <v>0</v>
      </c>
    </row>
    <row r="59" spans="1:6" s="380" customFormat="1" ht="12.75">
      <c r="A59" s="510" t="s">
        <v>170</v>
      </c>
      <c r="B59" s="511" t="s">
        <v>433</v>
      </c>
      <c r="C59" s="509">
        <f>+'1.2.1.sz.mell. Önk. összes'!C59+'1.2.2.sz.mell. Hivatal össz.'!C59+'1.2.3.sz.mell.Műv.össz.'!C59+'1.2.4.sz.mell.Vágo.össz.'!C59+'1.2.5.sz.mell. Óvoda össz.'!C59+'1.2.6.sz. mell. TSZSZI'!C59</f>
        <v>0</v>
      </c>
      <c r="D59" s="509">
        <f>+'1.2.1.sz.mell. Önk. összes'!D59+'1.2.2.sz.mell. Hivatal össz.'!D59+'1.2.3.sz.mell.Műv.össz.'!D59+'1.2.4.sz.mell.Vágo.össz.'!D59+'1.2.5.sz.mell. Óvoda össz.'!D59+'1.2.6.sz. mell. TSZSZI'!D59</f>
        <v>0</v>
      </c>
      <c r="E59" s="509">
        <f>+'1.2.1.sz.mell. Önk. összes'!E59+'1.2.2.sz.mell. Hivatal össz.'!E59+'1.2.3.sz.mell.Műv.össz.'!E59+'1.2.4.sz.mell.Vágo.össz.'!E59+'1.2.5.sz.mell. Óvoda össz.'!E59+'1.2.6.sz. mell. TSZSZI'!E59</f>
        <v>0</v>
      </c>
      <c r="F59" s="509">
        <f t="shared" si="23"/>
        <v>0</v>
      </c>
    </row>
    <row r="60" spans="1:6" s="380" customFormat="1" ht="12.75">
      <c r="A60" s="510" t="s">
        <v>225</v>
      </c>
      <c r="B60" s="511" t="s">
        <v>306</v>
      </c>
      <c r="C60" s="509">
        <f>+'1.2.1.sz.mell. Önk. összes'!C60+'1.2.2.sz.mell. Hivatal össz.'!C60+'1.2.3.sz.mell.Műv.össz.'!C60+'1.2.4.sz.mell.Vágo.össz.'!C60+'1.2.5.sz.mell. Óvoda össz.'!C60+'1.2.6.sz. mell. TSZSZI'!C60</f>
        <v>261680</v>
      </c>
      <c r="D60" s="509">
        <f>+'1.2.1.sz.mell. Önk. összes'!D60+'1.2.2.sz.mell. Hivatal össz.'!D60+'1.2.3.sz.mell.Műv.össz.'!D60+'1.2.4.sz.mell.Vágo.össz.'!D60+'1.2.5.sz.mell. Óvoda össz.'!D60+'1.2.6.sz. mell. TSZSZI'!D60</f>
        <v>-99083</v>
      </c>
      <c r="E60" s="509">
        <f>+'1.2.1.sz.mell. Önk. összes'!E60+'1.2.2.sz.mell. Hivatal össz.'!E60+'1.2.3.sz.mell.Műv.össz.'!E60+'1.2.4.sz.mell.Vágo.össz.'!E60+'1.2.5.sz.mell. Óvoda össz.'!E60+'1.2.6.sz. mell. TSZSZI'!E60</f>
        <v>-80060</v>
      </c>
      <c r="F60" s="509">
        <f t="shared" si="23"/>
        <v>82537</v>
      </c>
    </row>
    <row r="61" spans="1:6" s="380" customFormat="1" ht="13.5" thickBot="1">
      <c r="A61" s="514" t="s">
        <v>304</v>
      </c>
      <c r="B61" s="515" t="s">
        <v>307</v>
      </c>
      <c r="C61" s="509">
        <f>+'1.2.1.sz.mell. Önk. összes'!C61+'1.2.2.sz.mell. Hivatal össz.'!C61+'1.2.3.sz.mell.Műv.össz.'!C61+'1.2.4.sz.mell.Vágo.össz.'!C61+'1.2.5.sz.mell. Óvoda össz.'!C61+'1.2.6.sz. mell. TSZSZI'!C61</f>
        <v>247218</v>
      </c>
      <c r="D61" s="509">
        <f>+'1.2.1.sz.mell. Önk. összes'!D61+'1.2.2.sz.mell. Hivatal össz.'!D61+'1.2.3.sz.mell.Műv.össz.'!D61+'1.2.4.sz.mell.Vágo.össz.'!D61+'1.2.5.sz.mell. Óvoda össz.'!D61+'1.2.6.sz. mell. TSZSZI'!D61</f>
        <v>-130695</v>
      </c>
      <c r="E61" s="509">
        <f>+'1.2.1.sz.mell. Önk. összes'!E61+'1.2.2.sz.mell. Hivatal össz.'!E61+'1.2.3.sz.mell.Műv.össz.'!E61+'1.2.4.sz.mell.Vágo.össz.'!E61+'1.2.5.sz.mell. Óvoda össz.'!E61+'1.2.6.sz. mell. TSZSZI'!E61</f>
        <v>-116523</v>
      </c>
      <c r="F61" s="509">
        <f t="shared" si="23"/>
        <v>0</v>
      </c>
    </row>
    <row r="62" spans="1:6" s="380" customFormat="1" ht="13.5" thickBot="1">
      <c r="A62" s="526" t="s">
        <v>486</v>
      </c>
      <c r="B62" s="505" t="s">
        <v>308</v>
      </c>
      <c r="C62" s="520">
        <f>+C5+C12+C19+C26+C34+C46+C52+C57</f>
        <v>915315</v>
      </c>
      <c r="D62" s="520">
        <f t="shared" ref="D62:E62" si="24">+D5+D12+D19+D26+D34+D46+D52+D57</f>
        <v>94185</v>
      </c>
      <c r="E62" s="520">
        <f t="shared" si="24"/>
        <v>117525</v>
      </c>
      <c r="F62" s="520">
        <f t="shared" ref="F62" si="25">+F5+F12+F19+F26+F34+F46+F52+F57</f>
        <v>1127025</v>
      </c>
    </row>
    <row r="63" spans="1:6" s="380" customFormat="1" ht="13.5" thickBot="1">
      <c r="A63" s="527" t="s">
        <v>309</v>
      </c>
      <c r="B63" s="528" t="s">
        <v>310</v>
      </c>
      <c r="C63" s="506">
        <f>SUM(C64:C66)</f>
        <v>0</v>
      </c>
      <c r="D63" s="506">
        <f t="shared" ref="D63:E63" si="26">SUM(D64:D66)</f>
        <v>0</v>
      </c>
      <c r="E63" s="506">
        <f t="shared" si="26"/>
        <v>0</v>
      </c>
      <c r="F63" s="506">
        <f t="shared" ref="F63" si="27">SUM(F64:F66)</f>
        <v>0</v>
      </c>
    </row>
    <row r="64" spans="1:6" s="380" customFormat="1" ht="12.75">
      <c r="A64" s="507" t="s">
        <v>341</v>
      </c>
      <c r="B64" s="508" t="s">
        <v>311</v>
      </c>
      <c r="C64" s="509">
        <f>+'1.2.1.sz.mell. Önk. összes'!C64+'1.2.2.sz.mell. Hivatal össz.'!C64+'1.2.3.sz.mell.Műv.össz.'!C64+'1.2.4.sz.mell.Vágo.össz.'!C64+'1.2.5.sz.mell. Óvoda össz.'!C64+'1.2.6.sz. mell. TSZSZI'!C64</f>
        <v>0</v>
      </c>
      <c r="D64" s="509">
        <f>+'1.2.1.sz.mell. Önk. összes'!D64+'1.2.2.sz.mell. Hivatal össz.'!D64+'1.2.3.sz.mell.Műv.össz.'!D64+'1.2.4.sz.mell.Vágo.össz.'!D64+'1.2.5.sz.mell. Óvoda össz.'!D64+'1.2.6.sz. mell. TSZSZI'!D64</f>
        <v>0</v>
      </c>
      <c r="E64" s="509">
        <f>+'1.2.1.sz.mell. Önk. összes'!E64+'1.2.2.sz.mell. Hivatal össz.'!E64+'1.2.3.sz.mell.Műv.össz.'!E64+'1.2.4.sz.mell.Vágo.össz.'!E64+'1.2.5.sz.mell. Óvoda össz.'!E64+'1.2.6.sz. mell. TSZSZI'!E64</f>
        <v>0</v>
      </c>
      <c r="F64" s="509">
        <f t="shared" ref="F64:F65" si="28">+C64+D64+E64</f>
        <v>0</v>
      </c>
    </row>
    <row r="65" spans="1:6" s="380" customFormat="1" ht="12.75">
      <c r="A65" s="510" t="s">
        <v>350</v>
      </c>
      <c r="B65" s="511" t="s">
        <v>312</v>
      </c>
      <c r="C65" s="509">
        <f>+'1.2.1.sz.mell. Önk. összes'!C65+'1.2.2.sz.mell. Hivatal össz.'!C65+'1.2.3.sz.mell.Műv.össz.'!C65+'1.2.4.sz.mell.Vágo.össz.'!C65+'1.2.5.sz.mell. Óvoda össz.'!C65+'1.2.6.sz. mell. TSZSZI'!C65</f>
        <v>0</v>
      </c>
      <c r="D65" s="509">
        <f>+'1.2.1.sz.mell. Önk. összes'!D65+'1.2.2.sz.mell. Hivatal össz.'!D65+'1.2.3.sz.mell.Műv.össz.'!D65+'1.2.4.sz.mell.Vágo.össz.'!D65+'1.2.5.sz.mell. Óvoda össz.'!D65+'1.2.6.sz. mell. TSZSZI'!D65</f>
        <v>0</v>
      </c>
      <c r="E65" s="509">
        <f>+'1.2.1.sz.mell. Önk. összes'!E65+'1.2.2.sz.mell. Hivatal össz.'!E65+'1.2.3.sz.mell.Műv.össz.'!E65+'1.2.4.sz.mell.Vágo.össz.'!E65+'1.2.5.sz.mell. Óvoda össz.'!E65+'1.2.6.sz. mell. TSZSZI'!E65</f>
        <v>0</v>
      </c>
      <c r="F65" s="509">
        <f t="shared" si="28"/>
        <v>0</v>
      </c>
    </row>
    <row r="66" spans="1:6" s="380" customFormat="1" ht="13.5" thickBot="1">
      <c r="A66" s="514" t="s">
        <v>351</v>
      </c>
      <c r="B66" s="529" t="s">
        <v>471</v>
      </c>
      <c r="C66" s="509">
        <f>+'1.2.1.sz.mell. Önk. összes'!C66+'1.2.2.sz.mell. Hivatal össz.'!C66+'1.2.3.sz.mell.Műv.össz.'!C66+'1.2.4.sz.mell.Vágo.össz.'!C66+'1.2.5.sz.mell. Óvoda össz.'!C66+'1.2.6.sz. mell. TSZSZI'!C66</f>
        <v>0</v>
      </c>
      <c r="D66" s="509">
        <f>+'1.2.1.sz.mell. Önk. összes'!D66+'1.2.2.sz.mell. Hivatal össz.'!D66+'1.2.3.sz.mell.Műv.össz.'!D66+'1.2.4.sz.mell.Vágo.össz.'!D66+'1.2.5.sz.mell. Óvoda össz.'!D66+'1.2.6.sz. mell. TSZSZI'!D66</f>
        <v>0</v>
      </c>
      <c r="E66" s="509">
        <f>+'1.2.1.sz.mell. Önk. összes'!E66+'1.2.2.sz.mell. Hivatal össz.'!E66+'1.2.3.sz.mell.Műv.össz.'!E66+'1.2.4.sz.mell.Vágo.össz.'!E66+'1.2.5.sz.mell. Óvoda össz.'!E66+'1.2.6.sz. mell. TSZSZI'!E66</f>
        <v>0</v>
      </c>
      <c r="F66" s="509">
        <f>+C66+D66+E66</f>
        <v>0</v>
      </c>
    </row>
    <row r="67" spans="1:6" s="380" customFormat="1" ht="13.5" thickBot="1">
      <c r="A67" s="527" t="s">
        <v>314</v>
      </c>
      <c r="B67" s="528" t="s">
        <v>315</v>
      </c>
      <c r="C67" s="506">
        <f>SUM(C68:C71)</f>
        <v>0</v>
      </c>
      <c r="D67" s="506">
        <f t="shared" ref="D67:E67" si="29">SUM(D68:D71)</f>
        <v>0</v>
      </c>
      <c r="E67" s="506">
        <f t="shared" si="29"/>
        <v>0</v>
      </c>
      <c r="F67" s="506">
        <f t="shared" ref="F67" si="30">SUM(F68:F71)</f>
        <v>0</v>
      </c>
    </row>
    <row r="68" spans="1:6" s="380" customFormat="1" ht="12.75">
      <c r="A68" s="507" t="s">
        <v>137</v>
      </c>
      <c r="B68" s="508" t="s">
        <v>316</v>
      </c>
      <c r="C68" s="509">
        <f>+'1.2.1.sz.mell. Önk. összes'!C68+'1.2.2.sz.mell. Hivatal össz.'!C68+'1.2.3.sz.mell.Műv.össz.'!C68+'1.2.4.sz.mell.Vágo.össz.'!C68+'1.2.5.sz.mell. Óvoda össz.'!C68+'1.2.6.sz. mell. TSZSZI'!C68</f>
        <v>0</v>
      </c>
      <c r="D68" s="509">
        <f>+'1.2.1.sz.mell. Önk. összes'!D68+'1.2.2.sz.mell. Hivatal össz.'!D68+'1.2.3.sz.mell.Műv.össz.'!D68+'1.2.4.sz.mell.Vágo.össz.'!D68+'1.2.5.sz.mell. Óvoda össz.'!D68+'1.2.6.sz. mell. TSZSZI'!D68</f>
        <v>0</v>
      </c>
      <c r="E68" s="509">
        <f>+'1.2.1.sz.mell. Önk. összes'!E68+'1.2.2.sz.mell. Hivatal össz.'!E68+'1.2.3.sz.mell.Műv.össz.'!E68+'1.2.4.sz.mell.Vágo.össz.'!E68+'1.2.5.sz.mell. Óvoda össz.'!E68+'1.2.6.sz. mell. TSZSZI'!E68</f>
        <v>0</v>
      </c>
      <c r="F68" s="509">
        <f t="shared" ref="F68:F71" si="31">+C68+D68+E68</f>
        <v>0</v>
      </c>
    </row>
    <row r="69" spans="1:6" s="380" customFormat="1" ht="12.75">
      <c r="A69" s="510" t="s">
        <v>138</v>
      </c>
      <c r="B69" s="511" t="s">
        <v>317</v>
      </c>
      <c r="C69" s="509">
        <f>+'1.2.1.sz.mell. Önk. összes'!C69+'1.2.2.sz.mell. Hivatal össz.'!C69+'1.2.3.sz.mell.Műv.össz.'!C69+'1.2.4.sz.mell.Vágo.össz.'!C69+'1.2.5.sz.mell. Óvoda össz.'!C69+'1.2.6.sz. mell. TSZSZI'!C69</f>
        <v>0</v>
      </c>
      <c r="D69" s="509">
        <f>+'1.2.1.sz.mell. Önk. összes'!D69+'1.2.2.sz.mell. Hivatal össz.'!D69+'1.2.3.sz.mell.Műv.össz.'!D69+'1.2.4.sz.mell.Vágo.össz.'!D69+'1.2.5.sz.mell. Óvoda össz.'!D69+'1.2.6.sz. mell. TSZSZI'!D69</f>
        <v>0</v>
      </c>
      <c r="E69" s="509">
        <f>+'1.2.1.sz.mell. Önk. összes'!E69+'1.2.2.sz.mell. Hivatal össz.'!E69+'1.2.3.sz.mell.Műv.össz.'!E69+'1.2.4.sz.mell.Vágo.össz.'!E69+'1.2.5.sz.mell. Óvoda össz.'!E69+'1.2.6.sz. mell. TSZSZI'!E69</f>
        <v>0</v>
      </c>
      <c r="F69" s="509">
        <f t="shared" si="31"/>
        <v>0</v>
      </c>
    </row>
    <row r="70" spans="1:6" s="380" customFormat="1" ht="12.75">
      <c r="A70" s="510" t="s">
        <v>342</v>
      </c>
      <c r="B70" s="511" t="s">
        <v>318</v>
      </c>
      <c r="C70" s="509">
        <f>+'1.2.1.sz.mell. Önk. összes'!C70+'1.2.2.sz.mell. Hivatal össz.'!C70+'1.2.3.sz.mell.Műv.össz.'!C70+'1.2.4.sz.mell.Vágo.össz.'!C70+'1.2.5.sz.mell. Óvoda össz.'!C70+'1.2.6.sz. mell. TSZSZI'!C70</f>
        <v>0</v>
      </c>
      <c r="D70" s="509">
        <f>+'1.2.1.sz.mell. Önk. összes'!D70+'1.2.2.sz.mell. Hivatal össz.'!D70+'1.2.3.sz.mell.Műv.össz.'!D70+'1.2.4.sz.mell.Vágo.össz.'!D70+'1.2.5.sz.mell. Óvoda össz.'!D70+'1.2.6.sz. mell. TSZSZI'!D70</f>
        <v>0</v>
      </c>
      <c r="E70" s="509">
        <f>+'1.2.1.sz.mell. Önk. összes'!E70+'1.2.2.sz.mell. Hivatal össz.'!E70+'1.2.3.sz.mell.Műv.össz.'!E70+'1.2.4.sz.mell.Vágo.össz.'!E70+'1.2.5.sz.mell. Óvoda össz.'!E70+'1.2.6.sz. mell. TSZSZI'!E70</f>
        <v>0</v>
      </c>
      <c r="F70" s="509">
        <f t="shared" si="31"/>
        <v>0</v>
      </c>
    </row>
    <row r="71" spans="1:6" s="380" customFormat="1" ht="13.5" thickBot="1">
      <c r="A71" s="514" t="s">
        <v>343</v>
      </c>
      <c r="B71" s="515" t="s">
        <v>319</v>
      </c>
      <c r="C71" s="509">
        <f>+'1.2.1.sz.mell. Önk. összes'!C71+'1.2.2.sz.mell. Hivatal össz.'!C71+'1.2.3.sz.mell.Műv.össz.'!C71+'1.2.4.sz.mell.Vágo.össz.'!C71+'1.2.5.sz.mell. Óvoda össz.'!C71+'1.2.6.sz. mell. TSZSZI'!C71</f>
        <v>0</v>
      </c>
      <c r="D71" s="509">
        <f>+'1.2.1.sz.mell. Önk. összes'!D71+'1.2.2.sz.mell. Hivatal össz.'!D71+'1.2.3.sz.mell.Műv.össz.'!D71+'1.2.4.sz.mell.Vágo.össz.'!D71+'1.2.5.sz.mell. Óvoda össz.'!D71+'1.2.6.sz. mell. TSZSZI'!D71</f>
        <v>0</v>
      </c>
      <c r="E71" s="509">
        <f>+'1.2.1.sz.mell. Önk. összes'!E71+'1.2.2.sz.mell. Hivatal össz.'!E71+'1.2.3.sz.mell.Műv.össz.'!E71+'1.2.4.sz.mell.Vágo.össz.'!E71+'1.2.5.sz.mell. Óvoda össz.'!E71+'1.2.6.sz. mell. TSZSZI'!E71</f>
        <v>0</v>
      </c>
      <c r="F71" s="509">
        <f t="shared" si="31"/>
        <v>0</v>
      </c>
    </row>
    <row r="72" spans="1:6" s="380" customFormat="1" ht="13.5" thickBot="1">
      <c r="A72" s="527" t="s">
        <v>320</v>
      </c>
      <c r="B72" s="528" t="s">
        <v>321</v>
      </c>
      <c r="C72" s="506">
        <f>SUM(C73:C74)</f>
        <v>208528</v>
      </c>
      <c r="D72" s="506">
        <f t="shared" ref="D72:E72" si="32">SUM(D73:D74)</f>
        <v>0</v>
      </c>
      <c r="E72" s="506">
        <f t="shared" si="32"/>
        <v>20395</v>
      </c>
      <c r="F72" s="506">
        <f t="shared" ref="F72" si="33">SUM(F73:F74)</f>
        <v>228923</v>
      </c>
    </row>
    <row r="73" spans="1:6" s="380" customFormat="1" ht="12.75">
      <c r="A73" s="507" t="s">
        <v>344</v>
      </c>
      <c r="B73" s="508" t="s">
        <v>322</v>
      </c>
      <c r="C73" s="509">
        <f>+'1.2.1.sz.mell. Önk. összes'!C73+'1.2.2.sz.mell. Hivatal össz.'!C73+'1.2.3.sz.mell.Műv.össz.'!C73+'1.2.4.sz.mell.Vágo.össz.'!C73+'1.2.5.sz.mell. Óvoda össz.'!C73+'1.2.6.sz. mell. TSZSZI'!C73</f>
        <v>208528</v>
      </c>
      <c r="D73" s="509">
        <f>+'1.2.1.sz.mell. Önk. összes'!D73+'1.2.2.sz.mell. Hivatal össz.'!D73+'1.2.3.sz.mell.Műv.össz.'!D73+'1.2.4.sz.mell.Vágo.össz.'!D73+'1.2.5.sz.mell. Óvoda össz.'!D73+'1.2.6.sz. mell. TSZSZI'!D73</f>
        <v>0</v>
      </c>
      <c r="E73" s="509">
        <f>+'1.2.1.sz.mell. Önk. összes'!E73+'1.2.2.sz.mell. Hivatal össz.'!E73+'1.2.3.sz.mell.Műv.össz.'!E73+'1.2.4.sz.mell.Vágo.össz.'!E73+'1.2.5.sz.mell. Óvoda össz.'!E73+'1.2.6.sz. mell. TSZSZI'!E73</f>
        <v>20395</v>
      </c>
      <c r="F73" s="509">
        <f t="shared" ref="F73:F74" si="34">+C73+D73+E73</f>
        <v>228923</v>
      </c>
    </row>
    <row r="74" spans="1:6" s="380" customFormat="1" ht="13.5" thickBot="1">
      <c r="A74" s="514" t="s">
        <v>345</v>
      </c>
      <c r="B74" s="515" t="s">
        <v>323</v>
      </c>
      <c r="C74" s="509">
        <f>+'1.2.1.sz.mell. Önk. összes'!C74+'1.2.2.sz.mell. Hivatal össz.'!C74+'1.2.3.sz.mell.Műv.össz.'!C74+'1.2.4.sz.mell.Vágo.össz.'!C74+'1.2.5.sz.mell. Óvoda össz.'!C74+'1.2.6.sz. mell. TSZSZI'!C74</f>
        <v>0</v>
      </c>
      <c r="D74" s="509">
        <f>+'1.2.1.sz.mell. Önk. összes'!D74+'1.2.2.sz.mell. Hivatal össz.'!D74+'1.2.3.sz.mell.Műv.össz.'!D74+'1.2.4.sz.mell.Vágo.össz.'!D74+'1.2.5.sz.mell. Óvoda össz.'!D74+'1.2.6.sz. mell. TSZSZI'!D74</f>
        <v>0</v>
      </c>
      <c r="E74" s="509">
        <f>+'1.2.1.sz.mell. Önk. összes'!E74+'1.2.2.sz.mell. Hivatal össz.'!E74+'1.2.3.sz.mell.Műv.össz.'!E74+'1.2.4.sz.mell.Vágo.össz.'!E74+'1.2.5.sz.mell. Óvoda össz.'!E74+'1.2.6.sz. mell. TSZSZI'!E74</f>
        <v>0</v>
      </c>
      <c r="F74" s="509">
        <f t="shared" si="34"/>
        <v>0</v>
      </c>
    </row>
    <row r="75" spans="1:6" s="380" customFormat="1" ht="13.5" thickBot="1">
      <c r="A75" s="527" t="s">
        <v>324</v>
      </c>
      <c r="B75" s="528" t="s">
        <v>325</v>
      </c>
      <c r="C75" s="506">
        <f>SUM(C76:C78)</f>
        <v>0</v>
      </c>
      <c r="D75" s="506">
        <f t="shared" ref="D75:E75" si="35">SUM(D76:D78)</f>
        <v>0</v>
      </c>
      <c r="E75" s="506">
        <f t="shared" si="35"/>
        <v>-51043</v>
      </c>
      <c r="F75" s="506">
        <f t="shared" ref="F75" si="36">SUM(F76:F78)</f>
        <v>-51043</v>
      </c>
    </row>
    <row r="76" spans="1:6" s="380" customFormat="1" ht="12.75">
      <c r="A76" s="507" t="s">
        <v>346</v>
      </c>
      <c r="B76" s="508" t="s">
        <v>564</v>
      </c>
      <c r="C76" s="509"/>
      <c r="D76" s="509"/>
      <c r="E76" s="509">
        <f>+'1.1.sz.mell. Önk. szumma'!E142</f>
        <v>-51043</v>
      </c>
      <c r="F76" s="509">
        <f t="shared" ref="F76:F78" si="37">+C76+D76+E76</f>
        <v>-51043</v>
      </c>
    </row>
    <row r="77" spans="1:6" s="380" customFormat="1" ht="12.75">
      <c r="A77" s="510" t="s">
        <v>347</v>
      </c>
      <c r="B77" s="511" t="s">
        <v>565</v>
      </c>
      <c r="C77" s="509"/>
      <c r="D77" s="509"/>
      <c r="E77" s="509"/>
      <c r="F77" s="509">
        <f t="shared" si="37"/>
        <v>0</v>
      </c>
    </row>
    <row r="78" spans="1:6" s="380" customFormat="1" ht="13.5" thickBot="1">
      <c r="A78" s="514" t="s">
        <v>348</v>
      </c>
      <c r="B78" s="511" t="s">
        <v>566</v>
      </c>
      <c r="C78" s="509">
        <f>+'1.2.1.sz.mell. Önk. összes'!C78+'1.2.2.sz.mell. Hivatal össz.'!C78+'1.2.3.sz.mell.Műv.össz.'!C78+'1.2.4.sz.mell.Vágo.össz.'!C78</f>
        <v>0</v>
      </c>
      <c r="D78" s="509">
        <f>+'1.2.1.sz.mell. Önk. összes'!D78+'1.2.2.sz.mell. Hivatal össz.'!D78+'1.2.3.sz.mell.Műv.össz.'!D78+'1.2.4.sz.mell.Vágo.össz.'!D78</f>
        <v>0</v>
      </c>
      <c r="E78" s="509">
        <f>+'1.2.1.sz.mell. Önk. összes'!E78+'1.2.2.sz.mell. Hivatal össz.'!E78+'1.2.3.sz.mell.Műv.össz.'!E78+'1.2.4.sz.mell.Vágo.össz.'!E78</f>
        <v>0</v>
      </c>
      <c r="F78" s="509">
        <f t="shared" si="37"/>
        <v>0</v>
      </c>
    </row>
    <row r="79" spans="1:6" s="380" customFormat="1" ht="13.5" thickBot="1">
      <c r="A79" s="527" t="s">
        <v>329</v>
      </c>
      <c r="B79" s="528" t="s">
        <v>349</v>
      </c>
      <c r="C79" s="506">
        <f>SUM(C80:C83)</f>
        <v>0</v>
      </c>
      <c r="D79" s="506">
        <f t="shared" ref="D79:E79" si="38">SUM(D80:D83)</f>
        <v>0</v>
      </c>
      <c r="E79" s="506">
        <f t="shared" si="38"/>
        <v>0</v>
      </c>
      <c r="F79" s="506">
        <f t="shared" ref="F79" si="39">SUM(F80:F83)</f>
        <v>0</v>
      </c>
    </row>
    <row r="80" spans="1:6" s="380" customFormat="1" ht="12.75">
      <c r="A80" s="530" t="s">
        <v>330</v>
      </c>
      <c r="B80" s="508" t="s">
        <v>331</v>
      </c>
      <c r="C80" s="509">
        <f>+'1.2.1.sz.mell. Önk. összes'!C80+'1.2.2.sz.mell. Hivatal össz.'!C80+'1.2.3.sz.mell.Műv.össz.'!C80+'1.2.4.sz.mell.Vágo.össz.'!C80+'1.2.5.sz.mell. Óvoda össz.'!C80+'1.2.6.sz. mell. TSZSZI'!C80</f>
        <v>0</v>
      </c>
      <c r="D80" s="509">
        <f>+'1.2.1.sz.mell. Önk. összes'!D80+'1.2.2.sz.mell. Hivatal össz.'!D80+'1.2.3.sz.mell.Műv.össz.'!D80+'1.2.4.sz.mell.Vágo.össz.'!D80+'1.2.5.sz.mell. Óvoda össz.'!D80+'1.2.6.sz. mell. TSZSZI'!D80</f>
        <v>0</v>
      </c>
      <c r="E80" s="509">
        <f>+'1.2.1.sz.mell. Önk. összes'!E80+'1.2.2.sz.mell. Hivatal össz.'!E80+'1.2.3.sz.mell.Műv.össz.'!E80+'1.2.4.sz.mell.Vágo.össz.'!E80+'1.2.5.sz.mell. Óvoda össz.'!E80+'1.2.6.sz. mell. TSZSZI'!E80</f>
        <v>0</v>
      </c>
      <c r="F80" s="509">
        <f t="shared" ref="F80:F84" si="40">+C80+D80+E80</f>
        <v>0</v>
      </c>
    </row>
    <row r="81" spans="1:6" s="380" customFormat="1" ht="12.75">
      <c r="A81" s="531" t="s">
        <v>332</v>
      </c>
      <c r="B81" s="511" t="s">
        <v>333</v>
      </c>
      <c r="C81" s="509">
        <f>+'1.2.1.sz.mell. Önk. összes'!C81+'1.2.2.sz.mell. Hivatal össz.'!C81+'1.2.3.sz.mell.Műv.össz.'!C81+'1.2.4.sz.mell.Vágo.össz.'!C81+'1.2.5.sz.mell. Óvoda össz.'!C81+'1.2.6.sz. mell. TSZSZI'!C81</f>
        <v>0</v>
      </c>
      <c r="D81" s="509">
        <f>+'1.2.1.sz.mell. Önk. összes'!D81+'1.2.2.sz.mell. Hivatal össz.'!D81+'1.2.3.sz.mell.Műv.össz.'!D81+'1.2.4.sz.mell.Vágo.össz.'!D81+'1.2.5.sz.mell. Óvoda össz.'!D81+'1.2.6.sz. mell. TSZSZI'!D81</f>
        <v>0</v>
      </c>
      <c r="E81" s="509">
        <f>+'1.2.1.sz.mell. Önk. összes'!E81+'1.2.2.sz.mell. Hivatal össz.'!E81+'1.2.3.sz.mell.Műv.össz.'!E81+'1.2.4.sz.mell.Vágo.össz.'!E81+'1.2.5.sz.mell. Óvoda össz.'!E81+'1.2.6.sz. mell. TSZSZI'!E81</f>
        <v>0</v>
      </c>
      <c r="F81" s="509">
        <f t="shared" si="40"/>
        <v>0</v>
      </c>
    </row>
    <row r="82" spans="1:6" s="380" customFormat="1" ht="12.75">
      <c r="A82" s="531" t="s">
        <v>334</v>
      </c>
      <c r="B82" s="511" t="s">
        <v>335</v>
      </c>
      <c r="C82" s="509">
        <f>+'1.2.1.sz.mell. Önk. összes'!C82+'1.2.2.sz.mell. Hivatal össz.'!C82+'1.2.3.sz.mell.Műv.össz.'!C82+'1.2.4.sz.mell.Vágo.össz.'!C82+'1.2.5.sz.mell. Óvoda össz.'!C82+'1.2.6.sz. mell. TSZSZI'!C82</f>
        <v>0</v>
      </c>
      <c r="D82" s="509">
        <f>+'1.2.1.sz.mell. Önk. összes'!D82+'1.2.2.sz.mell. Hivatal össz.'!D82+'1.2.3.sz.mell.Műv.össz.'!D82+'1.2.4.sz.mell.Vágo.össz.'!D82+'1.2.5.sz.mell. Óvoda össz.'!D82+'1.2.6.sz. mell. TSZSZI'!D82</f>
        <v>0</v>
      </c>
      <c r="E82" s="509">
        <f>+'1.2.1.sz.mell. Önk. összes'!E82+'1.2.2.sz.mell. Hivatal össz.'!E82+'1.2.3.sz.mell.Műv.össz.'!E82+'1.2.4.sz.mell.Vágo.össz.'!E82+'1.2.5.sz.mell. Óvoda össz.'!E82+'1.2.6.sz. mell. TSZSZI'!E82</f>
        <v>0</v>
      </c>
      <c r="F82" s="509">
        <f t="shared" si="40"/>
        <v>0</v>
      </c>
    </row>
    <row r="83" spans="1:6" s="380" customFormat="1" ht="13.5" thickBot="1">
      <c r="A83" s="532" t="s">
        <v>336</v>
      </c>
      <c r="B83" s="515" t="s">
        <v>337</v>
      </c>
      <c r="C83" s="509">
        <f>+'1.2.1.sz.mell. Önk. összes'!C83+'1.2.2.sz.mell. Hivatal össz.'!C83+'1.2.3.sz.mell.Műv.össz.'!C83+'1.2.4.sz.mell.Vágo.össz.'!C83+'1.2.5.sz.mell. Óvoda össz.'!C83+'1.2.6.sz. mell. TSZSZI'!C83</f>
        <v>0</v>
      </c>
      <c r="D83" s="509">
        <f>+'1.2.1.sz.mell. Önk. összes'!D83+'1.2.2.sz.mell. Hivatal össz.'!D83+'1.2.3.sz.mell.Műv.össz.'!D83+'1.2.4.sz.mell.Vágo.össz.'!D83+'1.2.5.sz.mell. Óvoda össz.'!D83+'1.2.6.sz. mell. TSZSZI'!D83</f>
        <v>0</v>
      </c>
      <c r="E83" s="509">
        <f>+'1.2.1.sz.mell. Önk. összes'!E83+'1.2.2.sz.mell. Hivatal össz.'!E83+'1.2.3.sz.mell.Műv.össz.'!E83+'1.2.4.sz.mell.Vágo.össz.'!E83+'1.2.5.sz.mell. Óvoda össz.'!E83+'1.2.6.sz. mell. TSZSZI'!E83</f>
        <v>0</v>
      </c>
      <c r="F83" s="509">
        <f t="shared" si="40"/>
        <v>0</v>
      </c>
    </row>
    <row r="84" spans="1:6" s="380" customFormat="1" ht="13.5" thickBot="1">
      <c r="A84" s="527" t="s">
        <v>338</v>
      </c>
      <c r="B84" s="528" t="s">
        <v>485</v>
      </c>
      <c r="C84" s="533">
        <f>+'1.2.1.sz.mell. Önk. összes'!C84+'1.2.2.sz.mell. Hivatal össz.'!C84+'1.2.3.sz.mell.Műv.össz.'!C84+'1.2.4.sz.mell.Vágo.össz.'!C84+'1.2.5.sz.mell. Óvoda össz.'!C84+'1.2.6.sz. mell. TSZSZI'!C84</f>
        <v>0</v>
      </c>
      <c r="D84" s="533">
        <f>+'1.2.1.sz.mell. Önk. összes'!D84+'1.2.2.sz.mell. Hivatal össz.'!D84+'1.2.3.sz.mell.Műv.össz.'!D84+'1.2.4.sz.mell.Vágo.össz.'!D84+'1.2.5.sz.mell. Óvoda össz.'!D84+'1.2.6.sz. mell. TSZSZI'!D84</f>
        <v>0</v>
      </c>
      <c r="E84" s="533">
        <f>+'1.2.1.sz.mell. Önk. összes'!E84+'1.2.2.sz.mell. Hivatal össz.'!E84+'1.2.3.sz.mell.Műv.össz.'!E84+'1.2.4.sz.mell.Vágo.össz.'!E84+'1.2.5.sz.mell. Óvoda össz.'!E84+'1.2.6.sz. mell. TSZSZI'!E84</f>
        <v>0</v>
      </c>
      <c r="F84" s="533">
        <f t="shared" si="40"/>
        <v>0</v>
      </c>
    </row>
    <row r="85" spans="1:6" s="380" customFormat="1" ht="13.5" thickBot="1">
      <c r="A85" s="527" t="s">
        <v>340</v>
      </c>
      <c r="B85" s="528" t="s">
        <v>339</v>
      </c>
      <c r="C85" s="533">
        <f>+'1.2.1.sz.mell. Önk. összes'!C85+'1.2.2.sz.mell. Hivatal össz.'!C85+'1.2.3.sz.mell.Műv.össz.'!C85+'1.2.4.sz.mell.Vágo.össz.'!C85+'1.2.5.sz.mell. Óvoda össz.'!C85+'1.2.6.sz. mell. TSZSZI'!C85</f>
        <v>0</v>
      </c>
      <c r="D85" s="533">
        <f>+'1.2.1.sz.mell. Önk. összes'!D85+'1.2.2.sz.mell. Hivatal össz.'!D85+'1.2.3.sz.mell.Műv.össz.'!D85+'1.2.4.sz.mell.Vágo.össz.'!D85+'1.2.5.sz.mell. Óvoda össz.'!D85+'1.2.6.sz. mell. TSZSZI'!D85</f>
        <v>0</v>
      </c>
      <c r="E85" s="533">
        <f>+'1.2.1.sz.mell. Önk. összes'!E85+'1.2.2.sz.mell. Hivatal össz.'!E85+'1.2.3.sz.mell.Műv.össz.'!E85+'1.2.4.sz.mell.Vágo.össz.'!E85+'1.2.5.sz.mell. Óvoda össz.'!E85+'1.2.6.sz. mell. TSZSZI'!E85</f>
        <v>0</v>
      </c>
      <c r="F85" s="533">
        <f>+C85+D85+E85</f>
        <v>0</v>
      </c>
    </row>
    <row r="86" spans="1:6" s="380" customFormat="1" ht="13.5" thickBot="1">
      <c r="A86" s="527" t="s">
        <v>352</v>
      </c>
      <c r="B86" s="580" t="s">
        <v>488</v>
      </c>
      <c r="C86" s="520">
        <f>+C63+C67+C72+C75+C79+C85+C84</f>
        <v>208528</v>
      </c>
      <c r="D86" s="520">
        <f t="shared" ref="D86:E86" si="41">+D63+D67+D72+D75+D79+D85+D84</f>
        <v>0</v>
      </c>
      <c r="E86" s="520">
        <f t="shared" si="41"/>
        <v>-30648</v>
      </c>
      <c r="F86" s="520">
        <f t="shared" ref="F86" si="42">+F63+F67+F72+F75+F79+F85+F84</f>
        <v>177880</v>
      </c>
    </row>
    <row r="87" spans="1:6" s="380" customFormat="1" ht="13.5" thickBot="1">
      <c r="A87" s="535" t="s">
        <v>487</v>
      </c>
      <c r="B87" s="581" t="s">
        <v>489</v>
      </c>
      <c r="C87" s="520">
        <f>+C62+C86</f>
        <v>1123843</v>
      </c>
      <c r="D87" s="520">
        <f t="shared" ref="D87:E87" si="43">+D62+D86</f>
        <v>94185</v>
      </c>
      <c r="E87" s="520">
        <f t="shared" si="43"/>
        <v>86877</v>
      </c>
      <c r="F87" s="520">
        <f t="shared" ref="F87" si="44">+F62+F86</f>
        <v>1304905</v>
      </c>
    </row>
    <row r="88" spans="1:6" s="380" customFormat="1" ht="12.75">
      <c r="A88" s="538"/>
      <c r="B88" s="539"/>
      <c r="C88" s="540"/>
      <c r="D88" s="540"/>
      <c r="E88" s="540"/>
      <c r="F88" s="540"/>
    </row>
    <row r="89" spans="1:6" ht="12.75">
      <c r="A89" s="496"/>
      <c r="B89" s="721" t="s">
        <v>673</v>
      </c>
      <c r="C89" s="497"/>
      <c r="D89" s="497"/>
      <c r="E89" s="497"/>
      <c r="F89" s="497"/>
    </row>
    <row r="90" spans="1:6" ht="14.25" thickBot="1">
      <c r="A90" s="585"/>
      <c r="B90" s="585"/>
      <c r="C90" s="304" t="s">
        <v>224</v>
      </c>
      <c r="D90" s="304"/>
      <c r="E90" s="304"/>
      <c r="F90" s="304" t="s">
        <v>224</v>
      </c>
    </row>
    <row r="91" spans="1:6" ht="39" thickBot="1">
      <c r="A91" s="498" t="s">
        <v>72</v>
      </c>
      <c r="B91" s="499" t="s">
        <v>48</v>
      </c>
      <c r="C91" s="500" t="str">
        <f>+C3</f>
        <v>2015. évi előirányzat</v>
      </c>
      <c r="D91" s="500" t="s">
        <v>675</v>
      </c>
      <c r="E91" s="500" t="s">
        <v>676</v>
      </c>
      <c r="F91" s="500" t="s">
        <v>677</v>
      </c>
    </row>
    <row r="92" spans="1:6" s="380" customFormat="1" ht="13.5" thickBot="1">
      <c r="A92" s="498" t="s">
        <v>503</v>
      </c>
      <c r="B92" s="499" t="s">
        <v>504</v>
      </c>
      <c r="C92" s="503" t="s">
        <v>505</v>
      </c>
      <c r="D92" s="503" t="s">
        <v>507</v>
      </c>
      <c r="E92" s="503" t="s">
        <v>506</v>
      </c>
      <c r="F92" s="503" t="s">
        <v>508</v>
      </c>
    </row>
    <row r="93" spans="1:6" ht="13.5" thickBot="1">
      <c r="A93" s="542" t="s">
        <v>18</v>
      </c>
      <c r="B93" s="582" t="s">
        <v>581</v>
      </c>
      <c r="C93" s="544">
        <f>C94+C95+C96+C97+C98+C111</f>
        <v>842718</v>
      </c>
      <c r="D93" s="544">
        <f t="shared" ref="D93:E93" si="45">D94+D95+D96+D97+D98+D111</f>
        <v>116714</v>
      </c>
      <c r="E93" s="544">
        <f t="shared" si="45"/>
        <v>113192</v>
      </c>
      <c r="F93" s="544">
        <f t="shared" ref="F93" si="46">F94+F95+F96+F97+F98+F111</f>
        <v>1072624</v>
      </c>
    </row>
    <row r="94" spans="1:6" ht="12.75">
      <c r="A94" s="545" t="s">
        <v>101</v>
      </c>
      <c r="B94" s="546" t="s">
        <v>49</v>
      </c>
      <c r="C94" s="547">
        <f>+'1.2.1.sz.mell. Önk. összes'!C94+'1.2.2.sz.mell. Hivatal össz.'!C94+'1.2.3.sz.mell.Műv.össz.'!C94+'1.2.4.sz.mell.Vágo.össz.'!C94+'1.2.5.sz.mell. Óvoda össz.'!C94+'1.2.6.sz. mell. TSZSZI'!C94</f>
        <v>257260</v>
      </c>
      <c r="D94" s="547">
        <f>+'1.2.1.sz.mell. Önk. összes'!D94+'1.2.2.sz.mell. Hivatal össz.'!D94+'1.2.3.sz.mell.Műv.össz.'!D94+'1.2.4.sz.mell.Vágo.össz.'!D94+'1.2.5.sz.mell. Óvoda össz.'!D94+'1.2.6.sz. mell. TSZSZI'!D94</f>
        <v>13866</v>
      </c>
      <c r="E94" s="547">
        <f>+'1.2.1.sz.mell. Önk. összes'!E94+'1.2.2.sz.mell. Hivatal össz.'!E94+'1.2.3.sz.mell.Műv.össz.'!E94+'1.2.4.sz.mell.Vágo.össz.'!E94+'1.2.5.sz.mell. Óvoda össz.'!E94+'1.2.6.sz. mell. TSZSZI'!E94</f>
        <v>8093</v>
      </c>
      <c r="F94" s="547">
        <f t="shared" ref="F94:F113" si="47">+C94+D94+E94</f>
        <v>279219</v>
      </c>
    </row>
    <row r="95" spans="1:6" ht="12.75">
      <c r="A95" s="510" t="s">
        <v>102</v>
      </c>
      <c r="B95" s="548" t="s">
        <v>171</v>
      </c>
      <c r="C95" s="512">
        <f>+'1.2.1.sz.mell. Önk. összes'!C95+'1.2.2.sz.mell. Hivatal össz.'!C95+'1.2.3.sz.mell.Műv.össz.'!C95+'1.2.4.sz.mell.Vágo.össz.'!C95+'1.2.5.sz.mell. Óvoda össz.'!C95+'1.2.6.sz. mell. TSZSZI'!C95</f>
        <v>70347</v>
      </c>
      <c r="D95" s="512">
        <f>+'1.2.1.sz.mell. Önk. összes'!D95+'1.2.2.sz.mell. Hivatal össz.'!D95+'1.2.3.sz.mell.Műv.össz.'!D95+'1.2.4.sz.mell.Vágo.össz.'!D95+'1.2.5.sz.mell. Óvoda össz.'!D95+'1.2.6.sz. mell. TSZSZI'!D95</f>
        <v>2499</v>
      </c>
      <c r="E95" s="512">
        <f>+'1.2.1.sz.mell. Önk. összes'!E95+'1.2.2.sz.mell. Hivatal össz.'!E95+'1.2.3.sz.mell.Műv.össz.'!E95+'1.2.4.sz.mell.Vágo.össz.'!E95+'1.2.5.sz.mell. Óvoda össz.'!E95+'1.2.6.sz. mell. TSZSZI'!E95</f>
        <v>886</v>
      </c>
      <c r="F95" s="512">
        <f t="shared" si="47"/>
        <v>73732</v>
      </c>
    </row>
    <row r="96" spans="1:6" ht="12.75">
      <c r="A96" s="510" t="s">
        <v>103</v>
      </c>
      <c r="B96" s="548" t="s">
        <v>134</v>
      </c>
      <c r="C96" s="517">
        <f>+'1.2.1.sz.mell. Önk. összes'!C96+'1.2.2.sz.mell. Hivatal össz.'!C96+'1.2.3.sz.mell.Műv.össz.'!C96+'1.2.4.sz.mell.Vágo.össz.'!C96+'1.2.5.sz.mell. Óvoda össz.'!C96+'1.2.6.sz. mell. TSZSZI'!C96+'1.2.8.sz.mell. Okt.társ.'!C96+'1.2.9.sz.mell. Szoc.társ.'!C96</f>
        <v>323492</v>
      </c>
      <c r="D96" s="517">
        <f>+'1.2.1.sz.mell. Önk. összes'!D96+'1.2.2.sz.mell. Hivatal össz.'!D96+'1.2.3.sz.mell.Műv.össz.'!D96+'1.2.4.sz.mell.Vágo.össz.'!D96+'1.2.5.sz.mell. Óvoda össz.'!D96+'1.2.6.sz. mell. TSZSZI'!D96+'1.2.8.sz.mell. Okt.társ.'!D96+'1.2.9.sz.mell. Szoc.társ.'!D96</f>
        <v>150713</v>
      </c>
      <c r="E96" s="517">
        <f>+'1.2.1.sz.mell. Önk. összes'!E96+'1.2.2.sz.mell. Hivatal össz.'!E96+'1.2.3.sz.mell.Műv.össz.'!E96+'1.2.4.sz.mell.Vágo.össz.'!E96+'1.2.5.sz.mell. Óvoda össz.'!E96+'1.2.6.sz. mell. TSZSZI'!E96+'1.2.8.sz.mell. Okt.társ.'!E96+'1.2.9.sz.mell. Szoc.társ.'!E96</f>
        <v>14887</v>
      </c>
      <c r="F96" s="517">
        <f t="shared" si="47"/>
        <v>489092</v>
      </c>
    </row>
    <row r="97" spans="1:6" ht="12.75">
      <c r="A97" s="510" t="s">
        <v>104</v>
      </c>
      <c r="B97" s="549" t="s">
        <v>172</v>
      </c>
      <c r="C97" s="517">
        <f>+'1.2.1.sz.mell. Önk. összes'!C97+'1.2.2.sz.mell. Hivatal össz.'!C97+'1.2.3.sz.mell.Műv.össz.'!C97+'1.2.4.sz.mell.Vágo.össz.'!C97+'1.2.5.sz.mell. Óvoda össz.'!C97+'1.2.6.sz. mell. TSZSZI'!C97</f>
        <v>11588</v>
      </c>
      <c r="D97" s="517">
        <f>+'1.2.1.sz.mell. Önk. összes'!D97+'1.2.2.sz.mell. Hivatal össz.'!D97+'1.2.3.sz.mell.Műv.össz.'!D97+'1.2.4.sz.mell.Vágo.össz.'!D97+'1.2.5.sz.mell. Óvoda össz.'!D97+'1.2.6.sz. mell. TSZSZI'!D97</f>
        <v>3958</v>
      </c>
      <c r="E97" s="517">
        <f>+'1.2.1.sz.mell. Önk. összes'!E97+'1.2.2.sz.mell. Hivatal össz.'!E97+'1.2.3.sz.mell.Műv.össz.'!E97+'1.2.4.sz.mell.Vágo.össz.'!E97+'1.2.5.sz.mell. Óvoda össz.'!E97+'1.2.6.sz. mell. TSZSZI'!E97</f>
        <v>1970</v>
      </c>
      <c r="F97" s="517">
        <f t="shared" si="47"/>
        <v>17516</v>
      </c>
    </row>
    <row r="98" spans="1:6" ht="12.75">
      <c r="A98" s="510" t="s">
        <v>115</v>
      </c>
      <c r="B98" s="550" t="s">
        <v>173</v>
      </c>
      <c r="C98" s="517">
        <f>SUM(C99:C110)</f>
        <v>32140</v>
      </c>
      <c r="D98" s="517">
        <f t="shared" ref="D98:E98" si="48">SUM(D99:D110)</f>
        <v>23842</v>
      </c>
      <c r="E98" s="517">
        <f t="shared" si="48"/>
        <v>52518</v>
      </c>
      <c r="F98" s="517">
        <f t="shared" si="47"/>
        <v>108500</v>
      </c>
    </row>
    <row r="99" spans="1:6" ht="12.75">
      <c r="A99" s="510" t="s">
        <v>105</v>
      </c>
      <c r="B99" s="548" t="s">
        <v>452</v>
      </c>
      <c r="C99" s="517">
        <f>+'1.2.1.sz.mell. Önk. összes'!C99+'1.2.2.sz.mell. Hivatal össz.'!C99+'1.2.3.sz.mell.Műv.össz.'!C99+'1.2.4.sz.mell.Vágo.össz.'!C99+'1.2.5.sz.mell. Óvoda össz.'!C99+'1.2.6.sz. mell. TSZSZI'!C99</f>
        <v>0</v>
      </c>
      <c r="D99" s="517">
        <f>+'1.2.1.sz.mell. Önk. összes'!D99+'1.2.2.sz.mell. Hivatal össz.'!D99+'1.2.3.sz.mell.Műv.össz.'!D99+'1.2.4.sz.mell.Vágo.össz.'!D99+'1.2.5.sz.mell. Óvoda össz.'!D99+'1.2.6.sz. mell. TSZSZI'!D99</f>
        <v>0</v>
      </c>
      <c r="E99" s="517">
        <f>+'1.2.1.sz.mell. Önk. összes'!E99+'1.2.2.sz.mell. Hivatal össz.'!E99+'1.2.3.sz.mell.Műv.össz.'!E99+'1.2.4.sz.mell.Vágo.össz.'!E99+'1.2.5.sz.mell. Óvoda össz.'!E99+'1.2.6.sz. mell. TSZSZI'!E99</f>
        <v>0</v>
      </c>
      <c r="F99" s="517">
        <f t="shared" si="47"/>
        <v>0</v>
      </c>
    </row>
    <row r="100" spans="1:6" ht="12.75">
      <c r="A100" s="510" t="s">
        <v>106</v>
      </c>
      <c r="B100" s="551" t="s">
        <v>451</v>
      </c>
      <c r="C100" s="517">
        <f>+'1.2.1.sz.mell. Önk. összes'!C100+'1.2.2.sz.mell. Hivatal össz.'!C100+'1.2.3.sz.mell.Műv.össz.'!C100+'1.2.4.sz.mell.Vágo.össz.'!C100+'1.2.5.sz.mell. Óvoda össz.'!C100+'1.2.6.sz. mell. TSZSZI'!C100</f>
        <v>0</v>
      </c>
      <c r="D100" s="517">
        <f>+'1.2.1.sz.mell. Önk. összes'!D100+'1.2.2.sz.mell. Hivatal össz.'!D100+'1.2.3.sz.mell.Műv.össz.'!D100+'1.2.4.sz.mell.Vágo.össz.'!D100+'1.2.5.sz.mell. Óvoda össz.'!D100+'1.2.6.sz. mell. TSZSZI'!D100</f>
        <v>0</v>
      </c>
      <c r="E100" s="517">
        <f>+'1.2.1.sz.mell. Önk. összes'!E100+'1.2.2.sz.mell. Hivatal össz.'!E100+'1.2.3.sz.mell.Műv.össz.'!E100+'1.2.4.sz.mell.Vágo.össz.'!E100+'1.2.5.sz.mell. Óvoda össz.'!E100+'1.2.6.sz. mell. TSZSZI'!E100</f>
        <v>0</v>
      </c>
      <c r="F100" s="517">
        <f t="shared" si="47"/>
        <v>0</v>
      </c>
    </row>
    <row r="101" spans="1:6" ht="12.75">
      <c r="A101" s="510" t="s">
        <v>116</v>
      </c>
      <c r="B101" s="551" t="s">
        <v>450</v>
      </c>
      <c r="C101" s="517">
        <f>+'1.2.1.sz.mell. Önk. összes'!C101+'1.2.2.sz.mell. Hivatal össz.'!C101+'1.2.3.sz.mell.Műv.össz.'!C101+'1.2.4.sz.mell.Vágo.össz.'!C101+'1.2.5.sz.mell. Óvoda össz.'!C101+'1.2.6.sz. mell. TSZSZI'!C101</f>
        <v>0</v>
      </c>
      <c r="D101" s="517">
        <f>+'1.2.1.sz.mell. Önk. összes'!D101+'1.2.2.sz.mell. Hivatal össz.'!D101+'1.2.3.sz.mell.Műv.össz.'!D101+'1.2.4.sz.mell.Vágo.össz.'!D101+'1.2.5.sz.mell. Óvoda össz.'!D101+'1.2.6.sz. mell. TSZSZI'!D101</f>
        <v>0</v>
      </c>
      <c r="E101" s="517">
        <f>+'1.2.1.sz.mell. Önk. összes'!E101+'1.2.2.sz.mell. Hivatal össz.'!E101+'1.2.3.sz.mell.Műv.össz.'!E101+'1.2.4.sz.mell.Vágo.össz.'!E101+'1.2.5.sz.mell. Óvoda össz.'!E101+'1.2.6.sz. mell. TSZSZI'!E101</f>
        <v>52761</v>
      </c>
      <c r="F101" s="517">
        <f t="shared" si="47"/>
        <v>52761</v>
      </c>
    </row>
    <row r="102" spans="1:6" ht="12.75">
      <c r="A102" s="510" t="s">
        <v>117</v>
      </c>
      <c r="B102" s="552" t="s">
        <v>355</v>
      </c>
      <c r="C102" s="517">
        <f>+'1.2.1.sz.mell. Önk. összes'!C102+'1.2.2.sz.mell. Hivatal össz.'!C102+'1.2.3.sz.mell.Műv.össz.'!C102+'1.2.4.sz.mell.Vágo.össz.'!C102+'1.2.5.sz.mell. Óvoda össz.'!C102+'1.2.6.sz. mell. TSZSZI'!C102</f>
        <v>0</v>
      </c>
      <c r="D102" s="517">
        <f>+'1.2.1.sz.mell. Önk. összes'!D102+'1.2.2.sz.mell. Hivatal össz.'!D102+'1.2.3.sz.mell.Műv.össz.'!D102+'1.2.4.sz.mell.Vágo.össz.'!D102+'1.2.5.sz.mell. Óvoda össz.'!D102+'1.2.6.sz. mell. TSZSZI'!D102</f>
        <v>0</v>
      </c>
      <c r="E102" s="517">
        <f>+'1.2.1.sz.mell. Önk. összes'!E102+'1.2.2.sz.mell. Hivatal össz.'!E102+'1.2.3.sz.mell.Műv.össz.'!E102+'1.2.4.sz.mell.Vágo.össz.'!E102+'1.2.5.sz.mell. Óvoda össz.'!E102+'1.2.6.sz. mell. TSZSZI'!E102</f>
        <v>0</v>
      </c>
      <c r="F102" s="517">
        <f t="shared" si="47"/>
        <v>0</v>
      </c>
    </row>
    <row r="103" spans="1:6" ht="12.75">
      <c r="A103" s="510" t="s">
        <v>118</v>
      </c>
      <c r="B103" s="553" t="s">
        <v>356</v>
      </c>
      <c r="C103" s="517">
        <f>+'1.2.1.sz.mell. Önk. összes'!C103+'1.2.2.sz.mell. Hivatal össz.'!C103+'1.2.3.sz.mell.Műv.össz.'!C103+'1.2.4.sz.mell.Vágo.össz.'!C103+'1.2.5.sz.mell. Óvoda össz.'!C103+'1.2.6.sz. mell. TSZSZI'!C103</f>
        <v>0</v>
      </c>
      <c r="D103" s="517">
        <f>+'1.2.1.sz.mell. Önk. összes'!D103+'1.2.2.sz.mell. Hivatal össz.'!D103+'1.2.3.sz.mell.Műv.össz.'!D103+'1.2.4.sz.mell.Vágo.össz.'!D103+'1.2.5.sz.mell. Óvoda össz.'!D103+'1.2.6.sz. mell. TSZSZI'!D103</f>
        <v>0</v>
      </c>
      <c r="E103" s="517">
        <f>+'1.2.1.sz.mell. Önk. összes'!E103+'1.2.2.sz.mell. Hivatal össz.'!E103+'1.2.3.sz.mell.Műv.össz.'!E103+'1.2.4.sz.mell.Vágo.össz.'!E103+'1.2.5.sz.mell. Óvoda össz.'!E103+'1.2.6.sz. mell. TSZSZI'!E103</f>
        <v>0</v>
      </c>
      <c r="F103" s="517">
        <f t="shared" si="47"/>
        <v>0</v>
      </c>
    </row>
    <row r="104" spans="1:6" ht="12.75">
      <c r="A104" s="510" t="s">
        <v>119</v>
      </c>
      <c r="B104" s="553" t="s">
        <v>357</v>
      </c>
      <c r="C104" s="517">
        <f>+'1.2.1.sz.mell. Önk. összes'!C104+'1.2.2.sz.mell. Hivatal össz.'!C104+'1.2.3.sz.mell.Műv.össz.'!C104+'1.2.4.sz.mell.Vágo.össz.'!C104+'1.2.5.sz.mell. Óvoda össz.'!C104+'1.2.6.sz. mell. TSZSZI'!C104</f>
        <v>0</v>
      </c>
      <c r="D104" s="517">
        <f>+'1.2.1.sz.mell. Önk. összes'!D104+'1.2.2.sz.mell. Hivatal össz.'!D104+'1.2.3.sz.mell.Műv.össz.'!D104+'1.2.4.sz.mell.Vágo.össz.'!D104+'1.2.5.sz.mell. Óvoda össz.'!D104+'1.2.6.sz. mell. TSZSZI'!D104</f>
        <v>0</v>
      </c>
      <c r="E104" s="517">
        <f>+'1.2.1.sz.mell. Önk. összes'!E104+'1.2.2.sz.mell. Hivatal össz.'!E104+'1.2.3.sz.mell.Műv.össz.'!E104+'1.2.4.sz.mell.Vágo.össz.'!E104+'1.2.5.sz.mell. Óvoda össz.'!E104+'1.2.6.sz. mell. TSZSZI'!E104</f>
        <v>0</v>
      </c>
      <c r="F104" s="517">
        <f t="shared" si="47"/>
        <v>0</v>
      </c>
    </row>
    <row r="105" spans="1:6" ht="12.75">
      <c r="A105" s="510" t="s">
        <v>121</v>
      </c>
      <c r="B105" s="552" t="s">
        <v>578</v>
      </c>
      <c r="C105" s="517">
        <f>+'1.2.1.sz.mell. Önk. összes'!C105+'1.2.2.sz.mell. Hivatal össz.'!C105+'1.2.3.sz.mell.Műv.össz.'!C105+'1.2.4.sz.mell.Vágo.össz.'!C105+'1.2.5.sz.mell. Óvoda össz.'!C105+'1.2.6.sz. mell. TSZSZI'!C105-'1.2.1.sz.mell. Önk. összes'!C105</f>
        <v>0</v>
      </c>
      <c r="D105" s="517">
        <f>+'1.2.1.sz.mell. Önk. összes'!D105+'1.2.2.sz.mell. Hivatal össz.'!D105+'1.2.3.sz.mell.Műv.össz.'!D105+'1.2.4.sz.mell.Vágo.össz.'!D105+'1.2.5.sz.mell. Óvoda össz.'!D105+'1.2.6.sz. mell. TSZSZI'!D105-'1.2.1.sz.mell. Önk. összes'!D105</f>
        <v>0</v>
      </c>
      <c r="E105" s="517">
        <f>+'1.2.1.sz.mell. Önk. összes'!E105+'1.2.2.sz.mell. Hivatal össz.'!E105+'1.2.3.sz.mell.Műv.össz.'!E105+'1.2.4.sz.mell.Vágo.össz.'!E105+'1.2.5.sz.mell. Óvoda össz.'!E105+'1.2.6.sz. mell. TSZSZI'!E105-'1.2.1.sz.mell. Önk. összes'!E105</f>
        <v>0</v>
      </c>
      <c r="F105" s="517">
        <f t="shared" si="47"/>
        <v>0</v>
      </c>
    </row>
    <row r="106" spans="1:6" ht="12.75">
      <c r="A106" s="510" t="s">
        <v>174</v>
      </c>
      <c r="B106" s="552" t="s">
        <v>359</v>
      </c>
      <c r="C106" s="517">
        <f>+'1.2.1.sz.mell. Önk. összes'!C106+'1.2.2.sz.mell. Hivatal össz.'!C106+'1.2.3.sz.mell.Műv.össz.'!C106+'1.2.4.sz.mell.Vágo.össz.'!C106+'1.2.5.sz.mell. Óvoda össz.'!C106+'1.2.6.sz. mell. TSZSZI'!C106</f>
        <v>0</v>
      </c>
      <c r="D106" s="517">
        <f>+'1.2.1.sz.mell. Önk. összes'!D106+'1.2.2.sz.mell. Hivatal össz.'!D106+'1.2.3.sz.mell.Műv.össz.'!D106+'1.2.4.sz.mell.Vágo.össz.'!D106+'1.2.5.sz.mell. Óvoda össz.'!D106+'1.2.6.sz. mell. TSZSZI'!D106</f>
        <v>0</v>
      </c>
      <c r="E106" s="517">
        <f>+'1.2.1.sz.mell. Önk. összes'!E106+'1.2.2.sz.mell. Hivatal össz.'!E106+'1.2.3.sz.mell.Műv.össz.'!E106+'1.2.4.sz.mell.Vágo.össz.'!E106+'1.2.5.sz.mell. Óvoda össz.'!E106+'1.2.6.sz. mell. TSZSZI'!E106</f>
        <v>2010</v>
      </c>
      <c r="F106" s="517">
        <f t="shared" si="47"/>
        <v>2010</v>
      </c>
    </row>
    <row r="107" spans="1:6" ht="12.75">
      <c r="A107" s="510" t="s">
        <v>353</v>
      </c>
      <c r="B107" s="553" t="s">
        <v>360</v>
      </c>
      <c r="C107" s="517">
        <f>+'1.2.1.sz.mell. Önk. összes'!C107+'1.2.2.sz.mell. Hivatal össz.'!C107+'1.2.3.sz.mell.Műv.össz.'!C107+'1.2.4.sz.mell.Vágo.össz.'!C107+'1.2.5.sz.mell. Óvoda össz.'!C107+'1.2.6.sz. mell. TSZSZI'!C107</f>
        <v>0</v>
      </c>
      <c r="D107" s="517">
        <f>+'1.2.1.sz.mell. Önk. összes'!D107+'1.2.2.sz.mell. Hivatal össz.'!D107+'1.2.3.sz.mell.Műv.össz.'!D107+'1.2.4.sz.mell.Vágo.össz.'!D107+'1.2.5.sz.mell. Óvoda össz.'!D107+'1.2.6.sz. mell. TSZSZI'!D107</f>
        <v>0</v>
      </c>
      <c r="E107" s="517">
        <f>+'1.2.1.sz.mell. Önk. összes'!E107+'1.2.2.sz.mell. Hivatal össz.'!E107+'1.2.3.sz.mell.Műv.össz.'!E107+'1.2.4.sz.mell.Vágo.össz.'!E107+'1.2.5.sz.mell. Óvoda össz.'!E107+'1.2.6.sz. mell. TSZSZI'!E107</f>
        <v>0</v>
      </c>
      <c r="F107" s="517">
        <f t="shared" si="47"/>
        <v>0</v>
      </c>
    </row>
    <row r="108" spans="1:6" ht="12.75">
      <c r="A108" s="554" t="s">
        <v>354</v>
      </c>
      <c r="B108" s="551" t="s">
        <v>361</v>
      </c>
      <c r="C108" s="517">
        <f>+'1.2.1.sz.mell. Önk. összes'!C108+'1.2.2.sz.mell. Hivatal össz.'!C108+'1.2.3.sz.mell.Műv.össz.'!C108+'1.2.4.sz.mell.Vágo.össz.'!C108+'1.2.5.sz.mell. Óvoda össz.'!C108+'1.2.6.sz. mell. TSZSZI'!C108</f>
        <v>0</v>
      </c>
      <c r="D108" s="517">
        <f>+'1.2.1.sz.mell. Önk. összes'!D108+'1.2.2.sz.mell. Hivatal össz.'!D108+'1.2.3.sz.mell.Műv.össz.'!D108+'1.2.4.sz.mell.Vágo.össz.'!D108+'1.2.5.sz.mell. Óvoda össz.'!D108+'1.2.6.sz. mell. TSZSZI'!D108</f>
        <v>0</v>
      </c>
      <c r="E108" s="517">
        <f>+'1.2.1.sz.mell. Önk. összes'!E108+'1.2.2.sz.mell. Hivatal össz.'!E108+'1.2.3.sz.mell.Műv.össz.'!E108+'1.2.4.sz.mell.Vágo.össz.'!E108+'1.2.5.sz.mell. Óvoda össz.'!E108+'1.2.6.sz. mell. TSZSZI'!E108</f>
        <v>0</v>
      </c>
      <c r="F108" s="517">
        <f t="shared" si="47"/>
        <v>0</v>
      </c>
    </row>
    <row r="109" spans="1:6" ht="12.75">
      <c r="A109" s="510" t="s">
        <v>448</v>
      </c>
      <c r="B109" s="551" t="s">
        <v>362</v>
      </c>
      <c r="C109" s="517">
        <f>+'1.2.1.sz.mell. Önk. összes'!C109+'1.2.2.sz.mell. Hivatal össz.'!C109+'1.2.3.sz.mell.Műv.össz.'!C109+'1.2.4.sz.mell.Vágo.össz.'!C109+'1.2.5.sz.mell. Óvoda össz.'!C109+'1.2.6.sz. mell. TSZSZI'!C109</f>
        <v>0</v>
      </c>
      <c r="D109" s="517">
        <f>+'1.2.1.sz.mell. Önk. összes'!D109+'1.2.2.sz.mell. Hivatal össz.'!D109+'1.2.3.sz.mell.Műv.össz.'!D109+'1.2.4.sz.mell.Vágo.össz.'!D109+'1.2.5.sz.mell. Óvoda össz.'!D109+'1.2.6.sz. mell. TSZSZI'!D109</f>
        <v>0</v>
      </c>
      <c r="E109" s="517">
        <f>+'1.2.1.sz.mell. Önk. összes'!E109+'1.2.2.sz.mell. Hivatal össz.'!E109+'1.2.3.sz.mell.Műv.össz.'!E109+'1.2.4.sz.mell.Vágo.össz.'!E109+'1.2.5.sz.mell. Óvoda össz.'!E109+'1.2.6.sz. mell. TSZSZI'!E109</f>
        <v>0</v>
      </c>
      <c r="F109" s="517">
        <f t="shared" si="47"/>
        <v>0</v>
      </c>
    </row>
    <row r="110" spans="1:6" ht="12.75">
      <c r="A110" s="514" t="s">
        <v>449</v>
      </c>
      <c r="B110" s="551" t="s">
        <v>363</v>
      </c>
      <c r="C110" s="517">
        <f>+'1.2.1.sz.mell. Önk. összes'!C110+'1.2.2.sz.mell. Hivatal össz.'!C110+'1.2.3.sz.mell.Műv.össz.'!C110+'1.2.4.sz.mell.Vágo.össz.'!C110+'1.2.5.sz.mell. Óvoda össz.'!C110+'1.2.6.sz. mell. TSZSZI'!C110</f>
        <v>32140</v>
      </c>
      <c r="D110" s="517">
        <f>+'1.2.1.sz.mell. Önk. összes'!D110+'1.2.2.sz.mell. Hivatal össz.'!D110+'1.2.3.sz.mell.Műv.össz.'!D110+'1.2.4.sz.mell.Vágo.össz.'!D110+'1.2.5.sz.mell. Óvoda össz.'!D110+'1.2.6.sz. mell. TSZSZI'!D110</f>
        <v>23842</v>
      </c>
      <c r="E110" s="517">
        <f>+'1.2.1.sz.mell. Önk. összes'!E110+'1.2.2.sz.mell. Hivatal össz.'!E110+'1.2.3.sz.mell.Műv.össz.'!E110+'1.2.4.sz.mell.Vágo.össz.'!E110+'1.2.5.sz.mell. Óvoda össz.'!E110+'1.2.6.sz. mell. TSZSZI'!E110</f>
        <v>-2253</v>
      </c>
      <c r="F110" s="517">
        <f t="shared" si="47"/>
        <v>53729</v>
      </c>
    </row>
    <row r="111" spans="1:6" ht="12.75">
      <c r="A111" s="510" t="s">
        <v>453</v>
      </c>
      <c r="B111" s="549" t="s">
        <v>50</v>
      </c>
      <c r="C111" s="512">
        <f>+C112+C113</f>
        <v>147891</v>
      </c>
      <c r="D111" s="512">
        <f t="shared" ref="D111:E111" si="49">+D112+D113</f>
        <v>-78164</v>
      </c>
      <c r="E111" s="512">
        <f t="shared" si="49"/>
        <v>34838</v>
      </c>
      <c r="F111" s="512">
        <f t="shared" si="47"/>
        <v>104565</v>
      </c>
    </row>
    <row r="112" spans="1:6" ht="12.75">
      <c r="A112" s="510" t="s">
        <v>454</v>
      </c>
      <c r="B112" s="548" t="s">
        <v>456</v>
      </c>
      <c r="C112" s="517">
        <f>+'1.2.1.sz.mell. Önk. összes'!C112+'1.2.2.sz.mell. Hivatal össz.'!C112+'1.2.3.sz.mell.Műv.össz.'!C112+'1.2.4.sz.mell.Vágo.össz.'!C112+'1.2.5.sz.mell. Óvoda össz.'!C112+'1.2.6.sz. mell. TSZSZI'!C112+'1.2.8.sz.mell. Okt.társ.'!C112+'1.2.9.sz.mell. Szoc.társ.'!C112</f>
        <v>40064</v>
      </c>
      <c r="D112" s="517">
        <f>+'1.2.1.sz.mell. Önk. összes'!D112+'1.2.2.sz.mell. Hivatal össz.'!D112+'1.2.3.sz.mell.Műv.össz.'!D112+'1.2.4.sz.mell.Vágo.össz.'!D112+'1.2.5.sz.mell. Óvoda össz.'!D112+'1.2.6.sz. mell. TSZSZI'!D112+'1.2.8.sz.mell. Okt.társ.'!D112+'1.2.9.sz.mell. Szoc.társ.'!D112</f>
        <v>2658</v>
      </c>
      <c r="E112" s="517">
        <f>+'1.2.1.sz.mell. Önk. összes'!E112+'1.2.2.sz.mell. Hivatal össz.'!E112+'1.2.3.sz.mell.Műv.össz.'!E112+'1.2.4.sz.mell.Vágo.össz.'!E112+'1.2.5.sz.mell. Óvoda össz.'!E112+'1.2.6.sz. mell. TSZSZI'!E112+'1.2.8.sz.mell. Okt.társ.'!E112+'1.2.9.sz.mell. Szoc.társ.'!E112</f>
        <v>34838</v>
      </c>
      <c r="F112" s="512">
        <f t="shared" si="47"/>
        <v>77560</v>
      </c>
    </row>
    <row r="113" spans="1:6" ht="13.5" thickBot="1">
      <c r="A113" s="555" t="s">
        <v>455</v>
      </c>
      <c r="B113" s="556" t="s">
        <v>457</v>
      </c>
      <c r="C113" s="557">
        <f>+'1.2.1.sz.mell. Önk. összes'!C113+'1.2.2.sz.mell. Hivatal össz.'!C113+'1.2.3.sz.mell.Műv.össz.'!C113+'1.2.4.sz.mell.Vágo.össz.'!C113+'1.2.5.sz.mell. Óvoda össz.'!C113+'1.2.6.sz. mell. TSZSZI'!C113</f>
        <v>107827</v>
      </c>
      <c r="D113" s="557">
        <f>+'1.2.1.sz.mell. Önk. összes'!D113+'1.2.2.sz.mell. Hivatal össz.'!D113+'1.2.3.sz.mell.Műv.össz.'!D113+'1.2.4.sz.mell.Vágo.össz.'!D113+'1.2.5.sz.mell. Óvoda össz.'!D113+'1.2.6.sz. mell. TSZSZI'!D113</f>
        <v>-80822</v>
      </c>
      <c r="E113" s="557">
        <f>+'1.2.1.sz.mell. Önk. összes'!E113+'1.2.2.sz.mell. Hivatal össz.'!E113+'1.2.3.sz.mell.Műv.össz.'!E113+'1.2.4.sz.mell.Vágo.össz.'!E113+'1.2.5.sz.mell. Óvoda össz.'!E113+'1.2.6.sz. mell. TSZSZI'!E113</f>
        <v>0</v>
      </c>
      <c r="F113" s="557">
        <f t="shared" si="47"/>
        <v>27005</v>
      </c>
    </row>
    <row r="114" spans="1:6" ht="13.5" thickBot="1">
      <c r="A114" s="558" t="s">
        <v>19</v>
      </c>
      <c r="B114" s="583" t="s">
        <v>582</v>
      </c>
      <c r="C114" s="560">
        <f>+C115+C117+C119</f>
        <v>281125</v>
      </c>
      <c r="D114" s="560">
        <f t="shared" ref="D114:E114" si="50">+D115+D117+D119</f>
        <v>-85613</v>
      </c>
      <c r="E114" s="560">
        <f t="shared" si="50"/>
        <v>1317</v>
      </c>
      <c r="F114" s="560">
        <f t="shared" ref="F114" si="51">+F115+F117+F119</f>
        <v>196829</v>
      </c>
    </row>
    <row r="115" spans="1:6" ht="12.75">
      <c r="A115" s="507" t="s">
        <v>107</v>
      </c>
      <c r="B115" s="548" t="s">
        <v>223</v>
      </c>
      <c r="C115" s="509">
        <f>+'1.2.1.sz.mell. Önk. összes'!C115+'1.2.2.sz.mell. Hivatal össz.'!C115+'1.2.3.sz.mell.Műv.össz.'!C115+'1.2.4.sz.mell.Vágo.össz.'!C115+'1.2.5.sz.mell. Óvoda össz.'!C115+'1.2.6.sz. mell. TSZSZI'!C115</f>
        <v>220685</v>
      </c>
      <c r="D115" s="509">
        <f>+'1.2.1.sz.mell. Önk. összes'!D115+'1.2.2.sz.mell. Hivatal össz.'!D115+'1.2.3.sz.mell.Műv.össz.'!D115+'1.2.4.sz.mell.Vágo.össz.'!D115+'1.2.5.sz.mell. Óvoda össz.'!D115+'1.2.6.sz. mell. TSZSZI'!D115</f>
        <v>-75183</v>
      </c>
      <c r="E115" s="509">
        <f>+'1.2.1.sz.mell. Önk. összes'!E115+'1.2.2.sz.mell. Hivatal össz.'!E115+'1.2.3.sz.mell.Műv.össz.'!E115+'1.2.4.sz.mell.Vágo.össz.'!E115+'1.2.5.sz.mell. Óvoda össz.'!E115+'1.2.6.sz. mell. TSZSZI'!E115</f>
        <v>1317</v>
      </c>
      <c r="F115" s="509">
        <f t="shared" ref="F115:F127" si="52">+C115+D115+E115</f>
        <v>146819</v>
      </c>
    </row>
    <row r="116" spans="1:6" ht="12.75">
      <c r="A116" s="507" t="s">
        <v>108</v>
      </c>
      <c r="B116" s="561" t="s">
        <v>368</v>
      </c>
      <c r="C116" s="509">
        <f>+'1.2.1.sz.mell. Önk. összes'!C116+'1.2.2.sz.mell. Hivatal össz.'!C116+'1.2.3.sz.mell.Műv.össz.'!C116+'1.2.4.sz.mell.Vágo.össz.'!C116</f>
        <v>0</v>
      </c>
      <c r="D116" s="509">
        <f>+'1.2.1.sz.mell. Önk. összes'!D116+'1.2.2.sz.mell. Hivatal össz.'!D116+'1.2.3.sz.mell.Műv.össz.'!D116+'1.2.4.sz.mell.Vágo.össz.'!D116</f>
        <v>0</v>
      </c>
      <c r="E116" s="509">
        <f>+'1.2.1.sz.mell. Önk. összes'!E116+'1.2.2.sz.mell. Hivatal össz.'!E116+'1.2.3.sz.mell.Műv.össz.'!E116+'1.2.4.sz.mell.Vágo.össz.'!E116</f>
        <v>0</v>
      </c>
      <c r="F116" s="509">
        <f t="shared" si="52"/>
        <v>0</v>
      </c>
    </row>
    <row r="117" spans="1:6" ht="12.75">
      <c r="A117" s="507" t="s">
        <v>109</v>
      </c>
      <c r="B117" s="561" t="s">
        <v>175</v>
      </c>
      <c r="C117" s="512">
        <f>+'1.2.1.sz.mell. Önk. összes'!C117+'1.2.2.sz.mell. Hivatal össz.'!C117+'1.2.3.sz.mell.Műv.össz.'!C117+'1.2.4.sz.mell.Vágo.össz.'!C117+'1.2.5.sz.mell. Óvoda össz.'!C117+'1.2.6.sz. mell. TSZSZI'!C117</f>
        <v>60440</v>
      </c>
      <c r="D117" s="512">
        <f>+'1.2.1.sz.mell. Önk. összes'!D117+'1.2.2.sz.mell. Hivatal össz.'!D117+'1.2.3.sz.mell.Műv.össz.'!D117+'1.2.4.sz.mell.Vágo.össz.'!D117+'1.2.5.sz.mell. Óvoda össz.'!D117+'1.2.6.sz. mell. TSZSZI'!D117</f>
        <v>-10430</v>
      </c>
      <c r="E117" s="512">
        <f>+'1.2.1.sz.mell. Önk. összes'!E117+'1.2.2.sz.mell. Hivatal össz.'!E117+'1.2.3.sz.mell.Műv.össz.'!E117+'1.2.4.sz.mell.Vágo.össz.'!E117+'1.2.5.sz.mell. Óvoda össz.'!E117+'1.2.6.sz. mell. TSZSZI'!E117</f>
        <v>0</v>
      </c>
      <c r="F117" s="512">
        <f t="shared" si="52"/>
        <v>50010</v>
      </c>
    </row>
    <row r="118" spans="1:6" ht="12.75">
      <c r="A118" s="507" t="s">
        <v>110</v>
      </c>
      <c r="B118" s="561" t="s">
        <v>369</v>
      </c>
      <c r="C118" s="562">
        <f>+'1.2.1.sz.mell. Önk. összes'!C118+'1.2.2.sz.mell. Hivatal össz.'!C118+'1.2.3.sz.mell.Műv.össz.'!C118+'1.2.4.sz.mell.Vágo.össz.'!C118</f>
        <v>0</v>
      </c>
      <c r="D118" s="562">
        <f>+'1.2.1.sz.mell. Önk. összes'!D118+'1.2.2.sz.mell. Hivatal össz.'!D118+'1.2.3.sz.mell.Műv.össz.'!D118+'1.2.4.sz.mell.Vágo.össz.'!D118</f>
        <v>0</v>
      </c>
      <c r="E118" s="562">
        <f>+'1.2.1.sz.mell. Önk. összes'!E118+'1.2.2.sz.mell. Hivatal össz.'!E118+'1.2.3.sz.mell.Műv.össz.'!E118+'1.2.4.sz.mell.Vágo.össz.'!E118</f>
        <v>0</v>
      </c>
      <c r="F118" s="562">
        <f t="shared" si="52"/>
        <v>0</v>
      </c>
    </row>
    <row r="119" spans="1:6" ht="12.75">
      <c r="A119" s="507" t="s">
        <v>111</v>
      </c>
      <c r="B119" s="515" t="s">
        <v>226</v>
      </c>
      <c r="C119" s="562"/>
      <c r="D119" s="562"/>
      <c r="E119" s="562"/>
      <c r="F119" s="562">
        <f t="shared" si="52"/>
        <v>0</v>
      </c>
    </row>
    <row r="120" spans="1:6" ht="12.75">
      <c r="A120" s="507" t="s">
        <v>120</v>
      </c>
      <c r="B120" s="513" t="s">
        <v>434</v>
      </c>
      <c r="C120" s="562">
        <f>+'1.2.1.sz.mell. Önk. összes'!C120+'1.2.2.sz.mell. Hivatal össz.'!C120+'1.2.3.sz.mell.Műv.össz.'!C120+'1.2.4.sz.mell.Vágo.össz.'!C120</f>
        <v>0</v>
      </c>
      <c r="D120" s="562">
        <f>+'1.2.1.sz.mell. Önk. összes'!D120+'1.2.2.sz.mell. Hivatal össz.'!D120+'1.2.3.sz.mell.Műv.össz.'!D120+'1.2.4.sz.mell.Vágo.össz.'!D120</f>
        <v>0</v>
      </c>
      <c r="E120" s="562">
        <f>+'1.2.1.sz.mell. Önk. összes'!E120+'1.2.2.sz.mell. Hivatal össz.'!E120+'1.2.3.sz.mell.Műv.össz.'!E120+'1.2.4.sz.mell.Vágo.össz.'!E120</f>
        <v>0</v>
      </c>
      <c r="F120" s="562">
        <f t="shared" si="52"/>
        <v>0</v>
      </c>
    </row>
    <row r="121" spans="1:6" ht="12.75">
      <c r="A121" s="507" t="s">
        <v>122</v>
      </c>
      <c r="B121" s="563" t="s">
        <v>374</v>
      </c>
      <c r="C121" s="562">
        <f>+'1.2.1.sz.mell. Önk. összes'!C121+'1.2.2.sz.mell. Hivatal össz.'!C121+'1.2.3.sz.mell.Műv.össz.'!C121+'1.2.4.sz.mell.Vágo.össz.'!C121</f>
        <v>0</v>
      </c>
      <c r="D121" s="562">
        <f>+'1.2.1.sz.mell. Önk. összes'!D121+'1.2.2.sz.mell. Hivatal össz.'!D121+'1.2.3.sz.mell.Műv.össz.'!D121+'1.2.4.sz.mell.Vágo.össz.'!D121</f>
        <v>0</v>
      </c>
      <c r="E121" s="562">
        <f>+'1.2.1.sz.mell. Önk. összes'!E121+'1.2.2.sz.mell. Hivatal össz.'!E121+'1.2.3.sz.mell.Műv.össz.'!E121+'1.2.4.sz.mell.Vágo.össz.'!E121</f>
        <v>0</v>
      </c>
      <c r="F121" s="562">
        <f t="shared" si="52"/>
        <v>0</v>
      </c>
    </row>
    <row r="122" spans="1:6" ht="12.75">
      <c r="A122" s="507" t="s">
        <v>176</v>
      </c>
      <c r="B122" s="553" t="s">
        <v>357</v>
      </c>
      <c r="C122" s="562">
        <f>+'1.2.1.sz.mell. Önk. összes'!C122+'1.2.2.sz.mell. Hivatal össz.'!C122+'1.2.3.sz.mell.Műv.össz.'!C122+'1.2.4.sz.mell.Vágo.össz.'!C122</f>
        <v>0</v>
      </c>
      <c r="D122" s="562">
        <f>+'1.2.1.sz.mell. Önk. összes'!D122+'1.2.2.sz.mell. Hivatal össz.'!D122+'1.2.3.sz.mell.Műv.össz.'!D122+'1.2.4.sz.mell.Vágo.össz.'!D122</f>
        <v>0</v>
      </c>
      <c r="E122" s="562">
        <f>+'1.2.1.sz.mell. Önk. összes'!E122+'1.2.2.sz.mell. Hivatal össz.'!E122+'1.2.3.sz.mell.Műv.össz.'!E122+'1.2.4.sz.mell.Vágo.össz.'!E122</f>
        <v>0</v>
      </c>
      <c r="F122" s="562">
        <f t="shared" si="52"/>
        <v>0</v>
      </c>
    </row>
    <row r="123" spans="1:6" ht="12.75">
      <c r="A123" s="507" t="s">
        <v>177</v>
      </c>
      <c r="B123" s="553" t="s">
        <v>373</v>
      </c>
      <c r="C123" s="562">
        <f>+'1.2.1.sz.mell. Önk. összes'!C123+'1.2.2.sz.mell. Hivatal össz.'!C123+'1.2.3.sz.mell.Műv.össz.'!C123+'1.2.4.sz.mell.Vágo.össz.'!C123</f>
        <v>0</v>
      </c>
      <c r="D123" s="562">
        <f>+'1.2.1.sz.mell. Önk. összes'!D123+'1.2.2.sz.mell. Hivatal össz.'!D123+'1.2.3.sz.mell.Műv.össz.'!D123+'1.2.4.sz.mell.Vágo.össz.'!D123</f>
        <v>0</v>
      </c>
      <c r="E123" s="562">
        <f>+'1.2.1.sz.mell. Önk. összes'!E123+'1.2.2.sz.mell. Hivatal össz.'!E123+'1.2.3.sz.mell.Műv.össz.'!E123+'1.2.4.sz.mell.Vágo.össz.'!E123</f>
        <v>0</v>
      </c>
      <c r="F123" s="562">
        <f t="shared" si="52"/>
        <v>0</v>
      </c>
    </row>
    <row r="124" spans="1:6" ht="12.75">
      <c r="A124" s="507" t="s">
        <v>178</v>
      </c>
      <c r="B124" s="553" t="s">
        <v>372</v>
      </c>
      <c r="C124" s="562">
        <f>+'1.2.1.sz.mell. Önk. összes'!C124+'1.2.2.sz.mell. Hivatal össz.'!C124+'1.2.3.sz.mell.Műv.össz.'!C124+'1.2.4.sz.mell.Vágo.össz.'!C124</f>
        <v>0</v>
      </c>
      <c r="D124" s="562">
        <f>+'1.2.1.sz.mell. Önk. összes'!D124+'1.2.2.sz.mell. Hivatal össz.'!D124+'1.2.3.sz.mell.Műv.össz.'!D124+'1.2.4.sz.mell.Vágo.össz.'!D124</f>
        <v>0</v>
      </c>
      <c r="E124" s="562">
        <f>+'1.2.1.sz.mell. Önk. összes'!E124+'1.2.2.sz.mell. Hivatal össz.'!E124+'1.2.3.sz.mell.Műv.össz.'!E124+'1.2.4.sz.mell.Vágo.össz.'!E124</f>
        <v>0</v>
      </c>
      <c r="F124" s="562">
        <f t="shared" si="52"/>
        <v>0</v>
      </c>
    </row>
    <row r="125" spans="1:6" ht="12.75">
      <c r="A125" s="507" t="s">
        <v>365</v>
      </c>
      <c r="B125" s="553" t="s">
        <v>360</v>
      </c>
      <c r="C125" s="562">
        <f>+'1.2.1.sz.mell. Önk. összes'!C125+'1.2.2.sz.mell. Hivatal össz.'!C125+'1.2.3.sz.mell.Műv.össz.'!C125+'1.2.4.sz.mell.Vágo.össz.'!C125</f>
        <v>0</v>
      </c>
      <c r="D125" s="562">
        <f>+'1.2.1.sz.mell. Önk. összes'!D125+'1.2.2.sz.mell. Hivatal össz.'!D125+'1.2.3.sz.mell.Műv.össz.'!D125+'1.2.4.sz.mell.Vágo.össz.'!D125</f>
        <v>0</v>
      </c>
      <c r="E125" s="562">
        <f>+'1.2.1.sz.mell. Önk. összes'!E125+'1.2.2.sz.mell. Hivatal össz.'!E125+'1.2.3.sz.mell.Műv.össz.'!E125+'1.2.4.sz.mell.Vágo.össz.'!E125</f>
        <v>0</v>
      </c>
      <c r="F125" s="562">
        <f t="shared" si="52"/>
        <v>0</v>
      </c>
    </row>
    <row r="126" spans="1:6" ht="12.75">
      <c r="A126" s="507" t="s">
        <v>366</v>
      </c>
      <c r="B126" s="553" t="s">
        <v>371</v>
      </c>
      <c r="C126" s="562">
        <f>+'1.2.1.sz.mell. Önk. összes'!C126+'1.2.2.sz.mell. Hivatal össz.'!C126+'1.2.3.sz.mell.Műv.össz.'!C126+'1.2.4.sz.mell.Vágo.össz.'!C126</f>
        <v>0</v>
      </c>
      <c r="D126" s="562">
        <f>+'1.2.1.sz.mell. Önk. összes'!D126+'1.2.2.sz.mell. Hivatal össz.'!D126+'1.2.3.sz.mell.Műv.össz.'!D126+'1.2.4.sz.mell.Vágo.össz.'!D126</f>
        <v>0</v>
      </c>
      <c r="E126" s="562">
        <f>+'1.2.1.sz.mell. Önk. összes'!E126+'1.2.2.sz.mell. Hivatal össz.'!E126+'1.2.3.sz.mell.Műv.össz.'!E126+'1.2.4.sz.mell.Vágo.össz.'!E126</f>
        <v>0</v>
      </c>
      <c r="F126" s="562">
        <f t="shared" si="52"/>
        <v>0</v>
      </c>
    </row>
    <row r="127" spans="1:6" ht="13.5" thickBot="1">
      <c r="A127" s="554" t="s">
        <v>367</v>
      </c>
      <c r="B127" s="553" t="s">
        <v>370</v>
      </c>
      <c r="C127" s="564">
        <f>+'1.2.1.sz.mell. Önk. összes'!C127+'1.2.2.sz.mell. Hivatal össz.'!C127+'1.2.3.sz.mell.Műv.össz.'!C127+'1.2.4.sz.mell.Vágo.össz.'!C127</f>
        <v>0</v>
      </c>
      <c r="D127" s="564">
        <f>+'1.2.1.sz.mell. Önk. összes'!D127+'1.2.2.sz.mell. Hivatal össz.'!D127+'1.2.3.sz.mell.Műv.össz.'!D127+'1.2.4.sz.mell.Vágo.össz.'!D127</f>
        <v>0</v>
      </c>
      <c r="E127" s="564">
        <f>+'1.2.1.sz.mell. Önk. összes'!E127+'1.2.2.sz.mell. Hivatal össz.'!E127+'1.2.3.sz.mell.Műv.össz.'!E127+'1.2.4.sz.mell.Vágo.össz.'!E127</f>
        <v>0</v>
      </c>
      <c r="F127" s="564">
        <f t="shared" si="52"/>
        <v>0</v>
      </c>
    </row>
    <row r="128" spans="1:6" ht="13.5" thickBot="1">
      <c r="A128" s="504" t="s">
        <v>20</v>
      </c>
      <c r="B128" s="566" t="s">
        <v>458</v>
      </c>
      <c r="C128" s="506">
        <f>+C93+C114</f>
        <v>1123843</v>
      </c>
      <c r="D128" s="506">
        <f t="shared" ref="D128:E128" si="53">+D93+D114</f>
        <v>31101</v>
      </c>
      <c r="E128" s="506">
        <f t="shared" si="53"/>
        <v>114509</v>
      </c>
      <c r="F128" s="506">
        <f t="shared" ref="F128" si="54">+F93+F114</f>
        <v>1269453</v>
      </c>
    </row>
    <row r="129" spans="1:6" ht="13.5" thickBot="1">
      <c r="A129" s="504" t="s">
        <v>21</v>
      </c>
      <c r="B129" s="566" t="s">
        <v>459</v>
      </c>
      <c r="C129" s="506">
        <f>+C130+C131+C132</f>
        <v>0</v>
      </c>
      <c r="D129" s="506">
        <f t="shared" ref="D129:E129" si="55">+D130+D131+D132</f>
        <v>0</v>
      </c>
      <c r="E129" s="506">
        <f t="shared" si="55"/>
        <v>0</v>
      </c>
      <c r="F129" s="506">
        <f t="shared" ref="F129" si="56">+F130+F131+F132</f>
        <v>0</v>
      </c>
    </row>
    <row r="130" spans="1:6" ht="12.75">
      <c r="A130" s="507" t="s">
        <v>265</v>
      </c>
      <c r="B130" s="561" t="s">
        <v>466</v>
      </c>
      <c r="C130" s="562">
        <f>+'1.2.1.sz.mell. Önk. összes'!C130+'1.2.2.sz.mell. Hivatal össz.'!C130+'1.2.3.sz.mell.Műv.össz.'!C130+'1.2.4.sz.mell.Vágo.össz.'!C130</f>
        <v>0</v>
      </c>
      <c r="D130" s="562">
        <f>+'1.2.1.sz.mell. Önk. összes'!D130+'1.2.2.sz.mell. Hivatal össz.'!D130+'1.2.3.sz.mell.Műv.össz.'!D130+'1.2.4.sz.mell.Vágo.össz.'!D130</f>
        <v>0</v>
      </c>
      <c r="E130" s="562">
        <f>+'1.2.1.sz.mell. Önk. összes'!E130+'1.2.2.sz.mell. Hivatal össz.'!E130+'1.2.3.sz.mell.Műv.össz.'!E130+'1.2.4.sz.mell.Vágo.össz.'!E130</f>
        <v>0</v>
      </c>
      <c r="F130" s="562">
        <f t="shared" ref="F130:F132" si="57">+C130+D130+E130</f>
        <v>0</v>
      </c>
    </row>
    <row r="131" spans="1:6" ht="12.75">
      <c r="A131" s="507" t="s">
        <v>268</v>
      </c>
      <c r="B131" s="561" t="s">
        <v>467</v>
      </c>
      <c r="C131" s="562">
        <f>+'1.2.1.sz.mell. Önk. összes'!C131+'1.2.2.sz.mell. Hivatal össz.'!C131+'1.2.3.sz.mell.Műv.össz.'!C131+'1.2.4.sz.mell.Vágo.össz.'!C131</f>
        <v>0</v>
      </c>
      <c r="D131" s="562">
        <f>+'1.2.1.sz.mell. Önk. összes'!D131+'1.2.2.sz.mell. Hivatal össz.'!D131+'1.2.3.sz.mell.Műv.össz.'!D131+'1.2.4.sz.mell.Vágo.össz.'!D131</f>
        <v>0</v>
      </c>
      <c r="E131" s="562">
        <f>+'1.2.1.sz.mell. Önk. összes'!E131+'1.2.2.sz.mell. Hivatal össz.'!E131+'1.2.3.sz.mell.Műv.össz.'!E131+'1.2.4.sz.mell.Vágo.össz.'!E131</f>
        <v>0</v>
      </c>
      <c r="F131" s="562">
        <f t="shared" si="57"/>
        <v>0</v>
      </c>
    </row>
    <row r="132" spans="1:6" ht="13.5" thickBot="1">
      <c r="A132" s="554" t="s">
        <v>269</v>
      </c>
      <c r="B132" s="561" t="s">
        <v>468</v>
      </c>
      <c r="C132" s="562">
        <f>+'1.2.1.sz.mell. Önk. összes'!C132+'1.2.2.sz.mell. Hivatal össz.'!C132+'1.2.3.sz.mell.Műv.össz.'!C132+'1.2.4.sz.mell.Vágo.össz.'!C132</f>
        <v>0</v>
      </c>
      <c r="D132" s="562">
        <f>+'1.2.1.sz.mell. Önk. összes'!D132+'1.2.2.sz.mell. Hivatal össz.'!D132+'1.2.3.sz.mell.Műv.össz.'!D132+'1.2.4.sz.mell.Vágo.össz.'!D132</f>
        <v>0</v>
      </c>
      <c r="E132" s="562">
        <f>+'1.2.1.sz.mell. Önk. összes'!E132+'1.2.2.sz.mell. Hivatal össz.'!E132+'1.2.3.sz.mell.Műv.össz.'!E132+'1.2.4.sz.mell.Vágo.össz.'!E132</f>
        <v>0</v>
      </c>
      <c r="F132" s="562">
        <f t="shared" si="57"/>
        <v>0</v>
      </c>
    </row>
    <row r="133" spans="1:6" ht="13.5" thickBot="1">
      <c r="A133" s="504" t="s">
        <v>22</v>
      </c>
      <c r="B133" s="566" t="s">
        <v>460</v>
      </c>
      <c r="C133" s="506">
        <f>SUM(C134:C139)</f>
        <v>0</v>
      </c>
      <c r="D133" s="506">
        <f t="shared" ref="D133:E133" si="58">SUM(D134:D139)</f>
        <v>0</v>
      </c>
      <c r="E133" s="506">
        <f t="shared" si="58"/>
        <v>0</v>
      </c>
      <c r="F133" s="506">
        <f t="shared" ref="F133" si="59">SUM(F134:F139)</f>
        <v>0</v>
      </c>
    </row>
    <row r="134" spans="1:6" ht="12.75">
      <c r="A134" s="507" t="s">
        <v>94</v>
      </c>
      <c r="B134" s="569" t="s">
        <v>469</v>
      </c>
      <c r="C134" s="562">
        <f>+'1.2.1.sz.mell. Önk. összes'!C134+'1.2.2.sz.mell. Hivatal össz.'!C134+'1.2.3.sz.mell.Műv.össz.'!C134+'1.2.4.sz.mell.Vágo.össz.'!C134</f>
        <v>0</v>
      </c>
      <c r="D134" s="562">
        <f>+'1.2.1.sz.mell. Önk. összes'!D134+'1.2.2.sz.mell. Hivatal össz.'!D134+'1.2.3.sz.mell.Műv.össz.'!D134+'1.2.4.sz.mell.Vágo.össz.'!D134</f>
        <v>0</v>
      </c>
      <c r="E134" s="562">
        <f>+'1.2.1.sz.mell. Önk. összes'!E134+'1.2.2.sz.mell. Hivatal össz.'!E134+'1.2.3.sz.mell.Műv.össz.'!E134+'1.2.4.sz.mell.Vágo.össz.'!E134</f>
        <v>0</v>
      </c>
      <c r="F134" s="562">
        <f t="shared" ref="F134:F139" si="60">+C134+D134+E134</f>
        <v>0</v>
      </c>
    </row>
    <row r="135" spans="1:6" ht="12.75">
      <c r="A135" s="507" t="s">
        <v>95</v>
      </c>
      <c r="B135" s="569" t="s">
        <v>461</v>
      </c>
      <c r="C135" s="562">
        <f>+'1.2.1.sz.mell. Önk. összes'!C135+'1.2.2.sz.mell. Hivatal össz.'!C135+'1.2.3.sz.mell.Műv.össz.'!C135+'1.2.4.sz.mell.Vágo.össz.'!C135</f>
        <v>0</v>
      </c>
      <c r="D135" s="562">
        <f>+'1.2.1.sz.mell. Önk. összes'!D135+'1.2.2.sz.mell. Hivatal össz.'!D135+'1.2.3.sz.mell.Műv.össz.'!D135+'1.2.4.sz.mell.Vágo.össz.'!D135</f>
        <v>0</v>
      </c>
      <c r="E135" s="562">
        <f>+'1.2.1.sz.mell. Önk. összes'!E135+'1.2.2.sz.mell. Hivatal össz.'!E135+'1.2.3.sz.mell.Műv.össz.'!E135+'1.2.4.sz.mell.Vágo.össz.'!E135</f>
        <v>0</v>
      </c>
      <c r="F135" s="562">
        <f t="shared" si="60"/>
        <v>0</v>
      </c>
    </row>
    <row r="136" spans="1:6" ht="12.75">
      <c r="A136" s="507" t="s">
        <v>96</v>
      </c>
      <c r="B136" s="569" t="s">
        <v>462</v>
      </c>
      <c r="C136" s="562">
        <f>+'1.2.1.sz.mell. Önk. összes'!C136+'1.2.2.sz.mell. Hivatal össz.'!C136+'1.2.3.sz.mell.Műv.össz.'!C136+'1.2.4.sz.mell.Vágo.össz.'!C136</f>
        <v>0</v>
      </c>
      <c r="D136" s="562">
        <f>+'1.2.1.sz.mell. Önk. összes'!D136+'1.2.2.sz.mell. Hivatal össz.'!D136+'1.2.3.sz.mell.Műv.össz.'!D136+'1.2.4.sz.mell.Vágo.össz.'!D136</f>
        <v>0</v>
      </c>
      <c r="E136" s="562">
        <f>+'1.2.1.sz.mell. Önk. összes'!E136+'1.2.2.sz.mell. Hivatal össz.'!E136+'1.2.3.sz.mell.Műv.össz.'!E136+'1.2.4.sz.mell.Vágo.össz.'!E136</f>
        <v>0</v>
      </c>
      <c r="F136" s="562">
        <f t="shared" si="60"/>
        <v>0</v>
      </c>
    </row>
    <row r="137" spans="1:6" ht="12.75">
      <c r="A137" s="507" t="s">
        <v>163</v>
      </c>
      <c r="B137" s="569" t="s">
        <v>463</v>
      </c>
      <c r="C137" s="562">
        <f>+'1.2.1.sz.mell. Önk. összes'!C137+'1.2.2.sz.mell. Hivatal össz.'!C137+'1.2.3.sz.mell.Műv.össz.'!C137+'1.2.4.sz.mell.Vágo.össz.'!C137</f>
        <v>0</v>
      </c>
      <c r="D137" s="562">
        <f>+'1.2.1.sz.mell. Önk. összes'!D137+'1.2.2.sz.mell. Hivatal össz.'!D137+'1.2.3.sz.mell.Műv.össz.'!D137+'1.2.4.sz.mell.Vágo.össz.'!D137</f>
        <v>0</v>
      </c>
      <c r="E137" s="562">
        <f>+'1.2.1.sz.mell. Önk. összes'!E137+'1.2.2.sz.mell. Hivatal össz.'!E137+'1.2.3.sz.mell.Műv.össz.'!E137+'1.2.4.sz.mell.Vágo.össz.'!E137</f>
        <v>0</v>
      </c>
      <c r="F137" s="562">
        <f t="shared" si="60"/>
        <v>0</v>
      </c>
    </row>
    <row r="138" spans="1:6" ht="12.75">
      <c r="A138" s="507" t="s">
        <v>164</v>
      </c>
      <c r="B138" s="569" t="s">
        <v>464</v>
      </c>
      <c r="C138" s="562">
        <f>+'1.2.1.sz.mell. Önk. összes'!C138+'1.2.2.sz.mell. Hivatal össz.'!C138+'1.2.3.sz.mell.Műv.össz.'!C138+'1.2.4.sz.mell.Vágo.össz.'!C138</f>
        <v>0</v>
      </c>
      <c r="D138" s="562">
        <f>+'1.2.1.sz.mell. Önk. összes'!D138+'1.2.2.sz.mell. Hivatal össz.'!D138+'1.2.3.sz.mell.Műv.össz.'!D138+'1.2.4.sz.mell.Vágo.össz.'!D138</f>
        <v>0</v>
      </c>
      <c r="E138" s="562">
        <f>+'1.2.1.sz.mell. Önk. összes'!E138+'1.2.2.sz.mell. Hivatal össz.'!E138+'1.2.3.sz.mell.Műv.össz.'!E138+'1.2.4.sz.mell.Vágo.össz.'!E138</f>
        <v>0</v>
      </c>
      <c r="F138" s="562">
        <f t="shared" si="60"/>
        <v>0</v>
      </c>
    </row>
    <row r="139" spans="1:6" ht="13.5" thickBot="1">
      <c r="A139" s="554" t="s">
        <v>165</v>
      </c>
      <c r="B139" s="569" t="s">
        <v>465</v>
      </c>
      <c r="C139" s="562">
        <f>+'1.2.1.sz.mell. Önk. összes'!C139+'1.2.2.sz.mell. Hivatal össz.'!C139+'1.2.3.sz.mell.Műv.össz.'!C139+'1.2.4.sz.mell.Vágo.össz.'!C139</f>
        <v>0</v>
      </c>
      <c r="D139" s="562">
        <f>+'1.2.1.sz.mell. Önk. összes'!D139+'1.2.2.sz.mell. Hivatal össz.'!D139+'1.2.3.sz.mell.Műv.össz.'!D139+'1.2.4.sz.mell.Vágo.össz.'!D139</f>
        <v>0</v>
      </c>
      <c r="E139" s="562">
        <f>+'1.2.1.sz.mell. Önk. összes'!E139+'1.2.2.sz.mell. Hivatal össz.'!E139+'1.2.3.sz.mell.Műv.össz.'!E139+'1.2.4.sz.mell.Vágo.össz.'!E139</f>
        <v>0</v>
      </c>
      <c r="F139" s="562">
        <f t="shared" si="60"/>
        <v>0</v>
      </c>
    </row>
    <row r="140" spans="1:6" ht="13.5" thickBot="1">
      <c r="A140" s="504" t="s">
        <v>23</v>
      </c>
      <c r="B140" s="566" t="s">
        <v>473</v>
      </c>
      <c r="C140" s="520">
        <f>+C141+C142+C143+C144</f>
        <v>0</v>
      </c>
      <c r="D140" s="520">
        <f t="shared" ref="D140:E140" si="61">+D141+D142+D143+D144</f>
        <v>65631</v>
      </c>
      <c r="E140" s="520">
        <f t="shared" si="61"/>
        <v>-51043</v>
      </c>
      <c r="F140" s="520">
        <f t="shared" ref="F140" si="62">+F141+F142+F143+F144</f>
        <v>14588</v>
      </c>
    </row>
    <row r="141" spans="1:6" ht="12.75">
      <c r="A141" s="507" t="s">
        <v>97</v>
      </c>
      <c r="B141" s="569" t="s">
        <v>375</v>
      </c>
      <c r="C141" s="562">
        <f>+'1.2.1.sz.mell. Önk. összes'!C141+'1.2.2.sz.mell. Hivatal össz.'!C141+'1.2.3.sz.mell.Műv.össz.'!C141+'1.2.4.sz.mell.Vágo.össz.'!C141</f>
        <v>0</v>
      </c>
      <c r="D141" s="562">
        <f>+'1.2.1.sz.mell. Önk. összes'!D141+'1.2.2.sz.mell. Hivatal össz.'!D141+'1.2.3.sz.mell.Műv.össz.'!D141+'1.2.4.sz.mell.Vágo.össz.'!D141</f>
        <v>0</v>
      </c>
      <c r="E141" s="562">
        <f>+'1.2.1.sz.mell. Önk. összes'!E141+'1.2.2.sz.mell. Hivatal össz.'!E141+'1.2.3.sz.mell.Műv.össz.'!E141+'1.2.4.sz.mell.Vágo.össz.'!E141</f>
        <v>0</v>
      </c>
      <c r="F141" s="562">
        <f t="shared" ref="F141:F144" si="63">+C141+D141+E141</f>
        <v>0</v>
      </c>
    </row>
    <row r="142" spans="1:6" ht="12.75">
      <c r="A142" s="507" t="s">
        <v>98</v>
      </c>
      <c r="B142" s="569" t="s">
        <v>376</v>
      </c>
      <c r="C142" s="562">
        <f>+'1.2.1.sz.mell. Önk. összes'!C142+'1.2.2.sz.mell. Hivatal össz.'!C142+'1.2.3.sz.mell.Műv.össz.'!C142+'1.2.4.sz.mell.Vágo.össz.'!C142</f>
        <v>0</v>
      </c>
      <c r="D142" s="562">
        <f>+'1.2.1.sz.mell. Önk. összes'!D142+'1.2.2.sz.mell. Hivatal össz.'!D142+'1.2.3.sz.mell.Műv.össz.'!D142+'1.2.4.sz.mell.Vágo.össz.'!D142</f>
        <v>65631</v>
      </c>
      <c r="E142" s="562">
        <f>+'1.2.1.sz.mell. Önk. összes'!E142+'1.2.2.sz.mell. Hivatal össz.'!E142+'1.2.3.sz.mell.Műv.össz.'!E142+'1.2.4.sz.mell.Vágo.össz.'!E142</f>
        <v>-51043</v>
      </c>
      <c r="F142" s="562">
        <f t="shared" si="63"/>
        <v>14588</v>
      </c>
    </row>
    <row r="143" spans="1:6" ht="12.75">
      <c r="A143" s="507" t="s">
        <v>289</v>
      </c>
      <c r="B143" s="569" t="s">
        <v>474</v>
      </c>
      <c r="C143" s="562">
        <f>+'1.2.1.sz.mell. Önk. összes'!C143+'1.2.2.sz.mell. Hivatal össz.'!C143+'1.2.3.sz.mell.Műv.össz.'!C143+'1.2.4.sz.mell.Vágo.össz.'!C143</f>
        <v>0</v>
      </c>
      <c r="D143" s="562">
        <f>+'1.2.1.sz.mell. Önk. összes'!D143+'1.2.2.sz.mell. Hivatal össz.'!D143+'1.2.3.sz.mell.Műv.össz.'!D143+'1.2.4.sz.mell.Vágo.össz.'!D143</f>
        <v>0</v>
      </c>
      <c r="E143" s="562">
        <f>+'1.2.1.sz.mell. Önk. összes'!E143+'1.2.2.sz.mell. Hivatal össz.'!E143+'1.2.3.sz.mell.Műv.össz.'!E143+'1.2.4.sz.mell.Vágo.össz.'!E143</f>
        <v>0</v>
      </c>
      <c r="F143" s="562">
        <f t="shared" si="63"/>
        <v>0</v>
      </c>
    </row>
    <row r="144" spans="1:6" ht="13.5" thickBot="1">
      <c r="A144" s="554" t="s">
        <v>290</v>
      </c>
      <c r="B144" s="570" t="s">
        <v>563</v>
      </c>
      <c r="C144" s="562">
        <f>+'1.2.2.sz.mell. Hivatal össz.'!C144+'1.2.3.sz.mell.Műv.össz.'!C144+'1.2.4.sz.mell.Vágo.össz.'!C144</f>
        <v>0</v>
      </c>
      <c r="D144" s="562">
        <f>+'1.2.2.sz.mell. Hivatal össz.'!D144+'1.2.3.sz.mell.Műv.össz.'!D144+'1.2.4.sz.mell.Vágo.össz.'!D144</f>
        <v>0</v>
      </c>
      <c r="E144" s="562">
        <f>+'1.2.2.sz.mell. Hivatal össz.'!E144+'1.2.3.sz.mell.Műv.össz.'!E144+'1.2.4.sz.mell.Vágo.össz.'!E144</f>
        <v>0</v>
      </c>
      <c r="F144" s="562">
        <f t="shared" si="63"/>
        <v>0</v>
      </c>
    </row>
    <row r="145" spans="1:8" ht="12" customHeight="1" thickBot="1">
      <c r="A145" s="504" t="s">
        <v>24</v>
      </c>
      <c r="B145" s="566" t="s">
        <v>475</v>
      </c>
      <c r="C145" s="571">
        <f>SUM(C146:C150)</f>
        <v>0</v>
      </c>
      <c r="D145" s="571">
        <f t="shared" ref="D145:E145" si="64">SUM(D146:D150)</f>
        <v>0</v>
      </c>
      <c r="E145" s="571">
        <f t="shared" si="64"/>
        <v>0</v>
      </c>
      <c r="F145" s="571">
        <f t="shared" ref="F145" si="65">SUM(F146:F150)</f>
        <v>0</v>
      </c>
    </row>
    <row r="146" spans="1:8" ht="12" customHeight="1">
      <c r="A146" s="507" t="s">
        <v>99</v>
      </c>
      <c r="B146" s="569" t="s">
        <v>470</v>
      </c>
      <c r="C146" s="562">
        <f>+'1.2.1.sz.mell. Önk. összes'!C146+'1.2.2.sz.mell. Hivatal össz.'!C146+'1.2.3.sz.mell.Műv.össz.'!C146+'1.2.4.sz.mell.Vágo.össz.'!C146</f>
        <v>0</v>
      </c>
      <c r="D146" s="562">
        <f>+'1.2.1.sz.mell. Önk. összes'!D146+'1.2.2.sz.mell. Hivatal össz.'!D146+'1.2.3.sz.mell.Műv.össz.'!D146+'1.2.4.sz.mell.Vágo.össz.'!D146</f>
        <v>0</v>
      </c>
      <c r="E146" s="562">
        <f>+'1.2.1.sz.mell. Önk. összes'!E146+'1.2.2.sz.mell. Hivatal össz.'!E146+'1.2.3.sz.mell.Műv.össz.'!E146+'1.2.4.sz.mell.Vágo.össz.'!E146</f>
        <v>0</v>
      </c>
      <c r="F146" s="562">
        <f t="shared" ref="F146:F152" si="66">+C146+D146+E146</f>
        <v>0</v>
      </c>
    </row>
    <row r="147" spans="1:8" ht="12" customHeight="1">
      <c r="A147" s="507" t="s">
        <v>100</v>
      </c>
      <c r="B147" s="569" t="s">
        <v>477</v>
      </c>
      <c r="C147" s="562">
        <f>+'1.2.1.sz.mell. Önk. összes'!C147+'1.2.2.sz.mell. Hivatal össz.'!C147+'1.2.3.sz.mell.Műv.össz.'!C147+'1.2.4.sz.mell.Vágo.össz.'!C147</f>
        <v>0</v>
      </c>
      <c r="D147" s="562">
        <f>+'1.2.1.sz.mell. Önk. összes'!D147+'1.2.2.sz.mell. Hivatal össz.'!D147+'1.2.3.sz.mell.Műv.össz.'!D147+'1.2.4.sz.mell.Vágo.össz.'!D147</f>
        <v>0</v>
      </c>
      <c r="E147" s="562">
        <f>+'1.2.1.sz.mell. Önk. összes'!E147+'1.2.2.sz.mell. Hivatal össz.'!E147+'1.2.3.sz.mell.Műv.össz.'!E147+'1.2.4.sz.mell.Vágo.össz.'!E147</f>
        <v>0</v>
      </c>
      <c r="F147" s="562">
        <f t="shared" si="66"/>
        <v>0</v>
      </c>
    </row>
    <row r="148" spans="1:8" ht="12" customHeight="1">
      <c r="A148" s="507" t="s">
        <v>301</v>
      </c>
      <c r="B148" s="569" t="s">
        <v>472</v>
      </c>
      <c r="C148" s="562">
        <f>+'1.2.1.sz.mell. Önk. összes'!C148+'1.2.2.sz.mell. Hivatal össz.'!C148+'1.2.3.sz.mell.Műv.össz.'!C148+'1.2.4.sz.mell.Vágo.össz.'!C148</f>
        <v>0</v>
      </c>
      <c r="D148" s="562">
        <f>+'1.2.1.sz.mell. Önk. összes'!D148+'1.2.2.sz.mell. Hivatal össz.'!D148+'1.2.3.sz.mell.Műv.össz.'!D148+'1.2.4.sz.mell.Vágo.össz.'!D148</f>
        <v>0</v>
      </c>
      <c r="E148" s="562">
        <f>+'1.2.1.sz.mell. Önk. összes'!E148+'1.2.2.sz.mell. Hivatal össz.'!E148+'1.2.3.sz.mell.Műv.össz.'!E148+'1.2.4.sz.mell.Vágo.össz.'!E148</f>
        <v>0</v>
      </c>
      <c r="F148" s="562">
        <f t="shared" si="66"/>
        <v>0</v>
      </c>
    </row>
    <row r="149" spans="1:8" ht="12" customHeight="1">
      <c r="A149" s="507" t="s">
        <v>302</v>
      </c>
      <c r="B149" s="569" t="s">
        <v>478</v>
      </c>
      <c r="C149" s="562">
        <f>+'1.2.1.sz.mell. Önk. összes'!C149+'1.2.2.sz.mell. Hivatal össz.'!C149+'1.2.3.sz.mell.Műv.össz.'!C149+'1.2.4.sz.mell.Vágo.össz.'!C149</f>
        <v>0</v>
      </c>
      <c r="D149" s="562">
        <f>+'1.2.1.sz.mell. Önk. összes'!D149+'1.2.2.sz.mell. Hivatal össz.'!D149+'1.2.3.sz.mell.Műv.össz.'!D149+'1.2.4.sz.mell.Vágo.össz.'!D149</f>
        <v>0</v>
      </c>
      <c r="E149" s="562">
        <f>+'1.2.1.sz.mell. Önk. összes'!E149+'1.2.2.sz.mell. Hivatal össz.'!E149+'1.2.3.sz.mell.Műv.össz.'!E149+'1.2.4.sz.mell.Vágo.össz.'!E149</f>
        <v>0</v>
      </c>
      <c r="F149" s="562">
        <f t="shared" si="66"/>
        <v>0</v>
      </c>
    </row>
    <row r="150" spans="1:8" ht="12" customHeight="1" thickBot="1">
      <c r="A150" s="507" t="s">
        <v>476</v>
      </c>
      <c r="B150" s="569" t="s">
        <v>479</v>
      </c>
      <c r="C150" s="562">
        <f>+'1.2.1.sz.mell. Önk. összes'!C150+'1.2.2.sz.mell. Hivatal össz.'!C150+'1.2.3.sz.mell.Műv.össz.'!C150+'1.2.4.sz.mell.Vágo.össz.'!C150</f>
        <v>0</v>
      </c>
      <c r="D150" s="562">
        <f>+'1.2.1.sz.mell. Önk. összes'!D150+'1.2.2.sz.mell. Hivatal össz.'!D150+'1.2.3.sz.mell.Műv.össz.'!D150+'1.2.4.sz.mell.Vágo.össz.'!D150</f>
        <v>0</v>
      </c>
      <c r="E150" s="562">
        <f>+'1.2.1.sz.mell. Önk. összes'!E150+'1.2.2.sz.mell. Hivatal össz.'!E150+'1.2.3.sz.mell.Műv.össz.'!E150+'1.2.4.sz.mell.Vágo.össz.'!E150</f>
        <v>0</v>
      </c>
      <c r="F150" s="562">
        <f t="shared" si="66"/>
        <v>0</v>
      </c>
    </row>
    <row r="151" spans="1:8" ht="12" customHeight="1" thickBot="1">
      <c r="A151" s="504" t="s">
        <v>25</v>
      </c>
      <c r="B151" s="566" t="s">
        <v>480</v>
      </c>
      <c r="C151" s="572">
        <f>+'1.2.1.sz.mell. Önk. összes'!C151+'1.2.2.sz.mell. Hivatal össz.'!C151+'1.2.3.sz.mell.Műv.össz.'!C151+'1.2.4.sz.mell.Vágo.össz.'!C151</f>
        <v>0</v>
      </c>
      <c r="D151" s="572">
        <f>+'1.2.1.sz.mell. Önk. összes'!D151+'1.2.2.sz.mell. Hivatal össz.'!D151+'1.2.3.sz.mell.Műv.össz.'!D151+'1.2.4.sz.mell.Vágo.össz.'!D151</f>
        <v>0</v>
      </c>
      <c r="E151" s="572">
        <f>+'1.2.1.sz.mell. Önk. összes'!E151+'1.2.2.sz.mell. Hivatal össz.'!E151+'1.2.3.sz.mell.Műv.össz.'!E151+'1.2.4.sz.mell.Vágo.össz.'!E151</f>
        <v>0</v>
      </c>
      <c r="F151" s="572">
        <f t="shared" si="66"/>
        <v>0</v>
      </c>
    </row>
    <row r="152" spans="1:8" ht="12" customHeight="1" thickBot="1">
      <c r="A152" s="504" t="s">
        <v>26</v>
      </c>
      <c r="B152" s="566" t="s">
        <v>481</v>
      </c>
      <c r="C152" s="572">
        <f>+'1.2.1.sz.mell. Önk. összes'!C152+'1.2.2.sz.mell. Hivatal össz.'!C152+'1.2.3.sz.mell.Műv.össz.'!C152+'1.2.4.sz.mell.Vágo.össz.'!C152</f>
        <v>0</v>
      </c>
      <c r="D152" s="572">
        <f>+'1.2.1.sz.mell. Önk. összes'!D152+'1.2.2.sz.mell. Hivatal össz.'!D152+'1.2.3.sz.mell.Műv.össz.'!D152+'1.2.4.sz.mell.Vágo.össz.'!D152</f>
        <v>0</v>
      </c>
      <c r="E152" s="572">
        <f>+'1.2.1.sz.mell. Önk. összes'!E152+'1.2.2.sz.mell. Hivatal össz.'!E152+'1.2.3.sz.mell.Műv.össz.'!E152+'1.2.4.sz.mell.Vágo.össz.'!E152</f>
        <v>0</v>
      </c>
      <c r="F152" s="572">
        <f t="shared" si="66"/>
        <v>0</v>
      </c>
    </row>
    <row r="153" spans="1:8" ht="15" customHeight="1" thickBot="1">
      <c r="A153" s="504" t="s">
        <v>27</v>
      </c>
      <c r="B153" s="566" t="s">
        <v>483</v>
      </c>
      <c r="C153" s="573">
        <f>+C129+C133+C140+C145+C151+C152</f>
        <v>0</v>
      </c>
      <c r="D153" s="573">
        <f t="shared" ref="D153:E153" si="67">+D129+D133+D140+D145+D151+D152</f>
        <v>65631</v>
      </c>
      <c r="E153" s="573">
        <f t="shared" si="67"/>
        <v>-51043</v>
      </c>
      <c r="F153" s="573">
        <f t="shared" ref="F153" si="68">+F129+F133+F140+F145+F151+F152</f>
        <v>14588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482</v>
      </c>
      <c r="C154" s="573">
        <f>+C128+C153</f>
        <v>1123843</v>
      </c>
      <c r="D154" s="573">
        <f t="shared" ref="D154:E154" si="69">+D128+D153</f>
        <v>96732</v>
      </c>
      <c r="E154" s="573">
        <f t="shared" si="69"/>
        <v>63466</v>
      </c>
      <c r="F154" s="573">
        <f t="shared" ref="F154" si="70">+F128+F153</f>
        <v>1284041</v>
      </c>
    </row>
    <row r="155" spans="1:8" ht="7.5" customHeight="1">
      <c r="C155" s="725"/>
      <c r="D155" s="725">
        <f t="shared" ref="D155:F155" si="71">+D87-D154</f>
        <v>-2547</v>
      </c>
      <c r="E155" s="725">
        <f t="shared" si="71"/>
        <v>23411</v>
      </c>
      <c r="F155" s="725">
        <f t="shared" si="71"/>
        <v>20864</v>
      </c>
    </row>
    <row r="156" spans="1:8" ht="12.75">
      <c r="A156" s="586" t="s">
        <v>377</v>
      </c>
      <c r="B156" s="586"/>
      <c r="C156" s="578"/>
      <c r="D156" s="578"/>
      <c r="E156" s="578"/>
      <c r="F156" s="578"/>
    </row>
    <row r="157" spans="1:8" ht="15" customHeight="1" thickBot="1">
      <c r="A157" s="585" t="s">
        <v>142</v>
      </c>
      <c r="B157" s="585"/>
      <c r="C157" s="304" t="s">
        <v>224</v>
      </c>
      <c r="D157" s="304"/>
      <c r="E157" s="304"/>
      <c r="F157" s="304" t="s">
        <v>224</v>
      </c>
    </row>
    <row r="158" spans="1:8" ht="13.5" customHeight="1" thickBot="1">
      <c r="A158" s="504">
        <v>1</v>
      </c>
      <c r="B158" s="579" t="s">
        <v>484</v>
      </c>
      <c r="C158" s="506">
        <f>+C62-C128</f>
        <v>-208528</v>
      </c>
      <c r="D158" s="506">
        <f t="shared" ref="D158:F158" si="72">+D62-D128</f>
        <v>63084</v>
      </c>
      <c r="E158" s="506">
        <f t="shared" si="72"/>
        <v>3016</v>
      </c>
      <c r="F158" s="506">
        <f t="shared" si="72"/>
        <v>-142428</v>
      </c>
    </row>
    <row r="159" spans="1:8" ht="27.75" customHeight="1" thickBot="1">
      <c r="A159" s="504" t="s">
        <v>19</v>
      </c>
      <c r="B159" s="579" t="s">
        <v>490</v>
      </c>
      <c r="C159" s="506">
        <f>+C86-C153</f>
        <v>208528</v>
      </c>
      <c r="D159" s="506">
        <f t="shared" ref="D159:F159" si="73">+D86-D153</f>
        <v>-65631</v>
      </c>
      <c r="E159" s="506">
        <f t="shared" si="73"/>
        <v>20395</v>
      </c>
      <c r="F159" s="506">
        <f t="shared" si="73"/>
        <v>163292</v>
      </c>
    </row>
    <row r="161" spans="5:6">
      <c r="E161" s="715"/>
      <c r="F161" s="715"/>
    </row>
  </sheetData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 xml:space="preserve">&amp;L&amp;"Times New Roman CE,Félkövér"
&amp;C
&amp;"Times New Roman CE,Félkövér"Balatonkenese Önkormányzat
2015. ÉVI KÖLTSÉGVETÉSÉNEK ÖSSZEVONT MÉRLEGE 
Társulásokkal együtt&amp;"Times New Roman CE,Normál"
&amp;R&amp;"Times New Roman CE,Félkövér dőlt"&amp;9 1.2.7. melléklet </oddHeader>
  </headerFooter>
  <rowBreaks count="1" manualBreakCount="1">
    <brk id="87" max="5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E39"/>
  <sheetViews>
    <sheetView zoomScaleNormal="100" workbookViewId="0">
      <selection activeCell="H46" sqref="H46"/>
    </sheetView>
  </sheetViews>
  <sheetFormatPr defaultRowHeight="15.75"/>
  <cols>
    <col min="1" max="1" width="9.33203125" style="672"/>
    <col min="2" max="2" width="82.6640625" style="672" customWidth="1"/>
    <col min="3" max="4" width="14.5" style="675" customWidth="1"/>
    <col min="5" max="5" width="14.5" style="675" hidden="1" customWidth="1"/>
    <col min="6" max="257" width="9.33203125" style="672"/>
    <col min="258" max="258" width="82.6640625" style="672" customWidth="1"/>
    <col min="259" max="259" width="11.5" style="672" customWidth="1"/>
    <col min="260" max="260" width="11" style="672" bestFit="1" customWidth="1"/>
    <col min="261" max="261" width="11" style="672" customWidth="1"/>
    <col min="262" max="513" width="9.33203125" style="672"/>
    <col min="514" max="514" width="82.6640625" style="672" customWidth="1"/>
    <col min="515" max="515" width="11.5" style="672" customWidth="1"/>
    <col min="516" max="516" width="11" style="672" bestFit="1" customWidth="1"/>
    <col min="517" max="517" width="11" style="672" customWidth="1"/>
    <col min="518" max="769" width="9.33203125" style="672"/>
    <col min="770" max="770" width="82.6640625" style="672" customWidth="1"/>
    <col min="771" max="771" width="11.5" style="672" customWidth="1"/>
    <col min="772" max="772" width="11" style="672" bestFit="1" customWidth="1"/>
    <col min="773" max="773" width="11" style="672" customWidth="1"/>
    <col min="774" max="1025" width="9.33203125" style="672"/>
    <col min="1026" max="1026" width="82.6640625" style="672" customWidth="1"/>
    <col min="1027" max="1027" width="11.5" style="672" customWidth="1"/>
    <col min="1028" max="1028" width="11" style="672" bestFit="1" customWidth="1"/>
    <col min="1029" max="1029" width="11" style="672" customWidth="1"/>
    <col min="1030" max="1281" width="9.33203125" style="672"/>
    <col min="1282" max="1282" width="82.6640625" style="672" customWidth="1"/>
    <col min="1283" max="1283" width="11.5" style="672" customWidth="1"/>
    <col min="1284" max="1284" width="11" style="672" bestFit="1" customWidth="1"/>
    <col min="1285" max="1285" width="11" style="672" customWidth="1"/>
    <col min="1286" max="1537" width="9.33203125" style="672"/>
    <col min="1538" max="1538" width="82.6640625" style="672" customWidth="1"/>
    <col min="1539" max="1539" width="11.5" style="672" customWidth="1"/>
    <col min="1540" max="1540" width="11" style="672" bestFit="1" customWidth="1"/>
    <col min="1541" max="1541" width="11" style="672" customWidth="1"/>
    <col min="1542" max="1793" width="9.33203125" style="672"/>
    <col min="1794" max="1794" width="82.6640625" style="672" customWidth="1"/>
    <col min="1795" max="1795" width="11.5" style="672" customWidth="1"/>
    <col min="1796" max="1796" width="11" style="672" bestFit="1" customWidth="1"/>
    <col min="1797" max="1797" width="11" style="672" customWidth="1"/>
    <col min="1798" max="2049" width="9.33203125" style="672"/>
    <col min="2050" max="2050" width="82.6640625" style="672" customWidth="1"/>
    <col min="2051" max="2051" width="11.5" style="672" customWidth="1"/>
    <col min="2052" max="2052" width="11" style="672" bestFit="1" customWidth="1"/>
    <col min="2053" max="2053" width="11" style="672" customWidth="1"/>
    <col min="2054" max="2305" width="9.33203125" style="672"/>
    <col min="2306" max="2306" width="82.6640625" style="672" customWidth="1"/>
    <col min="2307" max="2307" width="11.5" style="672" customWidth="1"/>
    <col min="2308" max="2308" width="11" style="672" bestFit="1" customWidth="1"/>
    <col min="2309" max="2309" width="11" style="672" customWidth="1"/>
    <col min="2310" max="2561" width="9.33203125" style="672"/>
    <col min="2562" max="2562" width="82.6640625" style="672" customWidth="1"/>
    <col min="2563" max="2563" width="11.5" style="672" customWidth="1"/>
    <col min="2564" max="2564" width="11" style="672" bestFit="1" customWidth="1"/>
    <col min="2565" max="2565" width="11" style="672" customWidth="1"/>
    <col min="2566" max="2817" width="9.33203125" style="672"/>
    <col min="2818" max="2818" width="82.6640625" style="672" customWidth="1"/>
    <col min="2819" max="2819" width="11.5" style="672" customWidth="1"/>
    <col min="2820" max="2820" width="11" style="672" bestFit="1" customWidth="1"/>
    <col min="2821" max="2821" width="11" style="672" customWidth="1"/>
    <col min="2822" max="3073" width="9.33203125" style="672"/>
    <col min="3074" max="3074" width="82.6640625" style="672" customWidth="1"/>
    <col min="3075" max="3075" width="11.5" style="672" customWidth="1"/>
    <col min="3076" max="3076" width="11" style="672" bestFit="1" customWidth="1"/>
    <col min="3077" max="3077" width="11" style="672" customWidth="1"/>
    <col min="3078" max="3329" width="9.33203125" style="672"/>
    <col min="3330" max="3330" width="82.6640625" style="672" customWidth="1"/>
    <col min="3331" max="3331" width="11.5" style="672" customWidth="1"/>
    <col min="3332" max="3332" width="11" style="672" bestFit="1" customWidth="1"/>
    <col min="3333" max="3333" width="11" style="672" customWidth="1"/>
    <col min="3334" max="3585" width="9.33203125" style="672"/>
    <col min="3586" max="3586" width="82.6640625" style="672" customWidth="1"/>
    <col min="3587" max="3587" width="11.5" style="672" customWidth="1"/>
    <col min="3588" max="3588" width="11" style="672" bestFit="1" customWidth="1"/>
    <col min="3589" max="3589" width="11" style="672" customWidth="1"/>
    <col min="3590" max="3841" width="9.33203125" style="672"/>
    <col min="3842" max="3842" width="82.6640625" style="672" customWidth="1"/>
    <col min="3843" max="3843" width="11.5" style="672" customWidth="1"/>
    <col min="3844" max="3844" width="11" style="672" bestFit="1" customWidth="1"/>
    <col min="3845" max="3845" width="11" style="672" customWidth="1"/>
    <col min="3846" max="4097" width="9.33203125" style="672"/>
    <col min="4098" max="4098" width="82.6640625" style="672" customWidth="1"/>
    <col min="4099" max="4099" width="11.5" style="672" customWidth="1"/>
    <col min="4100" max="4100" width="11" style="672" bestFit="1" customWidth="1"/>
    <col min="4101" max="4101" width="11" style="672" customWidth="1"/>
    <col min="4102" max="4353" width="9.33203125" style="672"/>
    <col min="4354" max="4354" width="82.6640625" style="672" customWidth="1"/>
    <col min="4355" max="4355" width="11.5" style="672" customWidth="1"/>
    <col min="4356" max="4356" width="11" style="672" bestFit="1" customWidth="1"/>
    <col min="4357" max="4357" width="11" style="672" customWidth="1"/>
    <col min="4358" max="4609" width="9.33203125" style="672"/>
    <col min="4610" max="4610" width="82.6640625" style="672" customWidth="1"/>
    <col min="4611" max="4611" width="11.5" style="672" customWidth="1"/>
    <col min="4612" max="4612" width="11" style="672" bestFit="1" customWidth="1"/>
    <col min="4613" max="4613" width="11" style="672" customWidth="1"/>
    <col min="4614" max="4865" width="9.33203125" style="672"/>
    <col min="4866" max="4866" width="82.6640625" style="672" customWidth="1"/>
    <col min="4867" max="4867" width="11.5" style="672" customWidth="1"/>
    <col min="4868" max="4868" width="11" style="672" bestFit="1" customWidth="1"/>
    <col min="4869" max="4869" width="11" style="672" customWidth="1"/>
    <col min="4870" max="5121" width="9.33203125" style="672"/>
    <col min="5122" max="5122" width="82.6640625" style="672" customWidth="1"/>
    <col min="5123" max="5123" width="11.5" style="672" customWidth="1"/>
    <col min="5124" max="5124" width="11" style="672" bestFit="1" customWidth="1"/>
    <col min="5125" max="5125" width="11" style="672" customWidth="1"/>
    <col min="5126" max="5377" width="9.33203125" style="672"/>
    <col min="5378" max="5378" width="82.6640625" style="672" customWidth="1"/>
    <col min="5379" max="5379" width="11.5" style="672" customWidth="1"/>
    <col min="5380" max="5380" width="11" style="672" bestFit="1" customWidth="1"/>
    <col min="5381" max="5381" width="11" style="672" customWidth="1"/>
    <col min="5382" max="5633" width="9.33203125" style="672"/>
    <col min="5634" max="5634" width="82.6640625" style="672" customWidth="1"/>
    <col min="5635" max="5635" width="11.5" style="672" customWidth="1"/>
    <col min="5636" max="5636" width="11" style="672" bestFit="1" customWidth="1"/>
    <col min="5637" max="5637" width="11" style="672" customWidth="1"/>
    <col min="5638" max="5889" width="9.33203125" style="672"/>
    <col min="5890" max="5890" width="82.6640625" style="672" customWidth="1"/>
    <col min="5891" max="5891" width="11.5" style="672" customWidth="1"/>
    <col min="5892" max="5892" width="11" style="672" bestFit="1" customWidth="1"/>
    <col min="5893" max="5893" width="11" style="672" customWidth="1"/>
    <col min="5894" max="6145" width="9.33203125" style="672"/>
    <col min="6146" max="6146" width="82.6640625" style="672" customWidth="1"/>
    <col min="6147" max="6147" width="11.5" style="672" customWidth="1"/>
    <col min="6148" max="6148" width="11" style="672" bestFit="1" customWidth="1"/>
    <col min="6149" max="6149" width="11" style="672" customWidth="1"/>
    <col min="6150" max="6401" width="9.33203125" style="672"/>
    <col min="6402" max="6402" width="82.6640625" style="672" customWidth="1"/>
    <col min="6403" max="6403" width="11.5" style="672" customWidth="1"/>
    <col min="6404" max="6404" width="11" style="672" bestFit="1" customWidth="1"/>
    <col min="6405" max="6405" width="11" style="672" customWidth="1"/>
    <col min="6406" max="6657" width="9.33203125" style="672"/>
    <col min="6658" max="6658" width="82.6640625" style="672" customWidth="1"/>
    <col min="6659" max="6659" width="11.5" style="672" customWidth="1"/>
    <col min="6660" max="6660" width="11" style="672" bestFit="1" customWidth="1"/>
    <col min="6661" max="6661" width="11" style="672" customWidth="1"/>
    <col min="6662" max="6913" width="9.33203125" style="672"/>
    <col min="6914" max="6914" width="82.6640625" style="672" customWidth="1"/>
    <col min="6915" max="6915" width="11.5" style="672" customWidth="1"/>
    <col min="6916" max="6916" width="11" style="672" bestFit="1" customWidth="1"/>
    <col min="6917" max="6917" width="11" style="672" customWidth="1"/>
    <col min="6918" max="7169" width="9.33203125" style="672"/>
    <col min="7170" max="7170" width="82.6640625" style="672" customWidth="1"/>
    <col min="7171" max="7171" width="11.5" style="672" customWidth="1"/>
    <col min="7172" max="7172" width="11" style="672" bestFit="1" customWidth="1"/>
    <col min="7173" max="7173" width="11" style="672" customWidth="1"/>
    <col min="7174" max="7425" width="9.33203125" style="672"/>
    <col min="7426" max="7426" width="82.6640625" style="672" customWidth="1"/>
    <col min="7427" max="7427" width="11.5" style="672" customWidth="1"/>
    <col min="7428" max="7428" width="11" style="672" bestFit="1" customWidth="1"/>
    <col min="7429" max="7429" width="11" style="672" customWidth="1"/>
    <col min="7430" max="7681" width="9.33203125" style="672"/>
    <col min="7682" max="7682" width="82.6640625" style="672" customWidth="1"/>
    <col min="7683" max="7683" width="11.5" style="672" customWidth="1"/>
    <col min="7684" max="7684" width="11" style="672" bestFit="1" customWidth="1"/>
    <col min="7685" max="7685" width="11" style="672" customWidth="1"/>
    <col min="7686" max="7937" width="9.33203125" style="672"/>
    <col min="7938" max="7938" width="82.6640625" style="672" customWidth="1"/>
    <col min="7939" max="7939" width="11.5" style="672" customWidth="1"/>
    <col min="7940" max="7940" width="11" style="672" bestFit="1" customWidth="1"/>
    <col min="7941" max="7941" width="11" style="672" customWidth="1"/>
    <col min="7942" max="8193" width="9.33203125" style="672"/>
    <col min="8194" max="8194" width="82.6640625" style="672" customWidth="1"/>
    <col min="8195" max="8195" width="11.5" style="672" customWidth="1"/>
    <col min="8196" max="8196" width="11" style="672" bestFit="1" customWidth="1"/>
    <col min="8197" max="8197" width="11" style="672" customWidth="1"/>
    <col min="8198" max="8449" width="9.33203125" style="672"/>
    <col min="8450" max="8450" width="82.6640625" style="672" customWidth="1"/>
    <col min="8451" max="8451" width="11.5" style="672" customWidth="1"/>
    <col min="8452" max="8452" width="11" style="672" bestFit="1" customWidth="1"/>
    <col min="8453" max="8453" width="11" style="672" customWidth="1"/>
    <col min="8454" max="8705" width="9.33203125" style="672"/>
    <col min="8706" max="8706" width="82.6640625" style="672" customWidth="1"/>
    <col min="8707" max="8707" width="11.5" style="672" customWidth="1"/>
    <col min="8708" max="8708" width="11" style="672" bestFit="1" customWidth="1"/>
    <col min="8709" max="8709" width="11" style="672" customWidth="1"/>
    <col min="8710" max="8961" width="9.33203125" style="672"/>
    <col min="8962" max="8962" width="82.6640625" style="672" customWidth="1"/>
    <col min="8963" max="8963" width="11.5" style="672" customWidth="1"/>
    <col min="8964" max="8964" width="11" style="672" bestFit="1" customWidth="1"/>
    <col min="8965" max="8965" width="11" style="672" customWidth="1"/>
    <col min="8966" max="9217" width="9.33203125" style="672"/>
    <col min="9218" max="9218" width="82.6640625" style="672" customWidth="1"/>
    <col min="9219" max="9219" width="11.5" style="672" customWidth="1"/>
    <col min="9220" max="9220" width="11" style="672" bestFit="1" customWidth="1"/>
    <col min="9221" max="9221" width="11" style="672" customWidth="1"/>
    <col min="9222" max="9473" width="9.33203125" style="672"/>
    <col min="9474" max="9474" width="82.6640625" style="672" customWidth="1"/>
    <col min="9475" max="9475" width="11.5" style="672" customWidth="1"/>
    <col min="9476" max="9476" width="11" style="672" bestFit="1" customWidth="1"/>
    <col min="9477" max="9477" width="11" style="672" customWidth="1"/>
    <col min="9478" max="9729" width="9.33203125" style="672"/>
    <col min="9730" max="9730" width="82.6640625" style="672" customWidth="1"/>
    <col min="9731" max="9731" width="11.5" style="672" customWidth="1"/>
    <col min="9732" max="9732" width="11" style="672" bestFit="1" customWidth="1"/>
    <col min="9733" max="9733" width="11" style="672" customWidth="1"/>
    <col min="9734" max="9985" width="9.33203125" style="672"/>
    <col min="9986" max="9986" width="82.6640625" style="672" customWidth="1"/>
    <col min="9987" max="9987" width="11.5" style="672" customWidth="1"/>
    <col min="9988" max="9988" width="11" style="672" bestFit="1" customWidth="1"/>
    <col min="9989" max="9989" width="11" style="672" customWidth="1"/>
    <col min="9990" max="10241" width="9.33203125" style="672"/>
    <col min="10242" max="10242" width="82.6640625" style="672" customWidth="1"/>
    <col min="10243" max="10243" width="11.5" style="672" customWidth="1"/>
    <col min="10244" max="10244" width="11" style="672" bestFit="1" customWidth="1"/>
    <col min="10245" max="10245" width="11" style="672" customWidth="1"/>
    <col min="10246" max="10497" width="9.33203125" style="672"/>
    <col min="10498" max="10498" width="82.6640625" style="672" customWidth="1"/>
    <col min="10499" max="10499" width="11.5" style="672" customWidth="1"/>
    <col min="10500" max="10500" width="11" style="672" bestFit="1" customWidth="1"/>
    <col min="10501" max="10501" width="11" style="672" customWidth="1"/>
    <col min="10502" max="10753" width="9.33203125" style="672"/>
    <col min="10754" max="10754" width="82.6640625" style="672" customWidth="1"/>
    <col min="10755" max="10755" width="11.5" style="672" customWidth="1"/>
    <col min="10756" max="10756" width="11" style="672" bestFit="1" customWidth="1"/>
    <col min="10757" max="10757" width="11" style="672" customWidth="1"/>
    <col min="10758" max="11009" width="9.33203125" style="672"/>
    <col min="11010" max="11010" width="82.6640625" style="672" customWidth="1"/>
    <col min="11011" max="11011" width="11.5" style="672" customWidth="1"/>
    <col min="11012" max="11012" width="11" style="672" bestFit="1" customWidth="1"/>
    <col min="11013" max="11013" width="11" style="672" customWidth="1"/>
    <col min="11014" max="11265" width="9.33203125" style="672"/>
    <col min="11266" max="11266" width="82.6640625" style="672" customWidth="1"/>
    <col min="11267" max="11267" width="11.5" style="672" customWidth="1"/>
    <col min="11268" max="11268" width="11" style="672" bestFit="1" customWidth="1"/>
    <col min="11269" max="11269" width="11" style="672" customWidth="1"/>
    <col min="11270" max="11521" width="9.33203125" style="672"/>
    <col min="11522" max="11522" width="82.6640625" style="672" customWidth="1"/>
    <col min="11523" max="11523" width="11.5" style="672" customWidth="1"/>
    <col min="11524" max="11524" width="11" style="672" bestFit="1" customWidth="1"/>
    <col min="11525" max="11525" width="11" style="672" customWidth="1"/>
    <col min="11526" max="11777" width="9.33203125" style="672"/>
    <col min="11778" max="11778" width="82.6640625" style="672" customWidth="1"/>
    <col min="11779" max="11779" width="11.5" style="672" customWidth="1"/>
    <col min="11780" max="11780" width="11" style="672" bestFit="1" customWidth="1"/>
    <col min="11781" max="11781" width="11" style="672" customWidth="1"/>
    <col min="11782" max="12033" width="9.33203125" style="672"/>
    <col min="12034" max="12034" width="82.6640625" style="672" customWidth="1"/>
    <col min="12035" max="12035" width="11.5" style="672" customWidth="1"/>
    <col min="12036" max="12036" width="11" style="672" bestFit="1" customWidth="1"/>
    <col min="12037" max="12037" width="11" style="672" customWidth="1"/>
    <col min="12038" max="12289" width="9.33203125" style="672"/>
    <col min="12290" max="12290" width="82.6640625" style="672" customWidth="1"/>
    <col min="12291" max="12291" width="11.5" style="672" customWidth="1"/>
    <col min="12292" max="12292" width="11" style="672" bestFit="1" customWidth="1"/>
    <col min="12293" max="12293" width="11" style="672" customWidth="1"/>
    <col min="12294" max="12545" width="9.33203125" style="672"/>
    <col min="12546" max="12546" width="82.6640625" style="672" customWidth="1"/>
    <col min="12547" max="12547" width="11.5" style="672" customWidth="1"/>
    <col min="12548" max="12548" width="11" style="672" bestFit="1" customWidth="1"/>
    <col min="12549" max="12549" width="11" style="672" customWidth="1"/>
    <col min="12550" max="12801" width="9.33203125" style="672"/>
    <col min="12802" max="12802" width="82.6640625" style="672" customWidth="1"/>
    <col min="12803" max="12803" width="11.5" style="672" customWidth="1"/>
    <col min="12804" max="12804" width="11" style="672" bestFit="1" customWidth="1"/>
    <col min="12805" max="12805" width="11" style="672" customWidth="1"/>
    <col min="12806" max="13057" width="9.33203125" style="672"/>
    <col min="13058" max="13058" width="82.6640625" style="672" customWidth="1"/>
    <col min="13059" max="13059" width="11.5" style="672" customWidth="1"/>
    <col min="13060" max="13060" width="11" style="672" bestFit="1" customWidth="1"/>
    <col min="13061" max="13061" width="11" style="672" customWidth="1"/>
    <col min="13062" max="13313" width="9.33203125" style="672"/>
    <col min="13314" max="13314" width="82.6640625" style="672" customWidth="1"/>
    <col min="13315" max="13315" width="11.5" style="672" customWidth="1"/>
    <col min="13316" max="13316" width="11" style="672" bestFit="1" customWidth="1"/>
    <col min="13317" max="13317" width="11" style="672" customWidth="1"/>
    <col min="13318" max="13569" width="9.33203125" style="672"/>
    <col min="13570" max="13570" width="82.6640625" style="672" customWidth="1"/>
    <col min="13571" max="13571" width="11.5" style="672" customWidth="1"/>
    <col min="13572" max="13572" width="11" style="672" bestFit="1" customWidth="1"/>
    <col min="13573" max="13573" width="11" style="672" customWidth="1"/>
    <col min="13574" max="13825" width="9.33203125" style="672"/>
    <col min="13826" max="13826" width="82.6640625" style="672" customWidth="1"/>
    <col min="13827" max="13827" width="11.5" style="672" customWidth="1"/>
    <col min="13828" max="13828" width="11" style="672" bestFit="1" customWidth="1"/>
    <col min="13829" max="13829" width="11" style="672" customWidth="1"/>
    <col min="13830" max="14081" width="9.33203125" style="672"/>
    <col min="14082" max="14082" width="82.6640625" style="672" customWidth="1"/>
    <col min="14083" max="14083" width="11.5" style="672" customWidth="1"/>
    <col min="14084" max="14084" width="11" style="672" bestFit="1" customWidth="1"/>
    <col min="14085" max="14085" width="11" style="672" customWidth="1"/>
    <col min="14086" max="14337" width="9.33203125" style="672"/>
    <col min="14338" max="14338" width="82.6640625" style="672" customWidth="1"/>
    <col min="14339" max="14339" width="11.5" style="672" customWidth="1"/>
    <col min="14340" max="14340" width="11" style="672" bestFit="1" customWidth="1"/>
    <col min="14341" max="14341" width="11" style="672" customWidth="1"/>
    <col min="14342" max="14593" width="9.33203125" style="672"/>
    <col min="14594" max="14594" width="82.6640625" style="672" customWidth="1"/>
    <col min="14595" max="14595" width="11.5" style="672" customWidth="1"/>
    <col min="14596" max="14596" width="11" style="672" bestFit="1" customWidth="1"/>
    <col min="14597" max="14597" width="11" style="672" customWidth="1"/>
    <col min="14598" max="14849" width="9.33203125" style="672"/>
    <col min="14850" max="14850" width="82.6640625" style="672" customWidth="1"/>
    <col min="14851" max="14851" width="11.5" style="672" customWidth="1"/>
    <col min="14852" max="14852" width="11" style="672" bestFit="1" customWidth="1"/>
    <col min="14853" max="14853" width="11" style="672" customWidth="1"/>
    <col min="14854" max="15105" width="9.33203125" style="672"/>
    <col min="15106" max="15106" width="82.6640625" style="672" customWidth="1"/>
    <col min="15107" max="15107" width="11.5" style="672" customWidth="1"/>
    <col min="15108" max="15108" width="11" style="672" bestFit="1" customWidth="1"/>
    <col min="15109" max="15109" width="11" style="672" customWidth="1"/>
    <col min="15110" max="15361" width="9.33203125" style="672"/>
    <col min="15362" max="15362" width="82.6640625" style="672" customWidth="1"/>
    <col min="15363" max="15363" width="11.5" style="672" customWidth="1"/>
    <col min="15364" max="15364" width="11" style="672" bestFit="1" customWidth="1"/>
    <col min="15365" max="15365" width="11" style="672" customWidth="1"/>
    <col min="15366" max="15617" width="9.33203125" style="672"/>
    <col min="15618" max="15618" width="82.6640625" style="672" customWidth="1"/>
    <col min="15619" max="15619" width="11.5" style="672" customWidth="1"/>
    <col min="15620" max="15620" width="11" style="672" bestFit="1" customWidth="1"/>
    <col min="15621" max="15621" width="11" style="672" customWidth="1"/>
    <col min="15622" max="15873" width="9.33203125" style="672"/>
    <col min="15874" max="15874" width="82.6640625" style="672" customWidth="1"/>
    <col min="15875" max="15875" width="11.5" style="672" customWidth="1"/>
    <col min="15876" max="15876" width="11" style="672" bestFit="1" customWidth="1"/>
    <col min="15877" max="15877" width="11" style="672" customWidth="1"/>
    <col min="15878" max="16129" width="9.33203125" style="672"/>
    <col min="16130" max="16130" width="82.6640625" style="672" customWidth="1"/>
    <col min="16131" max="16131" width="11.5" style="672" customWidth="1"/>
    <col min="16132" max="16132" width="11" style="672" bestFit="1" customWidth="1"/>
    <col min="16133" max="16133" width="11" style="672" customWidth="1"/>
    <col min="16134" max="16384" width="9.33203125" style="672"/>
  </cols>
  <sheetData>
    <row r="1" spans="1:5" s="649" customFormat="1">
      <c r="B1" s="671" t="s">
        <v>583</v>
      </c>
      <c r="C1" s="650"/>
      <c r="D1" s="650"/>
      <c r="E1" s="650"/>
    </row>
    <row r="2" spans="1:5" s="649" customFormat="1">
      <c r="C2" s="650"/>
      <c r="D2" s="650"/>
      <c r="E2" s="650"/>
    </row>
    <row r="3" spans="1:5" s="649" customFormat="1">
      <c r="C3" s="650"/>
      <c r="D3" s="650"/>
      <c r="E3" s="650"/>
    </row>
    <row r="4" spans="1:5" ht="32.25" thickBot="1">
      <c r="C4" s="651">
        <v>2014</v>
      </c>
      <c r="D4" s="727" t="s">
        <v>684</v>
      </c>
      <c r="E4" s="727" t="s">
        <v>685</v>
      </c>
    </row>
    <row r="5" spans="1:5" ht="16.5" thickBot="1">
      <c r="A5" s="652" t="s">
        <v>584</v>
      </c>
      <c r="B5" s="653" t="s">
        <v>585</v>
      </c>
      <c r="C5" s="654">
        <v>71494</v>
      </c>
      <c r="D5" s="655">
        <v>61922</v>
      </c>
      <c r="E5" s="655">
        <v>61922</v>
      </c>
    </row>
    <row r="6" spans="1:5" ht="16.5" thickBot="1">
      <c r="A6" s="656" t="s">
        <v>586</v>
      </c>
      <c r="B6" s="657" t="s">
        <v>587</v>
      </c>
      <c r="C6" s="658">
        <f>SUM(C7:C10)</f>
        <v>69422</v>
      </c>
      <c r="D6" s="658">
        <f>SUM(D7:D10)</f>
        <v>63379</v>
      </c>
      <c r="E6" s="658">
        <f>SUM(E7:E10)</f>
        <v>63379</v>
      </c>
    </row>
    <row r="7" spans="1:5" ht="16.5" thickBot="1">
      <c r="A7" s="656" t="s">
        <v>588</v>
      </c>
      <c r="B7" s="657" t="s">
        <v>589</v>
      </c>
      <c r="C7" s="659">
        <v>10700</v>
      </c>
      <c r="D7" s="658">
        <v>16023</v>
      </c>
      <c r="E7" s="658">
        <v>16023</v>
      </c>
    </row>
    <row r="8" spans="1:5" ht="16.5" thickBot="1">
      <c r="A8" s="656" t="s">
        <v>590</v>
      </c>
      <c r="B8" s="657" t="s">
        <v>591</v>
      </c>
      <c r="C8" s="659">
        <v>34267</v>
      </c>
      <c r="D8" s="658">
        <v>29010</v>
      </c>
      <c r="E8" s="658">
        <v>29010</v>
      </c>
    </row>
    <row r="9" spans="1:5" ht="16.5" thickBot="1">
      <c r="A9" s="656" t="s">
        <v>592</v>
      </c>
      <c r="B9" s="657" t="s">
        <v>593</v>
      </c>
      <c r="C9" s="659">
        <v>100</v>
      </c>
      <c r="D9" s="658">
        <v>100</v>
      </c>
      <c r="E9" s="658">
        <v>100</v>
      </c>
    </row>
    <row r="10" spans="1:5" ht="16.5" thickBot="1">
      <c r="A10" s="656" t="s">
        <v>594</v>
      </c>
      <c r="B10" s="657" t="s">
        <v>595</v>
      </c>
      <c r="C10" s="659">
        <v>24355</v>
      </c>
      <c r="D10" s="658">
        <v>18246</v>
      </c>
      <c r="E10" s="658">
        <v>18246</v>
      </c>
    </row>
    <row r="11" spans="1:5" ht="16.5" thickBot="1">
      <c r="A11" s="656" t="s">
        <v>596</v>
      </c>
      <c r="B11" s="657" t="s">
        <v>597</v>
      </c>
      <c r="C11" s="658">
        <f>SUM(C5+C6)</f>
        <v>140916</v>
      </c>
      <c r="D11" s="658">
        <f>SUM(D5+D6)</f>
        <v>125301</v>
      </c>
      <c r="E11" s="658">
        <f>SUM(E5+E6)</f>
        <v>125301</v>
      </c>
    </row>
    <row r="12" spans="1:5" ht="16.5" thickBot="1">
      <c r="A12" s="656" t="s">
        <v>598</v>
      </c>
      <c r="B12" s="657" t="s">
        <v>599</v>
      </c>
      <c r="C12" s="659">
        <v>4776</v>
      </c>
      <c r="D12" s="658">
        <v>0</v>
      </c>
      <c r="E12" s="658">
        <v>0</v>
      </c>
    </row>
    <row r="13" spans="1:5" ht="16.5" thickBot="1">
      <c r="A13" s="656" t="s">
        <v>600</v>
      </c>
      <c r="B13" s="657" t="s">
        <v>601</v>
      </c>
      <c r="C13" s="658">
        <f>+C11+C12</f>
        <v>145692</v>
      </c>
      <c r="D13" s="658">
        <f>+D11+D12</f>
        <v>125301</v>
      </c>
      <c r="E13" s="658">
        <f>+E11+E12</f>
        <v>125301</v>
      </c>
    </row>
    <row r="14" spans="1:5" ht="16.5" thickBot="1">
      <c r="A14" s="660" t="s">
        <v>602</v>
      </c>
      <c r="B14" s="661" t="s">
        <v>603</v>
      </c>
      <c r="C14" s="662">
        <f>+C13</f>
        <v>145692</v>
      </c>
      <c r="D14" s="662">
        <f>+D13</f>
        <v>125301</v>
      </c>
      <c r="E14" s="662">
        <f>+E13</f>
        <v>125301</v>
      </c>
    </row>
    <row r="15" spans="1:5" ht="16.5" thickBot="1">
      <c r="A15" s="656" t="s">
        <v>604</v>
      </c>
      <c r="B15" s="657" t="s">
        <v>605</v>
      </c>
      <c r="C15" s="659">
        <v>31823</v>
      </c>
      <c r="D15" s="658">
        <v>33566</v>
      </c>
      <c r="E15" s="658">
        <f>21867+10380+263+1056</f>
        <v>33566</v>
      </c>
    </row>
    <row r="16" spans="1:5" ht="32.25" thickBot="1">
      <c r="A16" s="656" t="s">
        <v>604</v>
      </c>
      <c r="B16" s="657" t="s">
        <v>606</v>
      </c>
      <c r="C16" s="659">
        <v>9000</v>
      </c>
      <c r="D16" s="658">
        <v>9000</v>
      </c>
      <c r="E16" s="658">
        <v>9000</v>
      </c>
    </row>
    <row r="17" spans="1:5" ht="16.5" thickBot="1">
      <c r="A17" s="656" t="s">
        <v>607</v>
      </c>
      <c r="B17" s="657" t="s">
        <v>608</v>
      </c>
      <c r="C17" s="659">
        <v>5956</v>
      </c>
      <c r="D17" s="658">
        <v>6673</v>
      </c>
      <c r="E17" s="658">
        <f>3827+1820+724+302</f>
        <v>6673</v>
      </c>
    </row>
    <row r="18" spans="1:5" ht="32.25" thickBot="1">
      <c r="A18" s="656" t="s">
        <v>609</v>
      </c>
      <c r="B18" s="657" t="s">
        <v>610</v>
      </c>
      <c r="C18" s="659">
        <v>18677</v>
      </c>
      <c r="D18" s="658">
        <v>12959</v>
      </c>
      <c r="E18" s="658">
        <v>12959</v>
      </c>
    </row>
    <row r="19" spans="1:5" ht="32.25" thickBot="1">
      <c r="A19" s="660" t="s">
        <v>611</v>
      </c>
      <c r="B19" s="661" t="s">
        <v>612</v>
      </c>
      <c r="C19" s="663">
        <f>SUM(C15:C18)</f>
        <v>65456</v>
      </c>
      <c r="D19" s="663">
        <f>SUM(D15:D18)</f>
        <v>62198</v>
      </c>
      <c r="E19" s="663">
        <f>SUM(E15:E18)</f>
        <v>62198</v>
      </c>
    </row>
    <row r="20" spans="1:5" ht="16.5" thickBot="1">
      <c r="A20" s="660" t="s">
        <v>613</v>
      </c>
      <c r="B20" s="661" t="s">
        <v>665</v>
      </c>
      <c r="C20" s="663">
        <v>5884</v>
      </c>
      <c r="D20" s="662">
        <v>11588</v>
      </c>
      <c r="E20" s="662">
        <v>11588</v>
      </c>
    </row>
    <row r="21" spans="1:5" s="714" customFormat="1" ht="16.5" thickBot="1">
      <c r="A21" s="711" t="s">
        <v>614</v>
      </c>
      <c r="B21" s="712" t="s">
        <v>615</v>
      </c>
      <c r="C21" s="713">
        <f>SUM(C22:C25)</f>
        <v>9863</v>
      </c>
      <c r="D21" s="713">
        <f>SUM(D22:D25)</f>
        <v>9779</v>
      </c>
      <c r="E21" s="713">
        <f>SUM(E22:E25)</f>
        <v>9779</v>
      </c>
    </row>
    <row r="22" spans="1:5" ht="16.5" thickBot="1">
      <c r="A22" s="656" t="s">
        <v>616</v>
      </c>
      <c r="B22" s="657" t="s">
        <v>617</v>
      </c>
      <c r="C22" s="659">
        <v>3048</v>
      </c>
      <c r="D22" s="658">
        <v>3028</v>
      </c>
      <c r="E22" s="658">
        <v>3028</v>
      </c>
    </row>
    <row r="23" spans="1:5" ht="16.5" thickBot="1">
      <c r="A23" s="656" t="s">
        <v>616</v>
      </c>
      <c r="B23" s="657" t="s">
        <v>618</v>
      </c>
      <c r="C23" s="659">
        <v>3048</v>
      </c>
      <c r="D23" s="658">
        <v>3028</v>
      </c>
      <c r="E23" s="658">
        <v>3028</v>
      </c>
    </row>
    <row r="24" spans="1:5" ht="16.5" thickBot="1">
      <c r="A24" s="656" t="s">
        <v>619</v>
      </c>
      <c r="B24" s="664" t="s">
        <v>620</v>
      </c>
      <c r="C24" s="665">
        <v>1452</v>
      </c>
      <c r="D24" s="658">
        <v>1423</v>
      </c>
      <c r="E24" s="658">
        <v>1423</v>
      </c>
    </row>
    <row r="25" spans="1:5" ht="16.5" thickBot="1">
      <c r="A25" s="656" t="s">
        <v>619</v>
      </c>
      <c r="B25" s="664" t="s">
        <v>621</v>
      </c>
      <c r="C25" s="665">
        <v>2315</v>
      </c>
      <c r="D25" s="658">
        <v>2300</v>
      </c>
      <c r="E25" s="658">
        <v>2300</v>
      </c>
    </row>
    <row r="26" spans="1:5" ht="16.5" thickBot="1">
      <c r="A26" s="656" t="s">
        <v>622</v>
      </c>
      <c r="B26" s="664" t="s">
        <v>623</v>
      </c>
      <c r="C26" s="665">
        <v>3167</v>
      </c>
      <c r="D26" s="658">
        <v>3349</v>
      </c>
      <c r="E26" s="658">
        <v>3349</v>
      </c>
    </row>
    <row r="27" spans="1:5" ht="16.5" thickBot="1">
      <c r="A27" s="656" t="s">
        <v>624</v>
      </c>
      <c r="B27" s="664" t="s">
        <v>625</v>
      </c>
      <c r="C27" s="665">
        <v>7917</v>
      </c>
      <c r="D27" s="658">
        <v>8483</v>
      </c>
      <c r="E27" s="658">
        <v>8483</v>
      </c>
    </row>
    <row r="28" spans="1:5" ht="16.5" thickBot="1">
      <c r="A28" s="656" t="s">
        <v>626</v>
      </c>
      <c r="B28" s="664" t="s">
        <v>627</v>
      </c>
      <c r="C28" s="665">
        <v>2126</v>
      </c>
      <c r="D28" s="658">
        <v>4251</v>
      </c>
      <c r="E28" s="658">
        <v>4251</v>
      </c>
    </row>
    <row r="29" spans="1:5" ht="16.5" thickBot="1">
      <c r="A29" s="656" t="s">
        <v>628</v>
      </c>
      <c r="B29" s="664" t="s">
        <v>629</v>
      </c>
      <c r="C29" s="665">
        <v>3458</v>
      </c>
      <c r="D29" s="658">
        <v>2964</v>
      </c>
      <c r="E29" s="658">
        <v>2964</v>
      </c>
    </row>
    <row r="30" spans="1:5" ht="16.5" thickBot="1">
      <c r="A30" s="660" t="s">
        <v>630</v>
      </c>
      <c r="B30" s="666" t="s">
        <v>631</v>
      </c>
      <c r="C30" s="667">
        <f>SUM(C26:C29)+C21</f>
        <v>26531</v>
      </c>
      <c r="D30" s="667">
        <f>SUM(D26:D29)+D21</f>
        <v>28826</v>
      </c>
      <c r="E30" s="667">
        <f>SUM(E26:E29)+E21</f>
        <v>28826</v>
      </c>
    </row>
    <row r="31" spans="1:5" ht="32.25" thickBot="1">
      <c r="A31" s="660" t="s">
        <v>632</v>
      </c>
      <c r="B31" s="661" t="s">
        <v>633</v>
      </c>
      <c r="C31" s="663">
        <f>+C20+C30</f>
        <v>32415</v>
      </c>
      <c r="D31" s="663">
        <f>+D20+D30</f>
        <v>40414</v>
      </c>
      <c r="E31" s="663">
        <f>+E20+E30</f>
        <v>40414</v>
      </c>
    </row>
    <row r="32" spans="1:5" ht="32.25" thickBot="1">
      <c r="A32" s="668" t="s">
        <v>634</v>
      </c>
      <c r="B32" s="661" t="s">
        <v>635</v>
      </c>
      <c r="C32" s="663">
        <v>4033</v>
      </c>
      <c r="D32" s="669">
        <v>2997</v>
      </c>
      <c r="E32" s="669">
        <v>2997</v>
      </c>
    </row>
    <row r="33" spans="1:5" ht="32.25" thickBot="1">
      <c r="A33" s="670"/>
      <c r="B33" s="661" t="s">
        <v>636</v>
      </c>
      <c r="C33" s="663">
        <v>55272</v>
      </c>
      <c r="D33" s="669">
        <v>34919</v>
      </c>
      <c r="E33" s="669">
        <v>34919</v>
      </c>
    </row>
    <row r="34" spans="1:5" ht="16.5" thickBot="1">
      <c r="A34" s="660"/>
      <c r="B34" s="661" t="s">
        <v>637</v>
      </c>
      <c r="C34" s="663">
        <v>1960</v>
      </c>
      <c r="D34" s="673"/>
      <c r="E34" s="673"/>
    </row>
    <row r="35" spans="1:5" ht="16.5" thickBot="1">
      <c r="A35" s="674"/>
      <c r="B35" s="666" t="s">
        <v>638</v>
      </c>
      <c r="C35" s="667">
        <f>+C14+C19+C31+C32+C33+C34</f>
        <v>304828</v>
      </c>
      <c r="D35" s="667">
        <f>+D14+D19+D31+D32+D33+D34</f>
        <v>265829</v>
      </c>
      <c r="E35" s="667">
        <f>+E14+E19+E31+E32+E33+E34</f>
        <v>265829</v>
      </c>
    </row>
    <row r="36" spans="1:5" ht="16.5" thickBot="1">
      <c r="A36" s="674"/>
      <c r="B36" s="666" t="s">
        <v>639</v>
      </c>
      <c r="C36" s="667"/>
      <c r="D36" s="662">
        <v>9474</v>
      </c>
      <c r="E36" s="662">
        <v>9474</v>
      </c>
    </row>
    <row r="37" spans="1:5" ht="16.5" thickBot="1">
      <c r="A37" s="674"/>
      <c r="B37" s="666" t="s">
        <v>640</v>
      </c>
      <c r="C37" s="667">
        <f>+C35+C36</f>
        <v>304828</v>
      </c>
      <c r="D37" s="667">
        <f>+D35+D36</f>
        <v>275303</v>
      </c>
      <c r="E37" s="667">
        <f>+E35+E36</f>
        <v>275303</v>
      </c>
    </row>
    <row r="38" spans="1:5" ht="16.5" thickBot="1">
      <c r="A38" s="674"/>
      <c r="B38" s="666" t="s">
        <v>642</v>
      </c>
      <c r="C38" s="667">
        <v>0</v>
      </c>
      <c r="D38" s="662">
        <v>9297</v>
      </c>
      <c r="E38" s="662">
        <v>9297</v>
      </c>
    </row>
    <row r="39" spans="1:5" ht="17.25" customHeight="1" thickBot="1">
      <c r="A39" s="674"/>
      <c r="B39" s="666" t="s">
        <v>641</v>
      </c>
      <c r="C39" s="667">
        <f>+C38+C37</f>
        <v>304828</v>
      </c>
      <c r="D39" s="662">
        <f>+D38+D37</f>
        <v>284600</v>
      </c>
      <c r="E39" s="662">
        <f>+E38+E37</f>
        <v>284600</v>
      </c>
    </row>
  </sheetData>
  <pageMargins left="0.7" right="0.7" top="0.75" bottom="0.75" header="0.3" footer="0.3"/>
  <pageSetup paperSize="9" scale="69" orientation="portrait" r:id="rId1"/>
  <headerFooter>
    <oddHeader>&amp;R&amp;"Times New Roman CE,Félkövér dőlt" 10. melléklet a ……/2015. (….) önkormányzati rendelethez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E8"/>
  <sheetViews>
    <sheetView zoomScaleNormal="100" workbookViewId="0">
      <selection activeCell="D35" sqref="D35"/>
    </sheetView>
  </sheetViews>
  <sheetFormatPr defaultRowHeight="12.75"/>
  <cols>
    <col min="1" max="1" width="28" customWidth="1"/>
    <col min="2" max="2" width="16.33203125" customWidth="1"/>
    <col min="3" max="3" width="17.1640625" customWidth="1"/>
    <col min="4" max="4" width="22" customWidth="1"/>
  </cols>
  <sheetData>
    <row r="1" spans="1:5" ht="13.5" thickBot="1">
      <c r="A1" s="678" t="s">
        <v>643</v>
      </c>
      <c r="B1" s="679" t="s">
        <v>644</v>
      </c>
      <c r="C1" s="679" t="s">
        <v>645</v>
      </c>
      <c r="D1" s="679" t="s">
        <v>646</v>
      </c>
      <c r="E1" s="679" t="s">
        <v>51</v>
      </c>
    </row>
    <row r="2" spans="1:5">
      <c r="A2" s="677" t="s">
        <v>647</v>
      </c>
      <c r="B2" s="677">
        <v>19</v>
      </c>
      <c r="C2" s="677"/>
      <c r="D2" s="677">
        <v>2</v>
      </c>
      <c r="E2" s="677">
        <f>SUM(B2:D2)</f>
        <v>21</v>
      </c>
    </row>
    <row r="3" spans="1:5">
      <c r="A3" s="676" t="s">
        <v>219</v>
      </c>
      <c r="B3" s="676"/>
      <c r="C3" s="676">
        <v>12.3</v>
      </c>
      <c r="D3" s="676">
        <v>3</v>
      </c>
      <c r="E3" s="676">
        <f t="shared" ref="E3:E7" si="0">SUM(B3:D3)</f>
        <v>15.3</v>
      </c>
    </row>
    <row r="4" spans="1:5">
      <c r="A4" s="676" t="s">
        <v>648</v>
      </c>
      <c r="B4" s="676"/>
      <c r="C4" s="676">
        <v>5</v>
      </c>
      <c r="D4" s="676"/>
      <c r="E4" s="676">
        <f t="shared" si="0"/>
        <v>5</v>
      </c>
    </row>
    <row r="5" spans="1:5">
      <c r="A5" s="676" t="s">
        <v>649</v>
      </c>
      <c r="B5" s="676"/>
      <c r="C5" s="676">
        <v>16</v>
      </c>
      <c r="D5" s="676"/>
      <c r="E5" s="676">
        <f t="shared" si="0"/>
        <v>16</v>
      </c>
    </row>
    <row r="6" spans="1:5">
      <c r="A6" s="676" t="s">
        <v>650</v>
      </c>
      <c r="B6" s="676"/>
      <c r="C6" s="676">
        <f>20-1</f>
        <v>19</v>
      </c>
      <c r="D6" s="676"/>
      <c r="E6" s="676">
        <f t="shared" si="0"/>
        <v>19</v>
      </c>
    </row>
    <row r="7" spans="1:5">
      <c r="A7" s="676" t="s">
        <v>651</v>
      </c>
      <c r="B7" s="676"/>
      <c r="C7" s="676">
        <f>14-0.25</f>
        <v>13.75</v>
      </c>
      <c r="D7" s="676"/>
      <c r="E7" s="676">
        <f t="shared" si="0"/>
        <v>13.75</v>
      </c>
    </row>
    <row r="8" spans="1:5">
      <c r="E8" s="676">
        <f>SUM(E2:E7)</f>
        <v>90.05</v>
      </c>
    </row>
  </sheetData>
  <pageMargins left="0.7" right="0.7" top="0.75" bottom="0.75" header="0.3" footer="0.3"/>
  <pageSetup paperSize="9" orientation="portrait" r:id="rId1"/>
  <headerFooter>
    <oddHeader xml:space="preserve">&amp;CBalatonkenese Város Önkormányzat és a két Társulás intézményeinél foglalkoztatottak létszáma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41</vt:i4>
      </vt:variant>
      <vt:variant>
        <vt:lpstr>Névvel ellátott tartományok</vt:lpstr>
      </vt:variant>
      <vt:variant>
        <vt:i4>25</vt:i4>
      </vt:variant>
    </vt:vector>
  </HeadingPairs>
  <TitlesOfParts>
    <vt:vector size="66" baseType="lpstr">
      <vt:lpstr>ÖSSZEFÜGGÉSEK</vt:lpstr>
      <vt:lpstr>1.1.sz.mell. Önk. szumma</vt:lpstr>
      <vt:lpstr>1.2.1.sz.mell. Önk. összes</vt:lpstr>
      <vt:lpstr>1.2.2.sz.mell. Hivatal össz.</vt:lpstr>
      <vt:lpstr>1.2.3.sz.mell.Műv.össz.</vt:lpstr>
      <vt:lpstr>1.2.4.sz.mell.Vágo.össz.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1.2.5.sz.mell. Óvoda össz.</vt:lpstr>
      <vt:lpstr>1.2.6.sz. mell. TSZSZI</vt:lpstr>
      <vt:lpstr>1.2.8.sz.mell. Okt.társ.</vt:lpstr>
      <vt:lpstr>1.2.9.sz.mell. Szoc.társ.</vt:lpstr>
      <vt:lpstr>6.sz.mell. Beruházások</vt:lpstr>
      <vt:lpstr>7.sz.mell.Felújítások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10.sz.mell</vt:lpstr>
      <vt:lpstr>1. sz tájékoztató t.</vt:lpstr>
      <vt:lpstr>2. sz tájékoztató t</vt:lpstr>
      <vt:lpstr>3. sz tájékoztató t.</vt:lpstr>
      <vt:lpstr>4.sz tájékoztató t.</vt:lpstr>
      <vt:lpstr>5.sz tájékoztató t.</vt:lpstr>
      <vt:lpstr>6.sz tájékoztató t.</vt:lpstr>
      <vt:lpstr>7. sz tájékoztató t.</vt:lpstr>
      <vt:lpstr>Önk+Társ. </vt:lpstr>
      <vt:lpstr>10. sz mell.normatíva</vt:lpstr>
      <vt:lpstr>Létszámok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 Önk. szumma'!Nyomtatási_terület</vt:lpstr>
      <vt:lpstr>'1.2.1.sz.mell. Önk. összes'!Nyomtatási_terület</vt:lpstr>
      <vt:lpstr>'1.2.2.sz.mell. Hivatal össz.'!Nyomtatási_terület</vt:lpstr>
      <vt:lpstr>'1.2.3.sz.mell.Műv.össz.'!Nyomtatási_terület</vt:lpstr>
      <vt:lpstr>'1.2.4.sz.mell.Vágo.össz.'!Nyomtatási_terület</vt:lpstr>
      <vt:lpstr>'1.2.5.sz.mell. Óvoda össz.'!Nyomtatási_terület</vt:lpstr>
      <vt:lpstr>'1.2.6.sz. mell. TSZSZI'!Nyomtatási_terület</vt:lpstr>
      <vt:lpstr>'1.2.8.sz.mell. Okt.társ.'!Nyomtatási_terület</vt:lpstr>
      <vt:lpstr>'1.2.9.sz.mell. Szoc.társ.'!Nyomtatási_terület</vt:lpstr>
      <vt:lpstr>'6.sz.mell. Beruházások'!Nyomtatási_terület</vt:lpstr>
      <vt:lpstr>'7. sz tájékoztató t.'!Nyomtatási_terület</vt:lpstr>
      <vt:lpstr>'Önk+Társ.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.</cp:lastModifiedBy>
  <cp:lastPrinted>2015-11-27T08:51:48Z</cp:lastPrinted>
  <dcterms:created xsi:type="dcterms:W3CDTF">1999-10-30T10:30:45Z</dcterms:created>
  <dcterms:modified xsi:type="dcterms:W3CDTF">2016-03-16T09:57:14Z</dcterms:modified>
</cp:coreProperties>
</file>