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510" yWindow="-135" windowWidth="9645" windowHeight="11400" tabRatio="727" firstSheet="1" activeTab="1"/>
  </bookViews>
  <sheets>
    <sheet name="ÖSSZEFÜGGÉSEK" sheetId="75" state="hidden" r:id="rId1"/>
    <sheet name="1.1.sz.mell. Önk. szumma" sheetId="1" r:id="rId2"/>
    <sheet name="1.2.1.sz.mell. Önk. összes" sheetId="130" r:id="rId3"/>
    <sheet name="1.2.1.a.sz.mell. Önk isk.nélkül" sheetId="116" r:id="rId4"/>
    <sheet name="1.2.1.b.sz.mell. Önk iskola" sheetId="137" r:id="rId5"/>
    <sheet name="1.2.1.c.sz.mell. Önk. önk locs" sheetId="129" r:id="rId6"/>
    <sheet name="1.2.1.d.sz.mell.Önk.önk.konyha" sheetId="135" r:id="rId7"/>
    <sheet name="1.2.1.e.sz.mell.Önk. önk.támog." sheetId="151" r:id="rId8"/>
    <sheet name="1.2.2.sz.mell. Hivatal össz." sheetId="131" r:id="rId9"/>
    <sheet name="1.2.2.a.sz.mell. Hivatal köt." sheetId="133" r:id="rId10"/>
    <sheet name="1.2.2.b.sz.mell. Hivatal önk." sheetId="132" r:id="rId11"/>
    <sheet name="1.2.3.sz.mell.Műv.össz." sheetId="138" r:id="rId12"/>
    <sheet name="1.2.3.a.sz.mell.Műv.köt." sheetId="136" r:id="rId13"/>
    <sheet name="1.2.3.b.sz.mell.Műv.önk." sheetId="134" r:id="rId14"/>
    <sheet name="1.2.4.sz.mell.Vágo.össz." sheetId="140" r:id="rId15"/>
    <sheet name="1.2..4.a.sz.mell.Vágo.köt." sheetId="141" r:id="rId16"/>
    <sheet name="1.2.4.b.sz.mell.Vágo.önk." sheetId="139" r:id="rId17"/>
    <sheet name="2.1.sz.mell  " sheetId="73" r:id="rId18"/>
    <sheet name="2.2.sz.mell  " sheetId="61" r:id="rId19"/>
    <sheet name="ELLENŐRZÉS-1.sz.2.a.sz.2.b.sz." sheetId="76" state="hidden" r:id="rId20"/>
    <sheet name="3.sz.mell.  " sheetId="62" state="hidden" r:id="rId21"/>
    <sheet name="4.sz.mell." sheetId="77" state="hidden" r:id="rId22"/>
    <sheet name="5.sz.mell." sheetId="78" state="hidden" r:id="rId23"/>
    <sheet name="6.sz.mell. Beruházások" sheetId="63" r:id="rId24"/>
    <sheet name="7.sz.mell.Felújítások" sheetId="64" r:id="rId25"/>
    <sheet name="8. sz. mell. Beruházások EU-s" sheetId="71" r:id="rId26"/>
    <sheet name="9.1. sz. mell" sheetId="3" state="hidden" r:id="rId27"/>
    <sheet name="9.1.1. sz. mell " sheetId="119" state="hidden" r:id="rId28"/>
    <sheet name="9.1.2. sz. mell " sheetId="120" state="hidden" r:id="rId29"/>
    <sheet name="9.1.3. sz. mell" sheetId="121" state="hidden" r:id="rId30"/>
    <sheet name="9.2. sz. mell" sheetId="79" state="hidden" r:id="rId31"/>
    <sheet name="9.2.1. sz. mell" sheetId="122" state="hidden" r:id="rId32"/>
    <sheet name="9.2.2. sz.  mell" sheetId="123" state="hidden" r:id="rId33"/>
    <sheet name="9.2.3. sz. mell" sheetId="124" state="hidden" r:id="rId34"/>
    <sheet name="9.3. sz. mell" sheetId="105" state="hidden" r:id="rId35"/>
    <sheet name="9.3.1. sz. mell" sheetId="125" state="hidden" r:id="rId36"/>
    <sheet name="9.3.2. sz. mell" sheetId="126" state="hidden" r:id="rId37"/>
    <sheet name="9.3.3. sz. mell" sheetId="127" state="hidden" r:id="rId38"/>
    <sheet name="10.sz.mell" sheetId="89" state="hidden" r:id="rId39"/>
    <sheet name="1. sz tájékoztató t." sheetId="87" state="hidden" r:id="rId40"/>
    <sheet name="2. sz tájékoztató t" sheetId="66" state="hidden" r:id="rId41"/>
    <sheet name="3. sz tájékoztató t." sheetId="88" state="hidden" r:id="rId42"/>
    <sheet name="4.sz tájékoztató t." sheetId="24" state="hidden" r:id="rId43"/>
    <sheet name="5.sz tájékoztató t." sheetId="2" state="hidden" r:id="rId44"/>
    <sheet name="6.sz tájékoztató t." sheetId="70" state="hidden" r:id="rId45"/>
    <sheet name="7. sz tájékoztató t." sheetId="128" state="hidden" r:id="rId46"/>
    <sheet name="Óvoda össz." sheetId="144" r:id="rId47"/>
    <sheet name="Óvoda Kenese" sheetId="143" r:id="rId48"/>
    <sheet name="Óvoda B.akar" sheetId="142" r:id="rId49"/>
    <sheet name="Óvoda önk." sheetId="145" r:id="rId50"/>
    <sheet name="TSZSZI" sheetId="148" r:id="rId51"/>
    <sheet name="Önk+Társ. " sheetId="149" r:id="rId52"/>
    <sheet name="Létszámok" sheetId="150" r:id="rId53"/>
  </sheets>
  <externalReferences>
    <externalReference r:id="rId54"/>
    <externalReference r:id="rId55"/>
    <externalReference r:id="rId56"/>
  </externalReferences>
  <definedNames>
    <definedName name="_xlnm._FilterDatabase" localSheetId="1" hidden="1">'1.1.sz.mell. Önk. szumma'!$F$1:$F$159</definedName>
    <definedName name="_xlnm._FilterDatabase" localSheetId="2" hidden="1">'1.2.1.sz.mell. Önk. összes'!$C$1:$C$159</definedName>
    <definedName name="_xlnm._FilterDatabase" localSheetId="11" hidden="1">'1.2.3.sz.mell.Műv.össz.'!$C$1:$C$159</definedName>
    <definedName name="_xlnm._FilterDatabase" localSheetId="14" hidden="1">'1.2.4.sz.mell.Vágo.össz.'!$C$1:$C$159</definedName>
    <definedName name="_xlnm._FilterDatabase" localSheetId="46" hidden="1">'Óvoda össz.'!$C$1:$C$159</definedName>
    <definedName name="_xlnm.Print_Titles" localSheetId="26">'9.1. sz. mell'!$1:$6</definedName>
    <definedName name="_xlnm.Print_Titles" localSheetId="27">'9.1.1. sz. mell '!$1:$6</definedName>
    <definedName name="_xlnm.Print_Titles" localSheetId="28">'9.1.2. sz. mell '!$1:$6</definedName>
    <definedName name="_xlnm.Print_Titles" localSheetId="29">'9.1.3. sz. mell'!$1:$6</definedName>
    <definedName name="_xlnm.Print_Titles" localSheetId="30">'9.2. sz. mell'!$1:$6</definedName>
    <definedName name="_xlnm.Print_Titles" localSheetId="31">'9.2.1. sz. mell'!$1:$6</definedName>
    <definedName name="_xlnm.Print_Titles" localSheetId="32">'9.2.2. sz.  mell'!$1:$6</definedName>
    <definedName name="_xlnm.Print_Titles" localSheetId="33">'9.2.3. sz. mell'!$1:$6</definedName>
    <definedName name="_xlnm.Print_Titles" localSheetId="34">'9.3. sz. mell'!$1:$6</definedName>
    <definedName name="_xlnm.Print_Titles" localSheetId="35">'9.3.1. sz. mell'!$1:$6</definedName>
    <definedName name="_xlnm.Print_Titles" localSheetId="36">'9.3.2. sz. mell'!$1:$6</definedName>
    <definedName name="_xlnm.Print_Titles" localSheetId="37">'9.3.3. sz. mell'!$1:$6</definedName>
    <definedName name="_xlnm.Print_Area" localSheetId="39">'1. sz tájékoztató t.'!$A$1:$E$147</definedName>
    <definedName name="_xlnm.Print_Area" localSheetId="1">'1.1.sz.mell. Önk. szumma'!$A$1:$E$159</definedName>
    <definedName name="_xlnm.Print_Area" localSheetId="15">'1.2..4.a.sz.mell.Vágo.köt.'!$A$1:$C$159</definedName>
    <definedName name="_xlnm.Print_Area" localSheetId="3">'1.2.1.a.sz.mell. Önk isk.nélkül'!$A$1:$C$159</definedName>
    <definedName name="_xlnm.Print_Area" localSheetId="4">'1.2.1.b.sz.mell. Önk iskola'!$A$1:$C$159</definedName>
    <definedName name="_xlnm.Print_Area" localSheetId="5">'1.2.1.c.sz.mell. Önk. önk locs'!$A$1:$C$159</definedName>
    <definedName name="_xlnm.Print_Area" localSheetId="6">'1.2.1.d.sz.mell.Önk.önk.konyha'!$A$1:$C$159</definedName>
    <definedName name="_xlnm.Print_Area" localSheetId="7">'1.2.1.e.sz.mell.Önk. önk.támog.'!$A$1:$C$159</definedName>
    <definedName name="_xlnm.Print_Area" localSheetId="9">'1.2.2.a.sz.mell. Hivatal köt.'!$A$1:$C$159</definedName>
    <definedName name="_xlnm.Print_Area" localSheetId="10">'1.2.2.b.sz.mell. Hivatal önk.'!$A$1:$C$159</definedName>
    <definedName name="_xlnm.Print_Area" localSheetId="12">'1.2.3.a.sz.mell.Műv.köt.'!$A$1:$C$159</definedName>
    <definedName name="_xlnm.Print_Area" localSheetId="13">'1.2.3.b.sz.mell.Műv.önk.'!$A$1:$C$159</definedName>
    <definedName name="_xlnm.Print_Area" localSheetId="16">'1.2.4.b.sz.mell.Vágo.önk.'!$A$1:$C$159</definedName>
    <definedName name="_xlnm.Print_Area" localSheetId="45">'7. sz tájékoztató t.'!$A$1:$E$37</definedName>
    <definedName name="_xlnm.Print_Area" localSheetId="48">'Óvoda B.akar'!$A$1:$C$159</definedName>
    <definedName name="_xlnm.Print_Area" localSheetId="47">'Óvoda Kenese'!$A$1:$C$159</definedName>
    <definedName name="_xlnm.Print_Area" localSheetId="49">'Óvoda önk.'!$A$1:$C$159</definedName>
    <definedName name="_xlnm.Print_Area" localSheetId="51">'Önk+Társ. '!$A$1:$C$159</definedName>
    <definedName name="_xlnm.Print_Area" localSheetId="50">TSZSZI!$A$1:$E$161</definedName>
  </definedNames>
  <calcPr calcId="124519"/>
</workbook>
</file>

<file path=xl/calcChain.xml><?xml version="1.0" encoding="utf-8"?>
<calcChain xmlns="http://schemas.openxmlformats.org/spreadsheetml/2006/main">
  <c r="E3" i="148"/>
  <c r="E91"/>
  <c r="E91" i="144"/>
  <c r="E3"/>
  <c r="E3" i="140"/>
  <c r="E91"/>
  <c r="E3" i="138"/>
  <c r="E91"/>
  <c r="E91" i="130"/>
  <c r="E91" i="1"/>
  <c r="E91" i="131"/>
  <c r="K11" i="71"/>
  <c r="C7" i="150"/>
  <c r="C6"/>
  <c r="E33" i="61"/>
  <c r="C18" i="73"/>
  <c r="G24" i="63" l="1"/>
  <c r="E24"/>
  <c r="F24"/>
  <c r="D24"/>
  <c r="B24"/>
  <c r="E18"/>
  <c r="F18"/>
  <c r="D18"/>
  <c r="B18"/>
  <c r="E5"/>
  <c r="C39" i="71"/>
  <c r="G23" i="63"/>
  <c r="G22"/>
  <c r="G21"/>
  <c r="G20"/>
  <c r="G19"/>
  <c r="G18"/>
  <c r="G17"/>
  <c r="F16"/>
  <c r="E16"/>
  <c r="D16"/>
  <c r="B16"/>
  <c r="G15"/>
  <c r="G16" s="1"/>
  <c r="F14"/>
  <c r="E14"/>
  <c r="D14"/>
  <c r="B14"/>
  <c r="G13"/>
  <c r="G14" s="1"/>
  <c r="C12"/>
  <c r="B12"/>
  <c r="F10"/>
  <c r="G10" s="1"/>
  <c r="F9"/>
  <c r="F12" s="1"/>
  <c r="D8"/>
  <c r="G8" s="1"/>
  <c r="E7"/>
  <c r="D12"/>
  <c r="E6"/>
  <c r="G6" s="1"/>
  <c r="E12"/>
  <c r="G3"/>
  <c r="D3"/>
  <c r="D144" i="145"/>
  <c r="D117"/>
  <c r="D115"/>
  <c r="D113"/>
  <c r="D112"/>
  <c r="D111"/>
  <c r="D110"/>
  <c r="D109"/>
  <c r="D108"/>
  <c r="D107"/>
  <c r="D106"/>
  <c r="D105"/>
  <c r="D104"/>
  <c r="D103"/>
  <c r="D102"/>
  <c r="D101"/>
  <c r="D98"/>
  <c r="D97"/>
  <c r="D96"/>
  <c r="D95"/>
  <c r="D94"/>
  <c r="D77"/>
  <c r="D76"/>
  <c r="D73"/>
  <c r="D71"/>
  <c r="D66"/>
  <c r="D61"/>
  <c r="D60"/>
  <c r="D59"/>
  <c r="D58"/>
  <c r="D56"/>
  <c r="D55"/>
  <c r="D54"/>
  <c r="D53"/>
  <c r="D45"/>
  <c r="D44"/>
  <c r="D43"/>
  <c r="D42"/>
  <c r="D41"/>
  <c r="D40"/>
  <c r="D39"/>
  <c r="D38"/>
  <c r="D37"/>
  <c r="D36"/>
  <c r="D35"/>
  <c r="D33"/>
  <c r="D32"/>
  <c r="D31"/>
  <c r="D30"/>
  <c r="D29"/>
  <c r="D28"/>
  <c r="D25"/>
  <c r="D24"/>
  <c r="D23"/>
  <c r="D22"/>
  <c r="D21"/>
  <c r="D20"/>
  <c r="D18"/>
  <c r="D17"/>
  <c r="D16"/>
  <c r="D15"/>
  <c r="D14"/>
  <c r="D13"/>
  <c r="D11"/>
  <c r="D10"/>
  <c r="D9"/>
  <c r="D8"/>
  <c r="D7"/>
  <c r="D6"/>
  <c r="C28" i="71"/>
  <c r="F17"/>
  <c r="F18"/>
  <c r="F20" i="64"/>
  <c r="F19"/>
  <c r="F18"/>
  <c r="F17"/>
  <c r="F16"/>
  <c r="F15"/>
  <c r="F14"/>
  <c r="F13"/>
  <c r="F12"/>
  <c r="F11"/>
  <c r="E10"/>
  <c r="D10"/>
  <c r="B10"/>
  <c r="F8"/>
  <c r="E8"/>
  <c r="E21" s="1"/>
  <c r="D8"/>
  <c r="D21" s="1"/>
  <c r="B6"/>
  <c r="B8" s="1"/>
  <c r="B21" s="1"/>
  <c r="G5" i="63" l="1"/>
  <c r="G7"/>
  <c r="G9"/>
  <c r="G12"/>
  <c r="F10" i="64"/>
  <c r="F21" s="1"/>
  <c r="E3" i="150"/>
  <c r="E4"/>
  <c r="E5"/>
  <c r="E6"/>
  <c r="E7"/>
  <c r="E2"/>
  <c r="E8" l="1"/>
  <c r="E152" i="130"/>
  <c r="E150"/>
  <c r="E149"/>
  <c r="E148"/>
  <c r="E147"/>
  <c r="E146"/>
  <c r="C145" i="151"/>
  <c r="C143"/>
  <c r="C142"/>
  <c r="C141"/>
  <c r="C139"/>
  <c r="C138"/>
  <c r="C137"/>
  <c r="C136"/>
  <c r="C135"/>
  <c r="C134"/>
  <c r="C133"/>
  <c r="C132"/>
  <c r="C131"/>
  <c r="C130"/>
  <c r="C129"/>
  <c r="C127"/>
  <c r="C126"/>
  <c r="C125"/>
  <c r="C124"/>
  <c r="C123"/>
  <c r="C122"/>
  <c r="C121"/>
  <c r="C120"/>
  <c r="C119"/>
  <c r="C118"/>
  <c r="C116"/>
  <c r="C113"/>
  <c r="C112"/>
  <c r="C109"/>
  <c r="C108"/>
  <c r="C106"/>
  <c r="C104"/>
  <c r="C103"/>
  <c r="C102"/>
  <c r="C101"/>
  <c r="C100"/>
  <c r="C99"/>
  <c r="C85"/>
  <c r="C84"/>
  <c r="C83"/>
  <c r="C82"/>
  <c r="C81"/>
  <c r="C80"/>
  <c r="C79"/>
  <c r="C78"/>
  <c r="C77"/>
  <c r="C76"/>
  <c r="C75"/>
  <c r="C74"/>
  <c r="C73"/>
  <c r="C71"/>
  <c r="C69"/>
  <c r="C68"/>
  <c r="C66"/>
  <c r="C65"/>
  <c r="C64"/>
  <c r="C61"/>
  <c r="C58"/>
  <c r="C56"/>
  <c r="C53"/>
  <c r="C51"/>
  <c r="C50"/>
  <c r="C49"/>
  <c r="C48"/>
  <c r="C47"/>
  <c r="C46"/>
  <c r="C44"/>
  <c r="C43"/>
  <c r="C42"/>
  <c r="C41"/>
  <c r="C40"/>
  <c r="C35"/>
  <c r="C32"/>
  <c r="C31"/>
  <c r="C30"/>
  <c r="C29"/>
  <c r="C25"/>
  <c r="C24"/>
  <c r="C23"/>
  <c r="C22"/>
  <c r="C21"/>
  <c r="C20"/>
  <c r="C18"/>
  <c r="C16"/>
  <c r="C15"/>
  <c r="C14"/>
  <c r="C13"/>
  <c r="C11"/>
  <c r="C10"/>
  <c r="C9"/>
  <c r="C8"/>
  <c r="C7"/>
  <c r="C6"/>
  <c r="C3"/>
  <c r="C91" s="1"/>
  <c r="C7" i="1"/>
  <c r="C8"/>
  <c r="C9"/>
  <c r="C10"/>
  <c r="C11"/>
  <c r="C13"/>
  <c r="C14"/>
  <c r="C15"/>
  <c r="C16"/>
  <c r="C17"/>
  <c r="C18"/>
  <c r="C20"/>
  <c r="C21"/>
  <c r="C22"/>
  <c r="C23"/>
  <c r="C24"/>
  <c r="C25"/>
  <c r="C27"/>
  <c r="C28"/>
  <c r="C29"/>
  <c r="C30"/>
  <c r="C31"/>
  <c r="C32"/>
  <c r="C33"/>
  <c r="C35"/>
  <c r="C36"/>
  <c r="C37"/>
  <c r="C38"/>
  <c r="C39"/>
  <c r="C40"/>
  <c r="C41"/>
  <c r="C42"/>
  <c r="C43"/>
  <c r="C44"/>
  <c r="C45"/>
  <c r="C47"/>
  <c r="C48"/>
  <c r="C49"/>
  <c r="C50"/>
  <c r="C51"/>
  <c r="C53"/>
  <c r="C54"/>
  <c r="C55"/>
  <c r="C56"/>
  <c r="C58"/>
  <c r="C59"/>
  <c r="C60"/>
  <c r="C61"/>
  <c r="C63"/>
  <c r="C64"/>
  <c r="C65"/>
  <c r="C66"/>
  <c r="C68"/>
  <c r="C69"/>
  <c r="C70"/>
  <c r="C71"/>
  <c r="C73"/>
  <c r="C74"/>
  <c r="C78"/>
  <c r="C80"/>
  <c r="C81"/>
  <c r="C82"/>
  <c r="C83"/>
  <c r="C84"/>
  <c r="C85"/>
  <c r="C92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5"/>
  <c r="C116"/>
  <c r="C117"/>
  <c r="C118"/>
  <c r="C119"/>
  <c r="C120"/>
  <c r="C121"/>
  <c r="C122"/>
  <c r="C123"/>
  <c r="C124"/>
  <c r="C125"/>
  <c r="C126"/>
  <c r="C127"/>
  <c r="C129"/>
  <c r="C130"/>
  <c r="C131"/>
  <c r="C132"/>
  <c r="C133"/>
  <c r="C134"/>
  <c r="C135"/>
  <c r="C136"/>
  <c r="C137"/>
  <c r="C138"/>
  <c r="C139"/>
  <c r="C141"/>
  <c r="C142"/>
  <c r="C143"/>
  <c r="C145"/>
  <c r="C146"/>
  <c r="C147"/>
  <c r="C148"/>
  <c r="C149"/>
  <c r="C150"/>
  <c r="C151"/>
  <c r="C152"/>
  <c r="D11"/>
  <c r="D13"/>
  <c r="D14"/>
  <c r="D15"/>
  <c r="D16"/>
  <c r="D17"/>
  <c r="D18"/>
  <c r="D20"/>
  <c r="D21"/>
  <c r="D22"/>
  <c r="D23"/>
  <c r="D24"/>
  <c r="D25"/>
  <c r="D27"/>
  <c r="D28"/>
  <c r="D29"/>
  <c r="D30"/>
  <c r="D31"/>
  <c r="D32"/>
  <c r="D33"/>
  <c r="D35"/>
  <c r="D36"/>
  <c r="D37"/>
  <c r="D38"/>
  <c r="D39"/>
  <c r="D40"/>
  <c r="D41"/>
  <c r="D42"/>
  <c r="D43"/>
  <c r="D44"/>
  <c r="D45"/>
  <c r="D47"/>
  <c r="D48"/>
  <c r="D49"/>
  <c r="D50"/>
  <c r="D51"/>
  <c r="D53"/>
  <c r="D54"/>
  <c r="D55"/>
  <c r="D56"/>
  <c r="D58"/>
  <c r="D59"/>
  <c r="D60"/>
  <c r="D61"/>
  <c r="D63"/>
  <c r="D64"/>
  <c r="D65"/>
  <c r="D66"/>
  <c r="D68"/>
  <c r="D69"/>
  <c r="D70"/>
  <c r="D71"/>
  <c r="D73"/>
  <c r="D74"/>
  <c r="D78"/>
  <c r="D80"/>
  <c r="D81"/>
  <c r="D82"/>
  <c r="D83"/>
  <c r="D84"/>
  <c r="D85"/>
  <c r="D92"/>
  <c r="D94"/>
  <c r="D95"/>
  <c r="D96"/>
  <c r="D97"/>
  <c r="D99"/>
  <c r="D100"/>
  <c r="D101"/>
  <c r="D102"/>
  <c r="D103"/>
  <c r="D104"/>
  <c r="D105"/>
  <c r="D106"/>
  <c r="D107"/>
  <c r="D108"/>
  <c r="D109"/>
  <c r="D110"/>
  <c r="D111"/>
  <c r="D112"/>
  <c r="D113"/>
  <c r="D115"/>
  <c r="D116"/>
  <c r="D117"/>
  <c r="D118"/>
  <c r="D119"/>
  <c r="D120"/>
  <c r="D121"/>
  <c r="D122"/>
  <c r="D123"/>
  <c r="D124"/>
  <c r="D125"/>
  <c r="D126"/>
  <c r="D127"/>
  <c r="D129"/>
  <c r="D130"/>
  <c r="D131"/>
  <c r="D132"/>
  <c r="D133"/>
  <c r="D134"/>
  <c r="D135"/>
  <c r="D136"/>
  <c r="D137"/>
  <c r="D138"/>
  <c r="D139"/>
  <c r="D141"/>
  <c r="D142"/>
  <c r="D143"/>
  <c r="D145"/>
  <c r="D146"/>
  <c r="D147"/>
  <c r="D148"/>
  <c r="D149"/>
  <c r="D150"/>
  <c r="D151"/>
  <c r="D152"/>
  <c r="D7"/>
  <c r="D8"/>
  <c r="D9"/>
  <c r="D10"/>
  <c r="C6"/>
  <c r="C5" s="1"/>
  <c r="D6"/>
  <c r="D5" s="1"/>
  <c r="C144" i="148"/>
  <c r="C117"/>
  <c r="D114"/>
  <c r="C114"/>
  <c r="C113"/>
  <c r="C112"/>
  <c r="C111"/>
  <c r="C110"/>
  <c r="C109"/>
  <c r="C108"/>
  <c r="C107"/>
  <c r="C106"/>
  <c r="C105"/>
  <c r="C104"/>
  <c r="C103"/>
  <c r="C102"/>
  <c r="C101"/>
  <c r="C98"/>
  <c r="C97"/>
  <c r="D93"/>
  <c r="C93"/>
  <c r="D75"/>
  <c r="C75"/>
  <c r="D72"/>
  <c r="D86" s="1"/>
  <c r="C72"/>
  <c r="C86" s="1"/>
  <c r="C71"/>
  <c r="C66"/>
  <c r="C61"/>
  <c r="C60"/>
  <c r="C59"/>
  <c r="C58"/>
  <c r="C54"/>
  <c r="C53"/>
  <c r="D52"/>
  <c r="C52"/>
  <c r="C45"/>
  <c r="C44"/>
  <c r="C43"/>
  <c r="C41"/>
  <c r="C40"/>
  <c r="C38"/>
  <c r="C37"/>
  <c r="C35"/>
  <c r="D34"/>
  <c r="C34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D12"/>
  <c r="D62" s="1"/>
  <c r="C12"/>
  <c r="C62" s="1"/>
  <c r="C11"/>
  <c r="C10"/>
  <c r="C9"/>
  <c r="C8"/>
  <c r="C7"/>
  <c r="C6"/>
  <c r="D75" i="144"/>
  <c r="D72"/>
  <c r="D86" s="1"/>
  <c r="D34"/>
  <c r="D62" s="1"/>
  <c r="C114"/>
  <c r="D114"/>
  <c r="D93"/>
  <c r="C93"/>
  <c r="C75"/>
  <c r="C72"/>
  <c r="C57"/>
  <c r="C34"/>
  <c r="D67" i="130"/>
  <c r="D67" i="1" s="1"/>
  <c r="D72" i="130"/>
  <c r="D72" i="1" s="1"/>
  <c r="D57" i="130"/>
  <c r="D57" i="1" s="1"/>
  <c r="D52" i="130"/>
  <c r="D52" i="1" s="1"/>
  <c r="D46" i="130"/>
  <c r="D46" i="1" s="1"/>
  <c r="D34" i="130"/>
  <c r="D34" i="1" s="1"/>
  <c r="D26" i="130"/>
  <c r="D26" i="1" s="1"/>
  <c r="D19" i="130"/>
  <c r="D19" i="1" s="1"/>
  <c r="D114" i="130"/>
  <c r="D140"/>
  <c r="D153" s="1"/>
  <c r="D93"/>
  <c r="D93" i="1" s="1"/>
  <c r="D114" i="131"/>
  <c r="C114"/>
  <c r="D93"/>
  <c r="D128" s="1"/>
  <c r="D154" s="1"/>
  <c r="C93"/>
  <c r="C128" s="1"/>
  <c r="C154" s="1"/>
  <c r="D79"/>
  <c r="D79" i="1" s="1"/>
  <c r="C79" i="131"/>
  <c r="C79" i="1" s="1"/>
  <c r="D75" i="131"/>
  <c r="C75"/>
  <c r="D72"/>
  <c r="D86" s="1"/>
  <c r="C72"/>
  <c r="C86" s="1"/>
  <c r="D34"/>
  <c r="C34"/>
  <c r="D26"/>
  <c r="C26"/>
  <c r="D19"/>
  <c r="C19"/>
  <c r="D12"/>
  <c r="D62" s="1"/>
  <c r="D87" s="1"/>
  <c r="C12"/>
  <c r="C62" s="1"/>
  <c r="C87" s="1"/>
  <c r="D12" i="130"/>
  <c r="D12" i="1" s="1"/>
  <c r="C5" i="130"/>
  <c r="D5"/>
  <c r="D62" s="1"/>
  <c r="C140"/>
  <c r="C153" s="1"/>
  <c r="C114"/>
  <c r="C114" i="1" s="1"/>
  <c r="C93" i="130"/>
  <c r="C72"/>
  <c r="C72" i="1" s="1"/>
  <c r="C67" i="130"/>
  <c r="C86" s="1"/>
  <c r="C57"/>
  <c r="C57" i="1" s="1"/>
  <c r="C52" i="130"/>
  <c r="C52" i="1" s="1"/>
  <c r="C46" i="130"/>
  <c r="C46" i="1" s="1"/>
  <c r="C34" i="130"/>
  <c r="C34" i="1" s="1"/>
  <c r="C26" i="130"/>
  <c r="C26" i="1" s="1"/>
  <c r="C19" i="130"/>
  <c r="C19" i="1" s="1"/>
  <c r="C12" i="130"/>
  <c r="D114" i="138"/>
  <c r="C114"/>
  <c r="D98"/>
  <c r="D93" s="1"/>
  <c r="D128" s="1"/>
  <c r="D154" s="1"/>
  <c r="C93"/>
  <c r="D75"/>
  <c r="C75"/>
  <c r="D72"/>
  <c r="D86" s="1"/>
  <c r="C72"/>
  <c r="C86" s="1"/>
  <c r="D52"/>
  <c r="C52"/>
  <c r="D34"/>
  <c r="C34"/>
  <c r="D12"/>
  <c r="D62" s="1"/>
  <c r="D87" s="1"/>
  <c r="C12"/>
  <c r="D114" i="140"/>
  <c r="C114"/>
  <c r="D93"/>
  <c r="D128" s="1"/>
  <c r="D154" s="1"/>
  <c r="C93"/>
  <c r="D75"/>
  <c r="C75"/>
  <c r="D72"/>
  <c r="C72"/>
  <c r="D34"/>
  <c r="D62" s="1"/>
  <c r="C34"/>
  <c r="C62" s="1"/>
  <c r="C63" i="151" l="1"/>
  <c r="C62" i="130"/>
  <c r="C128"/>
  <c r="C86" i="144"/>
  <c r="C128"/>
  <c r="C154" s="1"/>
  <c r="D87"/>
  <c r="C111" i="151"/>
  <c r="C5"/>
  <c r="C19"/>
  <c r="C72"/>
  <c r="D153" i="1"/>
  <c r="C153"/>
  <c r="D62"/>
  <c r="D86"/>
  <c r="C62" i="138"/>
  <c r="C87" s="1"/>
  <c r="D128" i="130"/>
  <c r="D128" i="1" s="1"/>
  <c r="D86" i="130"/>
  <c r="D87" s="1"/>
  <c r="C62" i="144"/>
  <c r="C87" s="1"/>
  <c r="C87" i="148"/>
  <c r="D87"/>
  <c r="D128"/>
  <c r="D154" s="1"/>
  <c r="D114" i="1"/>
  <c r="D98"/>
  <c r="C93"/>
  <c r="C67"/>
  <c r="C86" s="1"/>
  <c r="C12"/>
  <c r="C128" i="148"/>
  <c r="C154" s="1"/>
  <c r="D86" i="140"/>
  <c r="D87" s="1"/>
  <c r="D128" i="144"/>
  <c r="D154" s="1"/>
  <c r="D154" i="130"/>
  <c r="C154"/>
  <c r="C87"/>
  <c r="C86" i="140"/>
  <c r="C87" s="1"/>
  <c r="C128"/>
  <c r="C154" s="1"/>
  <c r="C128" i="138"/>
  <c r="C154" s="1"/>
  <c r="D154" i="1" l="1"/>
  <c r="C128"/>
  <c r="C154" s="1"/>
  <c r="C62"/>
  <c r="C87" s="1"/>
  <c r="D87"/>
  <c r="C21" i="71"/>
  <c r="B21"/>
  <c r="C11"/>
  <c r="B11"/>
  <c r="C3" i="149"/>
  <c r="C91" s="1"/>
  <c r="C97" i="132"/>
  <c r="C53"/>
  <c r="C42"/>
  <c r="C38"/>
  <c r="C33"/>
  <c r="C29"/>
  <c r="C23"/>
  <c r="C18"/>
  <c r="C14"/>
  <c r="C9"/>
  <c r="C112" i="133"/>
  <c r="C108"/>
  <c r="C104"/>
  <c r="C61"/>
  <c r="C41"/>
  <c r="C37"/>
  <c r="C32"/>
  <c r="C28"/>
  <c r="C22"/>
  <c r="C13"/>
  <c r="C16" i="135"/>
  <c r="E116" i="71"/>
  <c r="E87"/>
  <c r="D87"/>
  <c r="C87"/>
  <c r="B87"/>
  <c r="F86"/>
  <c r="F85"/>
  <c r="F84"/>
  <c r="F83"/>
  <c r="F82"/>
  <c r="F81"/>
  <c r="F80"/>
  <c r="F87"/>
  <c r="E77"/>
  <c r="D77"/>
  <c r="C77"/>
  <c r="B77"/>
  <c r="F76"/>
  <c r="F75"/>
  <c r="F74"/>
  <c r="F73"/>
  <c r="F72"/>
  <c r="F71"/>
  <c r="F70"/>
  <c r="F77"/>
  <c r="E65"/>
  <c r="D65"/>
  <c r="C65"/>
  <c r="B65"/>
  <c r="F64"/>
  <c r="F63"/>
  <c r="F62"/>
  <c r="F61"/>
  <c r="F60"/>
  <c r="F59"/>
  <c r="F58"/>
  <c r="F65"/>
  <c r="E55"/>
  <c r="D55"/>
  <c r="C55"/>
  <c r="B55"/>
  <c r="F54"/>
  <c r="F53"/>
  <c r="F52"/>
  <c r="F51"/>
  <c r="F50"/>
  <c r="F49"/>
  <c r="F48"/>
  <c r="F55"/>
  <c r="E21"/>
  <c r="D21"/>
  <c r="F20"/>
  <c r="F19"/>
  <c r="F16"/>
  <c r="F15"/>
  <c r="F14"/>
  <c r="F21"/>
  <c r="E11"/>
  <c r="D11"/>
  <c r="F10"/>
  <c r="F9"/>
  <c r="F8"/>
  <c r="F7"/>
  <c r="F6"/>
  <c r="F5"/>
  <c r="F4"/>
  <c r="F11"/>
  <c r="E109"/>
  <c r="D109"/>
  <c r="C109"/>
  <c r="B109"/>
  <c r="F108"/>
  <c r="F107"/>
  <c r="F106"/>
  <c r="F105"/>
  <c r="F104"/>
  <c r="F103"/>
  <c r="F102"/>
  <c r="F109"/>
  <c r="E99"/>
  <c r="D99"/>
  <c r="C99"/>
  <c r="B99"/>
  <c r="F98"/>
  <c r="F97"/>
  <c r="F96"/>
  <c r="F95"/>
  <c r="F94"/>
  <c r="F93"/>
  <c r="F92"/>
  <c r="F99"/>
  <c r="E43"/>
  <c r="D43"/>
  <c r="C43"/>
  <c r="B43"/>
  <c r="F42"/>
  <c r="F41"/>
  <c r="F40"/>
  <c r="F39"/>
  <c r="F38"/>
  <c r="F37"/>
  <c r="F36"/>
  <c r="F43"/>
  <c r="E33"/>
  <c r="D33"/>
  <c r="C33"/>
  <c r="B33"/>
  <c r="F32"/>
  <c r="F31"/>
  <c r="F30"/>
  <c r="F29"/>
  <c r="F28"/>
  <c r="F27"/>
  <c r="F26"/>
  <c r="F33"/>
  <c r="E145" i="148"/>
  <c r="E144"/>
  <c r="E143"/>
  <c r="E142"/>
  <c r="E141"/>
  <c r="E139"/>
  <c r="E138"/>
  <c r="E137"/>
  <c r="E136"/>
  <c r="E135"/>
  <c r="E134"/>
  <c r="E132"/>
  <c r="E131"/>
  <c r="E130"/>
  <c r="E129" s="1"/>
  <c r="E127"/>
  <c r="E126"/>
  <c r="E125"/>
  <c r="E124"/>
  <c r="E123"/>
  <c r="E122"/>
  <c r="E121"/>
  <c r="E120"/>
  <c r="E118"/>
  <c r="E117"/>
  <c r="E116"/>
  <c r="E115"/>
  <c r="E113"/>
  <c r="E112"/>
  <c r="E110"/>
  <c r="E109"/>
  <c r="E108"/>
  <c r="E107"/>
  <c r="E106"/>
  <c r="E105"/>
  <c r="E104"/>
  <c r="E103"/>
  <c r="E102"/>
  <c r="E101"/>
  <c r="E100"/>
  <c r="E99"/>
  <c r="E97"/>
  <c r="E85"/>
  <c r="E84"/>
  <c r="E83"/>
  <c r="E82"/>
  <c r="E81"/>
  <c r="E80"/>
  <c r="E79" s="1"/>
  <c r="E74"/>
  <c r="E71"/>
  <c r="E70"/>
  <c r="E69"/>
  <c r="E68"/>
  <c r="E66"/>
  <c r="E65"/>
  <c r="E64"/>
  <c r="E61"/>
  <c r="E60"/>
  <c r="E59"/>
  <c r="E58"/>
  <c r="E56"/>
  <c r="E55"/>
  <c r="E54"/>
  <c r="E53"/>
  <c r="E51"/>
  <c r="E50"/>
  <c r="E49"/>
  <c r="E48"/>
  <c r="E47"/>
  <c r="E45"/>
  <c r="E44"/>
  <c r="E43"/>
  <c r="E42"/>
  <c r="E41"/>
  <c r="E40"/>
  <c r="E38"/>
  <c r="E37"/>
  <c r="E36"/>
  <c r="E35"/>
  <c r="E33"/>
  <c r="E32"/>
  <c r="E31"/>
  <c r="E30"/>
  <c r="E29"/>
  <c r="E28"/>
  <c r="E25"/>
  <c r="E24"/>
  <c r="E23"/>
  <c r="E22"/>
  <c r="E21"/>
  <c r="E20"/>
  <c r="E18"/>
  <c r="E17"/>
  <c r="E16"/>
  <c r="E15"/>
  <c r="E14"/>
  <c r="E13"/>
  <c r="E11"/>
  <c r="E10"/>
  <c r="E9"/>
  <c r="E8"/>
  <c r="E7"/>
  <c r="E6"/>
  <c r="E151" i="144"/>
  <c r="E150"/>
  <c r="E149"/>
  <c r="E148"/>
  <c r="E147"/>
  <c r="E146"/>
  <c r="E145" s="1"/>
  <c r="C145" i="145"/>
  <c r="C144"/>
  <c r="C143"/>
  <c r="C142"/>
  <c r="C141"/>
  <c r="C140"/>
  <c r="C139"/>
  <c r="C138"/>
  <c r="C137"/>
  <c r="C136"/>
  <c r="C135"/>
  <c r="C134"/>
  <c r="C133"/>
  <c r="C132"/>
  <c r="C131"/>
  <c r="C130"/>
  <c r="C129"/>
  <c r="C153"/>
  <c r="C127"/>
  <c r="C126"/>
  <c r="C125"/>
  <c r="C124"/>
  <c r="C123"/>
  <c r="C122"/>
  <c r="C121"/>
  <c r="C120"/>
  <c r="C119"/>
  <c r="C118"/>
  <c r="C117"/>
  <c r="C116"/>
  <c r="C115"/>
  <c r="C114" s="1"/>
  <c r="C113"/>
  <c r="C112"/>
  <c r="C110"/>
  <c r="C109"/>
  <c r="C108"/>
  <c r="C107"/>
  <c r="C106"/>
  <c r="C105"/>
  <c r="C104"/>
  <c r="C103"/>
  <c r="C102"/>
  <c r="C101"/>
  <c r="C100"/>
  <c r="C99"/>
  <c r="C97"/>
  <c r="C85"/>
  <c r="C84"/>
  <c r="C83"/>
  <c r="C82"/>
  <c r="C81"/>
  <c r="C80"/>
  <c r="C79"/>
  <c r="C78"/>
  <c r="C74"/>
  <c r="C73"/>
  <c r="C72"/>
  <c r="C71"/>
  <c r="C70"/>
  <c r="C69"/>
  <c r="C68"/>
  <c r="C67"/>
  <c r="C66"/>
  <c r="C63" s="1"/>
  <c r="C65"/>
  <c r="C64"/>
  <c r="C61"/>
  <c r="C60"/>
  <c r="C59"/>
  <c r="C58"/>
  <c r="C56"/>
  <c r="C55"/>
  <c r="C54"/>
  <c r="C53"/>
  <c r="C52" s="1"/>
  <c r="C51"/>
  <c r="C50"/>
  <c r="C49"/>
  <c r="C48"/>
  <c r="C47"/>
  <c r="C46"/>
  <c r="C45"/>
  <c r="C44"/>
  <c r="C43"/>
  <c r="C42"/>
  <c r="C41"/>
  <c r="C40"/>
  <c r="C39"/>
  <c r="C38"/>
  <c r="C37"/>
  <c r="C36"/>
  <c r="C35"/>
  <c r="C33"/>
  <c r="C32"/>
  <c r="C31"/>
  <c r="C30"/>
  <c r="C29"/>
  <c r="C28"/>
  <c r="C27"/>
  <c r="C26" s="1"/>
  <c r="C25"/>
  <c r="C24"/>
  <c r="C23"/>
  <c r="C22"/>
  <c r="C21"/>
  <c r="C20"/>
  <c r="C18"/>
  <c r="C17"/>
  <c r="C16"/>
  <c r="C15"/>
  <c r="C14"/>
  <c r="C13"/>
  <c r="C12" s="1"/>
  <c r="C11"/>
  <c r="C10"/>
  <c r="C9"/>
  <c r="C8"/>
  <c r="C7"/>
  <c r="C6"/>
  <c r="C3"/>
  <c r="C91"/>
  <c r="C145" i="142"/>
  <c r="C144"/>
  <c r="C143"/>
  <c r="C142"/>
  <c r="C141"/>
  <c r="C140"/>
  <c r="C139"/>
  <c r="C138"/>
  <c r="C137"/>
  <c r="C136"/>
  <c r="C135"/>
  <c r="C134"/>
  <c r="C133"/>
  <c r="C132"/>
  <c r="C131"/>
  <c r="C130"/>
  <c r="C129"/>
  <c r="C153"/>
  <c r="C127"/>
  <c r="C126"/>
  <c r="C125"/>
  <c r="C124"/>
  <c r="C123"/>
  <c r="C122"/>
  <c r="C121"/>
  <c r="C120"/>
  <c r="C119" s="1"/>
  <c r="C118"/>
  <c r="C117"/>
  <c r="C116"/>
  <c r="C115"/>
  <c r="C113"/>
  <c r="C112"/>
  <c r="C111" s="1"/>
  <c r="C110"/>
  <c r="C109"/>
  <c r="C108"/>
  <c r="C107"/>
  <c r="C106"/>
  <c r="C105"/>
  <c r="C104"/>
  <c r="C103"/>
  <c r="C102"/>
  <c r="C101"/>
  <c r="C100"/>
  <c r="C99"/>
  <c r="C97"/>
  <c r="C85"/>
  <c r="C84"/>
  <c r="C83"/>
  <c r="C82"/>
  <c r="C81"/>
  <c r="C80"/>
  <c r="C79"/>
  <c r="C77"/>
  <c r="C75"/>
  <c r="C74"/>
  <c r="C73"/>
  <c r="C72" s="1"/>
  <c r="C71"/>
  <c r="C70"/>
  <c r="C69"/>
  <c r="C68"/>
  <c r="C67"/>
  <c r="C66"/>
  <c r="C65"/>
  <c r="C64"/>
  <c r="C61"/>
  <c r="C60"/>
  <c r="C59"/>
  <c r="C58"/>
  <c r="C56"/>
  <c r="C55"/>
  <c r="C54"/>
  <c r="C53"/>
  <c r="C51"/>
  <c r="C50"/>
  <c r="C49"/>
  <c r="C48"/>
  <c r="C47"/>
  <c r="C46"/>
  <c r="C45"/>
  <c r="C44"/>
  <c r="C43"/>
  <c r="C42"/>
  <c r="C41"/>
  <c r="C40"/>
  <c r="C39"/>
  <c r="C38"/>
  <c r="C37"/>
  <c r="C36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C3"/>
  <c r="C91"/>
  <c r="E152" i="144"/>
  <c r="C145" i="143"/>
  <c r="C144"/>
  <c r="C143"/>
  <c r="E143" i="144" s="1"/>
  <c r="C142" i="143"/>
  <c r="E142" i="144" s="1"/>
  <c r="C141" i="143"/>
  <c r="E141" i="144" s="1"/>
  <c r="C139" i="143"/>
  <c r="E139" i="144" s="1"/>
  <c r="C138" i="143"/>
  <c r="E138" i="144" s="1"/>
  <c r="C137" i="143"/>
  <c r="E137" i="144" s="1"/>
  <c r="C136" i="143"/>
  <c r="E136" i="144" s="1"/>
  <c r="C135" i="143"/>
  <c r="E135" i="144" s="1"/>
  <c r="C134" i="143"/>
  <c r="E134" i="144" s="1"/>
  <c r="C133" i="143"/>
  <c r="C132"/>
  <c r="E132" i="144" s="1"/>
  <c r="C131" i="143"/>
  <c r="E131" i="144" s="1"/>
  <c r="C130" i="143"/>
  <c r="E130" i="144" s="1"/>
  <c r="C129" i="143"/>
  <c r="C127"/>
  <c r="E127" i="144" s="1"/>
  <c r="C126" i="143"/>
  <c r="C125"/>
  <c r="E125" i="144" s="1"/>
  <c r="C124" i="143"/>
  <c r="C123"/>
  <c r="E123" i="144" s="1"/>
  <c r="C122" i="143"/>
  <c r="C121"/>
  <c r="E121" i="144" s="1"/>
  <c r="C120" i="143"/>
  <c r="C119"/>
  <c r="C118"/>
  <c r="C117"/>
  <c r="C116"/>
  <c r="E116" i="144" s="1"/>
  <c r="C113" i="143"/>
  <c r="C112"/>
  <c r="C110"/>
  <c r="C109"/>
  <c r="C108"/>
  <c r="C107"/>
  <c r="C106"/>
  <c r="C105"/>
  <c r="C104"/>
  <c r="C103"/>
  <c r="C102"/>
  <c r="C101"/>
  <c r="C100"/>
  <c r="C99"/>
  <c r="C97"/>
  <c r="C85"/>
  <c r="E85" i="144" s="1"/>
  <c r="C84" i="143"/>
  <c r="E84" i="144" s="1"/>
  <c r="C83" i="143"/>
  <c r="E83" i="144" s="1"/>
  <c r="C82" i="143"/>
  <c r="E82" i="144" s="1"/>
  <c r="C81" i="143"/>
  <c r="E81" i="144" s="1"/>
  <c r="C80" i="143"/>
  <c r="E80" i="144" s="1"/>
  <c r="C79" i="143"/>
  <c r="C74"/>
  <c r="E74" i="144" s="1"/>
  <c r="C72" i="143"/>
  <c r="C71"/>
  <c r="E71" i="144" s="1"/>
  <c r="C70" i="143"/>
  <c r="E70" i="144" s="1"/>
  <c r="C69" i="143"/>
  <c r="E69" i="144" s="1"/>
  <c r="C68" i="143"/>
  <c r="E68" i="144" s="1"/>
  <c r="C66" i="143"/>
  <c r="C65"/>
  <c r="E65" i="144" s="1"/>
  <c r="C64" i="143"/>
  <c r="E64" i="144" s="1"/>
  <c r="C61" i="143"/>
  <c r="C60"/>
  <c r="C59"/>
  <c r="C58"/>
  <c r="C56"/>
  <c r="C55"/>
  <c r="C54"/>
  <c r="C53"/>
  <c r="C51"/>
  <c r="E51" i="144" s="1"/>
  <c r="C50" i="143"/>
  <c r="E50" i="144" s="1"/>
  <c r="C49" i="143"/>
  <c r="E49" i="144" s="1"/>
  <c r="C48" i="143"/>
  <c r="E48" i="144" s="1"/>
  <c r="C47" i="143"/>
  <c r="E47" i="144" s="1"/>
  <c r="C46" i="143"/>
  <c r="C45"/>
  <c r="C44"/>
  <c r="C43"/>
  <c r="C42"/>
  <c r="C41"/>
  <c r="C40"/>
  <c r="C39"/>
  <c r="C38"/>
  <c r="C36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C3"/>
  <c r="C91"/>
  <c r="E151" i="130"/>
  <c r="E152" i="140"/>
  <c r="E151"/>
  <c r="E150"/>
  <c r="E149"/>
  <c r="E148"/>
  <c r="E147"/>
  <c r="E146"/>
  <c r="C145" i="141"/>
  <c r="C144"/>
  <c r="C143"/>
  <c r="C142"/>
  <c r="C141"/>
  <c r="C139"/>
  <c r="C138"/>
  <c r="C137"/>
  <c r="C136"/>
  <c r="C135"/>
  <c r="C134"/>
  <c r="C133"/>
  <c r="C132"/>
  <c r="C131"/>
  <c r="C130"/>
  <c r="C129"/>
  <c r="C127"/>
  <c r="C126"/>
  <c r="C125"/>
  <c r="C124"/>
  <c r="C123"/>
  <c r="C122"/>
  <c r="C121"/>
  <c r="C120"/>
  <c r="C119" s="1"/>
  <c r="C118"/>
  <c r="C117"/>
  <c r="C116"/>
  <c r="C113"/>
  <c r="C112"/>
  <c r="C110"/>
  <c r="C109"/>
  <c r="C108"/>
  <c r="C107"/>
  <c r="C106"/>
  <c r="C105"/>
  <c r="C104"/>
  <c r="C103"/>
  <c r="C102"/>
  <c r="C101"/>
  <c r="C100"/>
  <c r="C99"/>
  <c r="C97"/>
  <c r="C85"/>
  <c r="C84"/>
  <c r="C83"/>
  <c r="C82"/>
  <c r="C81"/>
  <c r="C80"/>
  <c r="C79"/>
  <c r="C78"/>
  <c r="C74"/>
  <c r="C72"/>
  <c r="C71"/>
  <c r="C70"/>
  <c r="C69"/>
  <c r="C68"/>
  <c r="C66"/>
  <c r="C65"/>
  <c r="C64"/>
  <c r="C61"/>
  <c r="C60"/>
  <c r="C59"/>
  <c r="C58"/>
  <c r="C56"/>
  <c r="C55"/>
  <c r="C54"/>
  <c r="C53"/>
  <c r="C51"/>
  <c r="C50"/>
  <c r="C49"/>
  <c r="C48"/>
  <c r="C47"/>
  <c r="C46"/>
  <c r="C45"/>
  <c r="C44"/>
  <c r="C43"/>
  <c r="C42"/>
  <c r="C41"/>
  <c r="C39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C3"/>
  <c r="C91"/>
  <c r="C145" i="139"/>
  <c r="C144"/>
  <c r="C143"/>
  <c r="C142"/>
  <c r="C141"/>
  <c r="C139"/>
  <c r="C138"/>
  <c r="C137"/>
  <c r="C136"/>
  <c r="C135"/>
  <c r="C134"/>
  <c r="C133"/>
  <c r="C132"/>
  <c r="C131"/>
  <c r="C130"/>
  <c r="C129"/>
  <c r="C127"/>
  <c r="C126"/>
  <c r="C125"/>
  <c r="C124"/>
  <c r="C123"/>
  <c r="C122"/>
  <c r="C121"/>
  <c r="C120"/>
  <c r="C119" s="1"/>
  <c r="C118"/>
  <c r="C117"/>
  <c r="C116"/>
  <c r="C115"/>
  <c r="C113"/>
  <c r="C112"/>
  <c r="C110"/>
  <c r="C109"/>
  <c r="C108"/>
  <c r="C107"/>
  <c r="C106"/>
  <c r="C105"/>
  <c r="C104"/>
  <c r="C103"/>
  <c r="C102"/>
  <c r="C101"/>
  <c r="C100"/>
  <c r="C99"/>
  <c r="C97"/>
  <c r="C85"/>
  <c r="C84"/>
  <c r="C83"/>
  <c r="C82"/>
  <c r="C81"/>
  <c r="C80"/>
  <c r="C79"/>
  <c r="C78"/>
  <c r="C76"/>
  <c r="E76" i="140" s="1"/>
  <c r="C74" i="139"/>
  <c r="C73"/>
  <c r="C72" s="1"/>
  <c r="C71"/>
  <c r="C70"/>
  <c r="C69"/>
  <c r="C68"/>
  <c r="C66"/>
  <c r="C65"/>
  <c r="C64"/>
  <c r="C61"/>
  <c r="C60"/>
  <c r="C59"/>
  <c r="C58"/>
  <c r="C56"/>
  <c r="C55"/>
  <c r="C54"/>
  <c r="C53"/>
  <c r="C51"/>
  <c r="C50"/>
  <c r="C49"/>
  <c r="C48"/>
  <c r="C47"/>
  <c r="C46"/>
  <c r="C45"/>
  <c r="C44"/>
  <c r="C43"/>
  <c r="C42"/>
  <c r="C41"/>
  <c r="C39"/>
  <c r="C38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C3"/>
  <c r="C91"/>
  <c r="E145" i="140"/>
  <c r="E152" i="138"/>
  <c r="E151"/>
  <c r="E150"/>
  <c r="E149"/>
  <c r="E148"/>
  <c r="E147"/>
  <c r="E146"/>
  <c r="E145" s="1"/>
  <c r="C76" i="134"/>
  <c r="C145" i="136"/>
  <c r="C144"/>
  <c r="C143"/>
  <c r="C142"/>
  <c r="C141"/>
  <c r="C139"/>
  <c r="C138"/>
  <c r="C137"/>
  <c r="C136"/>
  <c r="C135"/>
  <c r="C134"/>
  <c r="C133"/>
  <c r="C132"/>
  <c r="C131"/>
  <c r="C130"/>
  <c r="C129"/>
  <c r="C127"/>
  <c r="C126"/>
  <c r="C125"/>
  <c r="C124"/>
  <c r="C123"/>
  <c r="C122"/>
  <c r="C121"/>
  <c r="C120"/>
  <c r="C119" s="1"/>
  <c r="C118"/>
  <c r="C117"/>
  <c r="C116"/>
  <c r="C113"/>
  <c r="C112"/>
  <c r="C110"/>
  <c r="C109"/>
  <c r="C108"/>
  <c r="C107"/>
  <c r="C106"/>
  <c r="C105"/>
  <c r="C104"/>
  <c r="C103"/>
  <c r="C102"/>
  <c r="C101"/>
  <c r="C100"/>
  <c r="C99"/>
  <c r="C97"/>
  <c r="C85"/>
  <c r="C84"/>
  <c r="C83"/>
  <c r="C82"/>
  <c r="C81"/>
  <c r="C80"/>
  <c r="C79"/>
  <c r="C78"/>
  <c r="C74"/>
  <c r="C72"/>
  <c r="C71"/>
  <c r="C70"/>
  <c r="C69"/>
  <c r="C68"/>
  <c r="C67"/>
  <c r="C66"/>
  <c r="C65"/>
  <c r="C64"/>
  <c r="C61"/>
  <c r="C60"/>
  <c r="C59"/>
  <c r="C58"/>
  <c r="C54"/>
  <c r="C53"/>
  <c r="C51"/>
  <c r="C50"/>
  <c r="C49"/>
  <c r="C48"/>
  <c r="C47"/>
  <c r="C46"/>
  <c r="C45"/>
  <c r="C44"/>
  <c r="C43"/>
  <c r="C42"/>
  <c r="C41"/>
  <c r="C40"/>
  <c r="C39"/>
  <c r="C38"/>
  <c r="C37"/>
  <c r="C36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C3"/>
  <c r="C91"/>
  <c r="C145" i="134"/>
  <c r="C144"/>
  <c r="C143"/>
  <c r="C142"/>
  <c r="C141"/>
  <c r="C140"/>
  <c r="C139"/>
  <c r="C138"/>
  <c r="C137"/>
  <c r="C136"/>
  <c r="C135"/>
  <c r="C134"/>
  <c r="C133"/>
  <c r="C132"/>
  <c r="C131"/>
  <c r="C130"/>
  <c r="C129"/>
  <c r="C153"/>
  <c r="C127"/>
  <c r="C126"/>
  <c r="C125"/>
  <c r="C124"/>
  <c r="C123"/>
  <c r="C122"/>
  <c r="C121"/>
  <c r="C120"/>
  <c r="C119"/>
  <c r="C118"/>
  <c r="C117"/>
  <c r="C116"/>
  <c r="E115" i="138"/>
  <c r="C113" i="134"/>
  <c r="C112"/>
  <c r="C110"/>
  <c r="C109"/>
  <c r="C108"/>
  <c r="C107"/>
  <c r="C106"/>
  <c r="C105"/>
  <c r="C104"/>
  <c r="C103"/>
  <c r="C102"/>
  <c r="C101"/>
  <c r="C100"/>
  <c r="C99"/>
  <c r="C97"/>
  <c r="E95" i="138"/>
  <c r="C85" i="134"/>
  <c r="C84"/>
  <c r="C83"/>
  <c r="C82"/>
  <c r="C81"/>
  <c r="C80"/>
  <c r="C79"/>
  <c r="C78"/>
  <c r="C74"/>
  <c r="C73"/>
  <c r="C72" s="1"/>
  <c r="C71"/>
  <c r="C70"/>
  <c r="C69"/>
  <c r="C68"/>
  <c r="C66"/>
  <c r="C65"/>
  <c r="C64"/>
  <c r="C61"/>
  <c r="C60"/>
  <c r="C59"/>
  <c r="C58"/>
  <c r="C56"/>
  <c r="C55"/>
  <c r="C54"/>
  <c r="C53"/>
  <c r="C51"/>
  <c r="C50"/>
  <c r="C49"/>
  <c r="C48"/>
  <c r="C47"/>
  <c r="C46"/>
  <c r="C44"/>
  <c r="C43"/>
  <c r="C42"/>
  <c r="C41"/>
  <c r="C40"/>
  <c r="C39"/>
  <c r="C38"/>
  <c r="C37"/>
  <c r="C36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C3"/>
  <c r="C91"/>
  <c r="C145" i="137"/>
  <c r="C143"/>
  <c r="C142"/>
  <c r="C141"/>
  <c r="C139"/>
  <c r="C138"/>
  <c r="C137"/>
  <c r="C136"/>
  <c r="C135"/>
  <c r="C134"/>
  <c r="C133"/>
  <c r="C132"/>
  <c r="C131"/>
  <c r="C130"/>
  <c r="C129"/>
  <c r="C127"/>
  <c r="C126"/>
  <c r="C125"/>
  <c r="C124"/>
  <c r="C123"/>
  <c r="C122"/>
  <c r="C121"/>
  <c r="C120"/>
  <c r="C119" s="1"/>
  <c r="C118"/>
  <c r="C116"/>
  <c r="C100"/>
  <c r="C99"/>
  <c r="C85"/>
  <c r="C84"/>
  <c r="C83"/>
  <c r="C82"/>
  <c r="C81"/>
  <c r="C80"/>
  <c r="C79"/>
  <c r="C78"/>
  <c r="C77"/>
  <c r="C76"/>
  <c r="C75"/>
  <c r="C69"/>
  <c r="C68"/>
  <c r="C65"/>
  <c r="C64"/>
  <c r="C51"/>
  <c r="C50"/>
  <c r="C49"/>
  <c r="C48"/>
  <c r="C47"/>
  <c r="C46"/>
  <c r="C16"/>
  <c r="C3"/>
  <c r="C91"/>
  <c r="C45" i="133"/>
  <c r="C145" i="135"/>
  <c r="C143"/>
  <c r="C142"/>
  <c r="C141"/>
  <c r="C139"/>
  <c r="C138"/>
  <c r="C137"/>
  <c r="C136"/>
  <c r="C135"/>
  <c r="C134"/>
  <c r="C133"/>
  <c r="C129"/>
  <c r="C85"/>
  <c r="C84"/>
  <c r="C83"/>
  <c r="C82"/>
  <c r="C81"/>
  <c r="C80"/>
  <c r="C79"/>
  <c r="C78"/>
  <c r="C77"/>
  <c r="C76"/>
  <c r="C75"/>
  <c r="C69"/>
  <c r="C68"/>
  <c r="C65"/>
  <c r="C64"/>
  <c r="C51"/>
  <c r="C50"/>
  <c r="C49"/>
  <c r="C48"/>
  <c r="C47"/>
  <c r="C46"/>
  <c r="C3"/>
  <c r="C91"/>
  <c r="E152" i="131"/>
  <c r="E151"/>
  <c r="E150"/>
  <c r="E149"/>
  <c r="E148"/>
  <c r="E147"/>
  <c r="E146"/>
  <c r="C145" i="132"/>
  <c r="C144"/>
  <c r="C143"/>
  <c r="C142"/>
  <c r="C141"/>
  <c r="C139"/>
  <c r="C138"/>
  <c r="C137"/>
  <c r="C136"/>
  <c r="C135"/>
  <c r="C134"/>
  <c r="C133"/>
  <c r="C132"/>
  <c r="C131"/>
  <c r="C130"/>
  <c r="C129"/>
  <c r="C127"/>
  <c r="C126"/>
  <c r="C125"/>
  <c r="C124"/>
  <c r="C123"/>
  <c r="C122"/>
  <c r="C121"/>
  <c r="C120"/>
  <c r="C119" s="1"/>
  <c r="C118"/>
  <c r="C117"/>
  <c r="C116"/>
  <c r="C115"/>
  <c r="C113"/>
  <c r="C112"/>
  <c r="C111" s="1"/>
  <c r="C110"/>
  <c r="C109"/>
  <c r="C108"/>
  <c r="C107"/>
  <c r="C106"/>
  <c r="C105"/>
  <c r="C104"/>
  <c r="C103"/>
  <c r="C102"/>
  <c r="C101"/>
  <c r="C100"/>
  <c r="C99"/>
  <c r="C85"/>
  <c r="C84"/>
  <c r="C83"/>
  <c r="C82"/>
  <c r="C81"/>
  <c r="C80"/>
  <c r="C79"/>
  <c r="C78"/>
  <c r="C76"/>
  <c r="C75" s="1"/>
  <c r="C74"/>
  <c r="C73"/>
  <c r="C72" s="1"/>
  <c r="C71"/>
  <c r="C70"/>
  <c r="C69"/>
  <c r="C68"/>
  <c r="C66"/>
  <c r="C65"/>
  <c r="C64"/>
  <c r="C61"/>
  <c r="C60"/>
  <c r="C59"/>
  <c r="C58"/>
  <c r="C56"/>
  <c r="C55"/>
  <c r="C54"/>
  <c r="C51"/>
  <c r="C50"/>
  <c r="C49"/>
  <c r="C48"/>
  <c r="C47"/>
  <c r="C46"/>
  <c r="C45"/>
  <c r="C44"/>
  <c r="C43"/>
  <c r="C41"/>
  <c r="C40"/>
  <c r="C39"/>
  <c r="C37"/>
  <c r="C36"/>
  <c r="C35"/>
  <c r="C32"/>
  <c r="C31"/>
  <c r="C30"/>
  <c r="C28"/>
  <c r="C25"/>
  <c r="C24"/>
  <c r="C22"/>
  <c r="C21"/>
  <c r="C20"/>
  <c r="C17"/>
  <c r="C16"/>
  <c r="C15"/>
  <c r="C13"/>
  <c r="C12" s="1"/>
  <c r="C11"/>
  <c r="C10"/>
  <c r="C8"/>
  <c r="C7"/>
  <c r="C6"/>
  <c r="C3"/>
  <c r="C91"/>
  <c r="C145" i="133"/>
  <c r="C143"/>
  <c r="E143" i="131" s="1"/>
  <c r="C142" i="133"/>
  <c r="E142" i="131" s="1"/>
  <c r="C141" i="133"/>
  <c r="E141" i="131" s="1"/>
  <c r="C139" i="133"/>
  <c r="E139" i="131" s="1"/>
  <c r="C138" i="133"/>
  <c r="E138" i="131" s="1"/>
  <c r="C137" i="133"/>
  <c r="E137" i="131" s="1"/>
  <c r="C136" i="133"/>
  <c r="E136" i="131" s="1"/>
  <c r="C135" i="133"/>
  <c r="E135" i="131" s="1"/>
  <c r="C134" i="133"/>
  <c r="E134" i="131" s="1"/>
  <c r="E133" s="1"/>
  <c r="C133" i="133"/>
  <c r="C132"/>
  <c r="E132" i="131" s="1"/>
  <c r="C131" i="133"/>
  <c r="E131" i="131" s="1"/>
  <c r="C130" i="133"/>
  <c r="E130" i="131" s="1"/>
  <c r="E129" s="1"/>
  <c r="C129" i="133"/>
  <c r="C127"/>
  <c r="E127" i="131" s="1"/>
  <c r="C126" i="133"/>
  <c r="E126" i="131" s="1"/>
  <c r="C125" i="133"/>
  <c r="E125" i="131" s="1"/>
  <c r="C124" i="133"/>
  <c r="E124" i="131" s="1"/>
  <c r="C123" i="133"/>
  <c r="E123" i="131" s="1"/>
  <c r="C122" i="133"/>
  <c r="E122" i="131" s="1"/>
  <c r="C121" i="133"/>
  <c r="E121" i="131" s="1"/>
  <c r="C120" i="133"/>
  <c r="C118"/>
  <c r="C117"/>
  <c r="E117" i="131" s="1"/>
  <c r="C116" i="133"/>
  <c r="E116" i="131" s="1"/>
  <c r="E115"/>
  <c r="C113" i="133"/>
  <c r="C110"/>
  <c r="E110" i="131" s="1"/>
  <c r="C109" i="133"/>
  <c r="C107"/>
  <c r="C106"/>
  <c r="E106" i="131" s="1"/>
  <c r="C105" i="133"/>
  <c r="C103"/>
  <c r="C102"/>
  <c r="E102" i="131" s="1"/>
  <c r="C101" i="133"/>
  <c r="C100"/>
  <c r="E100" i="131" s="1"/>
  <c r="C99" i="133"/>
  <c r="C97"/>
  <c r="E94" i="131"/>
  <c r="C85" i="133"/>
  <c r="C84"/>
  <c r="C83"/>
  <c r="E83" i="131" s="1"/>
  <c r="C82" i="133"/>
  <c r="E82" i="131" s="1"/>
  <c r="C81" i="133"/>
  <c r="E81" i="131" s="1"/>
  <c r="C80" i="133"/>
  <c r="E80" i="131" s="1"/>
  <c r="C79" i="133"/>
  <c r="C78"/>
  <c r="E78" i="131" s="1"/>
  <c r="C74" i="133"/>
  <c r="E74" i="131"/>
  <c r="C71" i="133"/>
  <c r="E71" i="131" s="1"/>
  <c r="C70" i="133"/>
  <c r="C69"/>
  <c r="E69" i="131" s="1"/>
  <c r="C68" i="133"/>
  <c r="E68" i="131" s="1"/>
  <c r="C66" i="133"/>
  <c r="C65"/>
  <c r="E65" i="131" s="1"/>
  <c r="C64" i="133"/>
  <c r="E64" i="131" s="1"/>
  <c r="C60" i="133"/>
  <c r="E60" i="131" s="1"/>
  <c r="C59" i="133"/>
  <c r="C58"/>
  <c r="C56"/>
  <c r="C55"/>
  <c r="C54"/>
  <c r="C53"/>
  <c r="C51"/>
  <c r="E51" i="131" s="1"/>
  <c r="C50" i="133"/>
  <c r="E50" i="131" s="1"/>
  <c r="C49" i="133"/>
  <c r="E49" i="131" s="1"/>
  <c r="C48" i="133"/>
  <c r="E48" i="131" s="1"/>
  <c r="C47" i="133"/>
  <c r="E47" i="131" s="1"/>
  <c r="C46" i="133"/>
  <c r="C44"/>
  <c r="C43"/>
  <c r="C42"/>
  <c r="C40"/>
  <c r="E40" i="131" s="1"/>
  <c r="C39" i="133"/>
  <c r="C38"/>
  <c r="C36"/>
  <c r="C35"/>
  <c r="C33"/>
  <c r="C31"/>
  <c r="E31" i="131" s="1"/>
  <c r="C30" i="133"/>
  <c r="C29"/>
  <c r="C25"/>
  <c r="C24"/>
  <c r="C23"/>
  <c r="C21"/>
  <c r="E21" i="131" s="1"/>
  <c r="C20" i="133"/>
  <c r="C18"/>
  <c r="C16"/>
  <c r="C15"/>
  <c r="C14"/>
  <c r="C11"/>
  <c r="E11" i="131" s="1"/>
  <c r="C10" i="133"/>
  <c r="C9"/>
  <c r="C8"/>
  <c r="C7"/>
  <c r="C6"/>
  <c r="C3"/>
  <c r="C91"/>
  <c r="E145" i="131"/>
  <c r="E3"/>
  <c r="C16" i="129"/>
  <c r="C145"/>
  <c r="C143"/>
  <c r="C142"/>
  <c r="C141"/>
  <c r="C139"/>
  <c r="C138"/>
  <c r="C137"/>
  <c r="C136"/>
  <c r="C135"/>
  <c r="C134"/>
  <c r="C133"/>
  <c r="C132"/>
  <c r="C131"/>
  <c r="C130"/>
  <c r="C127"/>
  <c r="C126"/>
  <c r="C125"/>
  <c r="C124"/>
  <c r="C123"/>
  <c r="C122"/>
  <c r="C121"/>
  <c r="C120"/>
  <c r="C118"/>
  <c r="C116"/>
  <c r="C100"/>
  <c r="C99"/>
  <c r="C85"/>
  <c r="C84"/>
  <c r="C83"/>
  <c r="C82"/>
  <c r="C81"/>
  <c r="C80"/>
  <c r="C79"/>
  <c r="C78"/>
  <c r="C77"/>
  <c r="C76"/>
  <c r="C75"/>
  <c r="C69"/>
  <c r="C68"/>
  <c r="C65"/>
  <c r="C64"/>
  <c r="C51"/>
  <c r="C50"/>
  <c r="C49"/>
  <c r="C48"/>
  <c r="C47"/>
  <c r="C46"/>
  <c r="C3"/>
  <c r="C91"/>
  <c r="E142" i="130"/>
  <c r="E143"/>
  <c r="E141"/>
  <c r="E135"/>
  <c r="E136"/>
  <c r="E137"/>
  <c r="E138"/>
  <c r="E139"/>
  <c r="E134"/>
  <c r="E131"/>
  <c r="E132"/>
  <c r="E130"/>
  <c r="E122"/>
  <c r="E124"/>
  <c r="E126"/>
  <c r="E116"/>
  <c r="E100"/>
  <c r="E78"/>
  <c r="E77"/>
  <c r="E76"/>
  <c r="E48"/>
  <c r="E49"/>
  <c r="E50"/>
  <c r="E51"/>
  <c r="E47"/>
  <c r="E85"/>
  <c r="E84"/>
  <c r="E81"/>
  <c r="E82"/>
  <c r="E83"/>
  <c r="E80"/>
  <c r="E69"/>
  <c r="E68"/>
  <c r="E65"/>
  <c r="E64"/>
  <c r="E145"/>
  <c r="E3"/>
  <c r="C146" i="121"/>
  <c r="C140"/>
  <c r="C146" i="120"/>
  <c r="C140"/>
  <c r="C146" i="119"/>
  <c r="C140"/>
  <c r="C140" i="3"/>
  <c r="E3" i="128"/>
  <c r="E26"/>
  <c r="C3"/>
  <c r="C26"/>
  <c r="D3"/>
  <c r="D26"/>
  <c r="E29"/>
  <c r="D29"/>
  <c r="C29"/>
  <c r="E9"/>
  <c r="E8"/>
  <c r="E20"/>
  <c r="D9"/>
  <c r="D8"/>
  <c r="D20"/>
  <c r="D22"/>
  <c r="C9"/>
  <c r="C8"/>
  <c r="C20"/>
  <c r="C22"/>
  <c r="C51" i="127"/>
  <c r="C45"/>
  <c r="C57"/>
  <c r="C51" i="126"/>
  <c r="C45"/>
  <c r="C57"/>
  <c r="C51" i="125"/>
  <c r="C45"/>
  <c r="C57"/>
  <c r="C51" i="105"/>
  <c r="C45"/>
  <c r="C52" i="124"/>
  <c r="C46"/>
  <c r="C58"/>
  <c r="C52" i="123"/>
  <c r="C46"/>
  <c r="C58"/>
  <c r="C52" i="122"/>
  <c r="C46"/>
  <c r="C58"/>
  <c r="D93" i="87"/>
  <c r="E93"/>
  <c r="D114"/>
  <c r="E114"/>
  <c r="D128"/>
  <c r="E128"/>
  <c r="D129"/>
  <c r="E129"/>
  <c r="D133"/>
  <c r="E133"/>
  <c r="D140"/>
  <c r="E140"/>
  <c r="D145"/>
  <c r="E145"/>
  <c r="D153"/>
  <c r="E153"/>
  <c r="D154"/>
  <c r="E154"/>
  <c r="C145"/>
  <c r="C140"/>
  <c r="C133"/>
  <c r="C129"/>
  <c r="C114"/>
  <c r="C93"/>
  <c r="D5"/>
  <c r="E5"/>
  <c r="D12"/>
  <c r="E12"/>
  <c r="D19"/>
  <c r="E19"/>
  <c r="D27"/>
  <c r="D26"/>
  <c r="E27"/>
  <c r="E26"/>
  <c r="D34"/>
  <c r="D62" s="1"/>
  <c r="D87" s="1"/>
  <c r="E34"/>
  <c r="E62" s="1"/>
  <c r="E87" s="1"/>
  <c r="D46"/>
  <c r="E46"/>
  <c r="D52"/>
  <c r="E52"/>
  <c r="D57"/>
  <c r="E57"/>
  <c r="D63"/>
  <c r="E63"/>
  <c r="D67"/>
  <c r="E67"/>
  <c r="D72"/>
  <c r="E72"/>
  <c r="D75"/>
  <c r="E75"/>
  <c r="D79"/>
  <c r="E79"/>
  <c r="D86"/>
  <c r="E86"/>
  <c r="C79"/>
  <c r="C75"/>
  <c r="C72"/>
  <c r="C67"/>
  <c r="C63"/>
  <c r="C86"/>
  <c r="C57"/>
  <c r="C52"/>
  <c r="C46"/>
  <c r="C34"/>
  <c r="C27"/>
  <c r="C26"/>
  <c r="C19"/>
  <c r="C12"/>
  <c r="C5"/>
  <c r="C1" i="127"/>
  <c r="C1" i="126"/>
  <c r="C1" i="125"/>
  <c r="C37" i="127"/>
  <c r="C30"/>
  <c r="C26"/>
  <c r="C20"/>
  <c r="C8"/>
  <c r="C36"/>
  <c r="C41"/>
  <c r="C37" i="126"/>
  <c r="C30"/>
  <c r="C26"/>
  <c r="C20"/>
  <c r="C8"/>
  <c r="C36"/>
  <c r="C41"/>
  <c r="C37" i="125"/>
  <c r="C30"/>
  <c r="C26"/>
  <c r="C20"/>
  <c r="C8"/>
  <c r="C36"/>
  <c r="C41"/>
  <c r="C1" i="124"/>
  <c r="C1" i="123"/>
  <c r="C1" i="122"/>
  <c r="C38" i="124"/>
  <c r="C31"/>
  <c r="C26"/>
  <c r="C20"/>
  <c r="C8"/>
  <c r="C37"/>
  <c r="C42"/>
  <c r="C38" i="123"/>
  <c r="C31"/>
  <c r="C26"/>
  <c r="C20"/>
  <c r="C8"/>
  <c r="C37"/>
  <c r="C42"/>
  <c r="C38" i="122"/>
  <c r="C31"/>
  <c r="C26"/>
  <c r="C20"/>
  <c r="C8"/>
  <c r="C37"/>
  <c r="C42"/>
  <c r="C1" i="120"/>
  <c r="C1" i="121"/>
  <c r="C133"/>
  <c r="C129"/>
  <c r="C154" s="1"/>
  <c r="C114"/>
  <c r="C93"/>
  <c r="C128"/>
  <c r="C155" s="1"/>
  <c r="C82"/>
  <c r="C78"/>
  <c r="C75"/>
  <c r="C70"/>
  <c r="C66"/>
  <c r="C89" s="1"/>
  <c r="C60"/>
  <c r="C55"/>
  <c r="C49"/>
  <c r="C37"/>
  <c r="C30"/>
  <c r="C29"/>
  <c r="C22"/>
  <c r="C15"/>
  <c r="C8"/>
  <c r="C65" s="1"/>
  <c r="C90" s="1"/>
  <c r="C133" i="120"/>
  <c r="C129"/>
  <c r="C154" s="1"/>
  <c r="C114"/>
  <c r="C93"/>
  <c r="C128"/>
  <c r="C155" s="1"/>
  <c r="C82"/>
  <c r="C78"/>
  <c r="C75"/>
  <c r="C70"/>
  <c r="C66"/>
  <c r="C89"/>
  <c r="C60"/>
  <c r="C55"/>
  <c r="C49"/>
  <c r="C37"/>
  <c r="C30"/>
  <c r="C29"/>
  <c r="C22"/>
  <c r="C15"/>
  <c r="C8"/>
  <c r="C65"/>
  <c r="C90"/>
  <c r="C1" i="119"/>
  <c r="C133"/>
  <c r="C129"/>
  <c r="C154" s="1"/>
  <c r="C114"/>
  <c r="C93"/>
  <c r="C128"/>
  <c r="C155" s="1"/>
  <c r="C82"/>
  <c r="C78"/>
  <c r="C75"/>
  <c r="C70"/>
  <c r="C66"/>
  <c r="C89"/>
  <c r="C60"/>
  <c r="C55"/>
  <c r="C49"/>
  <c r="C37"/>
  <c r="C30"/>
  <c r="C29"/>
  <c r="C22"/>
  <c r="C15"/>
  <c r="C8"/>
  <c r="C65"/>
  <c r="C90"/>
  <c r="C3" i="116"/>
  <c r="C91"/>
  <c r="C145"/>
  <c r="C133"/>
  <c r="C129"/>
  <c r="C79"/>
  <c r="C75"/>
  <c r="C46"/>
  <c r="C26" i="79"/>
  <c r="C146" i="3"/>
  <c r="C133"/>
  <c r="C93"/>
  <c r="C30"/>
  <c r="E29" i="73"/>
  <c r="A1" i="70"/>
  <c r="B3" i="2"/>
  <c r="A1"/>
  <c r="A1" i="24"/>
  <c r="H4" i="66"/>
  <c r="G4"/>
  <c r="F4"/>
  <c r="E4"/>
  <c r="D3"/>
  <c r="C3" i="87"/>
  <c r="C91"/>
  <c r="D3"/>
  <c r="D91"/>
  <c r="A20" i="89"/>
  <c r="C1" i="105"/>
  <c r="C1" i="79"/>
  <c r="C1" i="3"/>
  <c r="A1" i="78"/>
  <c r="C4" i="62"/>
  <c r="D4"/>
  <c r="E4"/>
  <c r="A12" i="75"/>
  <c r="A11" i="76"/>
  <c r="E3" i="1"/>
  <c r="C4" i="73" s="1"/>
  <c r="A4" i="76"/>
  <c r="C37" i="105"/>
  <c r="C30"/>
  <c r="C26"/>
  <c r="C20"/>
  <c r="C8"/>
  <c r="C36"/>
  <c r="C41"/>
  <c r="H16" i="66"/>
  <c r="G16"/>
  <c r="F16"/>
  <c r="E16"/>
  <c r="D16"/>
  <c r="H14"/>
  <c r="G14"/>
  <c r="F14"/>
  <c r="E14"/>
  <c r="D14"/>
  <c r="H12"/>
  <c r="G12"/>
  <c r="F12"/>
  <c r="E12"/>
  <c r="D12"/>
  <c r="H9"/>
  <c r="G9"/>
  <c r="F9"/>
  <c r="E9"/>
  <c r="D9"/>
  <c r="H6"/>
  <c r="H18"/>
  <c r="G6"/>
  <c r="G18"/>
  <c r="F6"/>
  <c r="F18"/>
  <c r="E6"/>
  <c r="E18"/>
  <c r="D6"/>
  <c r="D18"/>
  <c r="D30" i="88"/>
  <c r="C30"/>
  <c r="C52" i="79"/>
  <c r="C38"/>
  <c r="C31"/>
  <c r="C20"/>
  <c r="C129" i="3"/>
  <c r="C154"/>
  <c r="C114"/>
  <c r="C82"/>
  <c r="C78"/>
  <c r="C75"/>
  <c r="C70"/>
  <c r="C66"/>
  <c r="C60"/>
  <c r="C55"/>
  <c r="C49"/>
  <c r="C37"/>
  <c r="C29"/>
  <c r="C22"/>
  <c r="C15"/>
  <c r="C8"/>
  <c r="E17" i="61"/>
  <c r="C17"/>
  <c r="D6" i="76" s="1"/>
  <c r="E30" i="61"/>
  <c r="C18"/>
  <c r="E18" i="73"/>
  <c r="E31" s="1"/>
  <c r="C19"/>
  <c r="C24" i="61"/>
  <c r="C24" i="73"/>
  <c r="C29" s="1"/>
  <c r="C46" i="79"/>
  <c r="C58"/>
  <c r="C8"/>
  <c r="C37"/>
  <c r="C42"/>
  <c r="E16" i="89"/>
  <c r="F16"/>
  <c r="D16"/>
  <c r="C16"/>
  <c r="G15"/>
  <c r="G14"/>
  <c r="G13"/>
  <c r="G12"/>
  <c r="G11"/>
  <c r="G10"/>
  <c r="C8" i="78"/>
  <c r="C11" i="77"/>
  <c r="C11" i="62"/>
  <c r="D11"/>
  <c r="E11"/>
  <c r="F8"/>
  <c r="F9"/>
  <c r="F10"/>
  <c r="F7"/>
  <c r="F6"/>
  <c r="I17" i="66"/>
  <c r="O21" i="24"/>
  <c r="O9"/>
  <c r="D38" i="70"/>
  <c r="I6" i="66"/>
  <c r="I7"/>
  <c r="I8"/>
  <c r="I9"/>
  <c r="I18" s="1"/>
  <c r="I10"/>
  <c r="I11"/>
  <c r="I12"/>
  <c r="I13"/>
  <c r="I14"/>
  <c r="I15"/>
  <c r="I16"/>
  <c r="O5" i="24"/>
  <c r="N14"/>
  <c r="N25"/>
  <c r="N26"/>
  <c r="M14"/>
  <c r="M25"/>
  <c r="M26"/>
  <c r="L14"/>
  <c r="L25"/>
  <c r="L26"/>
  <c r="K14"/>
  <c r="K25"/>
  <c r="K26"/>
  <c r="J14"/>
  <c r="I14"/>
  <c r="H14"/>
  <c r="G14"/>
  <c r="G25"/>
  <c r="G26"/>
  <c r="F14"/>
  <c r="E14"/>
  <c r="E25"/>
  <c r="E26"/>
  <c r="D14"/>
  <c r="C14"/>
  <c r="O14" s="1"/>
  <c r="O26" s="1"/>
  <c r="C25"/>
  <c r="C26"/>
  <c r="D25"/>
  <c r="F25"/>
  <c r="H25"/>
  <c r="H26" s="1"/>
  <c r="I25"/>
  <c r="J25"/>
  <c r="J26" s="1"/>
  <c r="I26"/>
  <c r="D26"/>
  <c r="O24"/>
  <c r="O23"/>
  <c r="O22"/>
  <c r="O20"/>
  <c r="O19"/>
  <c r="O18"/>
  <c r="O17"/>
  <c r="O16"/>
  <c r="O13"/>
  <c r="O12"/>
  <c r="O11"/>
  <c r="O10"/>
  <c r="O8"/>
  <c r="O7"/>
  <c r="O6"/>
  <c r="B25" i="2"/>
  <c r="G16" i="89"/>
  <c r="C32" i="61"/>
  <c r="O25" i="24"/>
  <c r="C30" i="61"/>
  <c r="C31"/>
  <c r="C33"/>
  <c r="C89" i="3"/>
  <c r="C62" i="87"/>
  <c r="C87"/>
  <c r="E22" i="128"/>
  <c r="D33"/>
  <c r="C33"/>
  <c r="E33"/>
  <c r="D35"/>
  <c r="E35"/>
  <c r="C35"/>
  <c r="F26" i="24"/>
  <c r="C57" i="105"/>
  <c r="C153" i="87"/>
  <c r="C128"/>
  <c r="C128" i="3"/>
  <c r="C155"/>
  <c r="C65"/>
  <c r="C90"/>
  <c r="F11" i="62"/>
  <c r="E31" i="61"/>
  <c r="D14" i="76"/>
  <c r="E32" i="61"/>
  <c r="C154" i="87"/>
  <c r="C67" i="141"/>
  <c r="C75"/>
  <c r="C67" i="139"/>
  <c r="C19"/>
  <c r="C140" i="141"/>
  <c r="C153" s="1"/>
  <c r="C140" i="139"/>
  <c r="C153" s="1"/>
  <c r="C75" i="134"/>
  <c r="C98"/>
  <c r="C111" i="136"/>
  <c r="C52" i="134"/>
  <c r="C72" i="133"/>
  <c r="C98" i="132"/>
  <c r="C63"/>
  <c r="C67"/>
  <c r="C140"/>
  <c r="C153" s="1"/>
  <c r="C52" i="133"/>
  <c r="C129" i="129"/>
  <c r="C144" i="133"/>
  <c r="C140" s="1"/>
  <c r="C153" s="1"/>
  <c r="C63" i="143" l="1"/>
  <c r="C140" i="136"/>
  <c r="E77" i="138"/>
  <c r="C5" i="141"/>
  <c r="C12"/>
  <c r="C19" i="134"/>
  <c r="C57"/>
  <c r="E7" i="144"/>
  <c r="E9"/>
  <c r="E11"/>
  <c r="E14"/>
  <c r="E16"/>
  <c r="E18"/>
  <c r="E21"/>
  <c r="E23"/>
  <c r="E25"/>
  <c r="E29"/>
  <c r="E31"/>
  <c r="E33"/>
  <c r="E36"/>
  <c r="E38"/>
  <c r="E40"/>
  <c r="E42"/>
  <c r="E44"/>
  <c r="E53"/>
  <c r="E55"/>
  <c r="C57" i="143"/>
  <c r="E60" i="144"/>
  <c r="C67" i="143"/>
  <c r="E95" i="144"/>
  <c r="E97"/>
  <c r="E100"/>
  <c r="E102"/>
  <c r="E104"/>
  <c r="E106"/>
  <c r="E108"/>
  <c r="E110"/>
  <c r="E113"/>
  <c r="E117"/>
  <c r="C19" i="142"/>
  <c r="C27"/>
  <c r="C26" s="1"/>
  <c r="C34"/>
  <c r="C111" i="145"/>
  <c r="C12" i="142"/>
  <c r="C98"/>
  <c r="C111" i="134"/>
  <c r="C57" i="136"/>
  <c r="C114"/>
  <c r="C75"/>
  <c r="C57" i="141"/>
  <c r="E120" i="131"/>
  <c r="E119" s="1"/>
  <c r="E114" s="1"/>
  <c r="C119" i="133"/>
  <c r="E120" i="130"/>
  <c r="E6" i="131"/>
  <c r="C5" i="133"/>
  <c r="E66" i="131"/>
  <c r="C63" i="133"/>
  <c r="E10" i="131"/>
  <c r="E16"/>
  <c r="E25"/>
  <c r="E36"/>
  <c r="E44"/>
  <c r="E56"/>
  <c r="E76"/>
  <c r="E95"/>
  <c r="E99"/>
  <c r="E101"/>
  <c r="E103"/>
  <c r="E109"/>
  <c r="E113"/>
  <c r="E118"/>
  <c r="E144"/>
  <c r="E16" i="130"/>
  <c r="E99"/>
  <c r="E127"/>
  <c r="E125"/>
  <c r="E123"/>
  <c r="E121"/>
  <c r="E118"/>
  <c r="C119" i="129"/>
  <c r="E7" i="131"/>
  <c r="C57" i="133"/>
  <c r="E73" i="131"/>
  <c r="E72" s="1"/>
  <c r="E105"/>
  <c r="E107"/>
  <c r="E45"/>
  <c r="C57" i="132"/>
  <c r="C114"/>
  <c r="C5" i="134"/>
  <c r="C27"/>
  <c r="C26" s="1"/>
  <c r="C34"/>
  <c r="E94" i="138"/>
  <c r="C5" i="136"/>
  <c r="C12"/>
  <c r="C114" i="139"/>
  <c r="C114" i="141"/>
  <c r="E6" i="144"/>
  <c r="E8"/>
  <c r="E10"/>
  <c r="C12" i="143"/>
  <c r="E15" i="144"/>
  <c r="E17"/>
  <c r="E20"/>
  <c r="E22"/>
  <c r="E24"/>
  <c r="E28"/>
  <c r="E30"/>
  <c r="E27" s="1"/>
  <c r="E32"/>
  <c r="C34" i="143"/>
  <c r="E37" i="144"/>
  <c r="E39"/>
  <c r="E41"/>
  <c r="E43"/>
  <c r="E45"/>
  <c r="E54"/>
  <c r="E56"/>
  <c r="E59"/>
  <c r="E61"/>
  <c r="E94"/>
  <c r="E96"/>
  <c r="C98" i="143"/>
  <c r="E101" i="144"/>
  <c r="E103"/>
  <c r="E105"/>
  <c r="E107"/>
  <c r="E109"/>
  <c r="E112"/>
  <c r="E111" s="1"/>
  <c r="E118"/>
  <c r="E120"/>
  <c r="E122"/>
  <c r="E124"/>
  <c r="E126"/>
  <c r="E144"/>
  <c r="E140" s="1"/>
  <c r="C52" i="142"/>
  <c r="C114"/>
  <c r="C34" i="145"/>
  <c r="C75"/>
  <c r="C86" s="1"/>
  <c r="C159" s="1"/>
  <c r="C98"/>
  <c r="E72" i="148"/>
  <c r="C153" i="136"/>
  <c r="C5" i="132"/>
  <c r="C19"/>
  <c r="C34"/>
  <c r="C86"/>
  <c r="C93"/>
  <c r="C128" s="1"/>
  <c r="C154" s="1"/>
  <c r="C12" i="134"/>
  <c r="C19" i="136"/>
  <c r="C27"/>
  <c r="C26" s="1"/>
  <c r="C34"/>
  <c r="C52"/>
  <c r="C5" i="139"/>
  <c r="C12"/>
  <c r="C27"/>
  <c r="C26" s="1"/>
  <c r="C52"/>
  <c r="C57"/>
  <c r="C111"/>
  <c r="C19" i="141"/>
  <c r="C27"/>
  <c r="C26" s="1"/>
  <c r="C34"/>
  <c r="C52"/>
  <c r="C111"/>
  <c r="C5" i="142"/>
  <c r="C57"/>
  <c r="C62" s="1"/>
  <c r="E66" i="144"/>
  <c r="C5" i="145"/>
  <c r="C19"/>
  <c r="C57"/>
  <c r="E17" i="131"/>
  <c r="E22"/>
  <c r="E32"/>
  <c r="E41"/>
  <c r="E61"/>
  <c r="E108"/>
  <c r="C27" i="132"/>
  <c r="C26" s="1"/>
  <c r="C52"/>
  <c r="E46" i="131"/>
  <c r="E79"/>
  <c r="E133" i="148"/>
  <c r="E46" i="130"/>
  <c r="E75"/>
  <c r="E79"/>
  <c r="C3" i="77"/>
  <c r="E4" i="73"/>
  <c r="C4" i="61"/>
  <c r="E4"/>
  <c r="E3" i="87"/>
  <c r="E91" s="1"/>
  <c r="C146" i="149"/>
  <c r="C150"/>
  <c r="C149"/>
  <c r="C148"/>
  <c r="C152"/>
  <c r="C147"/>
  <c r="C151"/>
  <c r="E46" i="144"/>
  <c r="E129"/>
  <c r="E133"/>
  <c r="E19" i="148"/>
  <c r="E57"/>
  <c r="E67"/>
  <c r="E119" i="144"/>
  <c r="E79"/>
  <c r="E5" i="148"/>
  <c r="E52"/>
  <c r="E46"/>
  <c r="E111"/>
  <c r="E140"/>
  <c r="E153" s="1"/>
  <c r="E12"/>
  <c r="E119"/>
  <c r="E27"/>
  <c r="E114"/>
  <c r="E34"/>
  <c r="E63"/>
  <c r="E98"/>
  <c r="C62" i="136"/>
  <c r="C93" i="142"/>
  <c r="E13" i="131"/>
  <c r="C12" i="133"/>
  <c r="E28" i="131"/>
  <c r="C27" i="133"/>
  <c r="C26" s="1"/>
  <c r="E37" i="131"/>
  <c r="C34" i="133"/>
  <c r="E104" i="131"/>
  <c r="E98" s="1"/>
  <c r="C98" i="133"/>
  <c r="E112" i="131"/>
  <c r="C111" i="133"/>
  <c r="C62" i="132"/>
  <c r="E52" i="144"/>
  <c r="C159" i="132"/>
  <c r="E19" i="144"/>
  <c r="E18" i="131"/>
  <c r="E38"/>
  <c r="E15"/>
  <c r="E20"/>
  <c r="E24"/>
  <c r="E30"/>
  <c r="E35"/>
  <c r="E39"/>
  <c r="E43"/>
  <c r="E53"/>
  <c r="C67" i="134"/>
  <c r="C5" i="143"/>
  <c r="E13" i="144"/>
  <c r="C19" i="143"/>
  <c r="E35" i="144"/>
  <c r="C52" i="143"/>
  <c r="E58" i="144"/>
  <c r="E67"/>
  <c r="E99"/>
  <c r="E98" s="1"/>
  <c r="C111" i="143"/>
  <c r="C63" i="142"/>
  <c r="C86" s="1"/>
  <c r="C159" s="1"/>
  <c r="E14" i="131"/>
  <c r="E33"/>
  <c r="E29"/>
  <c r="C27" i="143"/>
  <c r="C26" s="1"/>
  <c r="E63" i="144"/>
  <c r="C67" i="133"/>
  <c r="C19"/>
  <c r="C93" i="134"/>
  <c r="E9" i="131"/>
  <c r="E55"/>
  <c r="E59"/>
  <c r="E97"/>
  <c r="C114" i="133"/>
  <c r="E55" i="138"/>
  <c r="C114" i="134"/>
  <c r="E76" i="138"/>
  <c r="C63" i="139"/>
  <c r="C98"/>
  <c r="E73" i="144"/>
  <c r="E76"/>
  <c r="E78"/>
  <c r="C140" i="143"/>
  <c r="C153" s="1"/>
  <c r="E75" i="148"/>
  <c r="E23" i="131"/>
  <c r="E42"/>
  <c r="E8"/>
  <c r="E54"/>
  <c r="E58"/>
  <c r="E63"/>
  <c r="C63" i="134"/>
  <c r="E73" i="138"/>
  <c r="E96"/>
  <c r="D13" i="76"/>
  <c r="E30" i="73"/>
  <c r="C31"/>
  <c r="E6" i="140"/>
  <c r="E7"/>
  <c r="E8"/>
  <c r="E9"/>
  <c r="E10"/>
  <c r="E11"/>
  <c r="E13"/>
  <c r="E14"/>
  <c r="E15"/>
  <c r="E16"/>
  <c r="E17"/>
  <c r="E18"/>
  <c r="E20"/>
  <c r="E21"/>
  <c r="E22"/>
  <c r="E23"/>
  <c r="E24"/>
  <c r="E25"/>
  <c r="E28"/>
  <c r="E29"/>
  <c r="E30"/>
  <c r="E31"/>
  <c r="E32"/>
  <c r="E33"/>
  <c r="E35"/>
  <c r="E39"/>
  <c r="E41"/>
  <c r="E42"/>
  <c r="E43"/>
  <c r="E44"/>
  <c r="E45"/>
  <c r="E47"/>
  <c r="E48"/>
  <c r="E49"/>
  <c r="E50"/>
  <c r="E51"/>
  <c r="E53"/>
  <c r="E54"/>
  <c r="E55"/>
  <c r="E56"/>
  <c r="E58"/>
  <c r="E59"/>
  <c r="E60"/>
  <c r="E61"/>
  <c r="E64"/>
  <c r="E65"/>
  <c r="E66"/>
  <c r="E68"/>
  <c r="E69"/>
  <c r="E70"/>
  <c r="E71"/>
  <c r="E74"/>
  <c r="E78"/>
  <c r="E80"/>
  <c r="E81"/>
  <c r="E82"/>
  <c r="E83"/>
  <c r="E84"/>
  <c r="E85"/>
  <c r="E97"/>
  <c r="E99"/>
  <c r="E100"/>
  <c r="E101"/>
  <c r="E102"/>
  <c r="E103"/>
  <c r="E104"/>
  <c r="E105"/>
  <c r="E106"/>
  <c r="E107"/>
  <c r="E108"/>
  <c r="E109"/>
  <c r="E110"/>
  <c r="E112"/>
  <c r="E113"/>
  <c r="E115"/>
  <c r="E116"/>
  <c r="E118"/>
  <c r="E120"/>
  <c r="E121"/>
  <c r="E122"/>
  <c r="E123"/>
  <c r="E124"/>
  <c r="E125"/>
  <c r="E126"/>
  <c r="E127"/>
  <c r="E130"/>
  <c r="E131"/>
  <c r="E132"/>
  <c r="E134"/>
  <c r="E135"/>
  <c r="E136"/>
  <c r="E137"/>
  <c r="E138"/>
  <c r="E139"/>
  <c r="E141"/>
  <c r="E142"/>
  <c r="E143"/>
  <c r="E144"/>
  <c r="C86" i="134"/>
  <c r="C159" s="1"/>
  <c r="E6" i="138"/>
  <c r="E7"/>
  <c r="E8"/>
  <c r="E9"/>
  <c r="E10"/>
  <c r="E11"/>
  <c r="E13"/>
  <c r="E14"/>
  <c r="E15"/>
  <c r="E16"/>
  <c r="E17"/>
  <c r="E18"/>
  <c r="E20"/>
  <c r="E21"/>
  <c r="E22"/>
  <c r="E23"/>
  <c r="E24"/>
  <c r="C75" i="133"/>
  <c r="C86" s="1"/>
  <c r="E77" i="131"/>
  <c r="E96"/>
  <c r="C30" i="73"/>
  <c r="D8" i="76" s="1"/>
  <c r="D7"/>
  <c r="E140" i="131"/>
  <c r="E153" s="1"/>
  <c r="E25" i="138"/>
  <c r="E28"/>
  <c r="E29"/>
  <c r="E30"/>
  <c r="E31"/>
  <c r="E32"/>
  <c r="E33"/>
  <c r="E35"/>
  <c r="E36"/>
  <c r="E37"/>
  <c r="E38"/>
  <c r="E39"/>
  <c r="E40"/>
  <c r="E41"/>
  <c r="E42"/>
  <c r="E43"/>
  <c r="E44"/>
  <c r="E45"/>
  <c r="E47"/>
  <c r="C47" i="149" s="1"/>
  <c r="E48" i="138"/>
  <c r="E48" i="1" s="1"/>
  <c r="E49" i="138"/>
  <c r="E49" i="1" s="1"/>
  <c r="E50" i="138"/>
  <c r="E50" i="1" s="1"/>
  <c r="E51" i="138"/>
  <c r="E51" i="1" s="1"/>
  <c r="E53" i="138"/>
  <c r="E54"/>
  <c r="E56"/>
  <c r="E58"/>
  <c r="E59"/>
  <c r="E60"/>
  <c r="E61"/>
  <c r="E64"/>
  <c r="C64" i="149" s="1"/>
  <c r="E65" i="138"/>
  <c r="E65" i="1" s="1"/>
  <c r="C63" i="136"/>
  <c r="C86" s="1"/>
  <c r="E66" i="138"/>
  <c r="E68"/>
  <c r="C68" i="149" s="1"/>
  <c r="E69" i="138"/>
  <c r="E69" i="1" s="1"/>
  <c r="E70" i="138"/>
  <c r="E71"/>
  <c r="E74"/>
  <c r="E78"/>
  <c r="E80"/>
  <c r="C80" i="149" s="1"/>
  <c r="E81" i="138"/>
  <c r="E81" i="1" s="1"/>
  <c r="E82" i="138"/>
  <c r="E82" i="1" s="1"/>
  <c r="E83" i="138"/>
  <c r="E83" i="1" s="1"/>
  <c r="E84" i="138"/>
  <c r="E84" i="1" s="1"/>
  <c r="E85" i="138"/>
  <c r="E85" i="1" s="1"/>
  <c r="E97" i="138"/>
  <c r="E99"/>
  <c r="C98" i="136"/>
  <c r="C93" s="1"/>
  <c r="C128" s="1"/>
  <c r="E100" i="138"/>
  <c r="E101"/>
  <c r="E102"/>
  <c r="E103"/>
  <c r="E104"/>
  <c r="E105"/>
  <c r="E106"/>
  <c r="E107"/>
  <c r="E108"/>
  <c r="E109"/>
  <c r="E110"/>
  <c r="E112"/>
  <c r="E113"/>
  <c r="E116"/>
  <c r="E116" i="1" s="1"/>
  <c r="E117" i="138"/>
  <c r="E118"/>
  <c r="E120"/>
  <c r="E121"/>
  <c r="E122"/>
  <c r="E123"/>
  <c r="E124"/>
  <c r="E125"/>
  <c r="E126"/>
  <c r="E127"/>
  <c r="E130"/>
  <c r="E131"/>
  <c r="E132"/>
  <c r="E134"/>
  <c r="E134" i="1" s="1"/>
  <c r="E135" i="138"/>
  <c r="E136"/>
  <c r="E137"/>
  <c r="E138"/>
  <c r="E139"/>
  <c r="E141"/>
  <c r="E142"/>
  <c r="E143"/>
  <c r="E144"/>
  <c r="E38" i="140"/>
  <c r="C63" i="141"/>
  <c r="C86" s="1"/>
  <c r="E73" i="140"/>
  <c r="C98" i="141"/>
  <c r="C93" s="1"/>
  <c r="C128" s="1"/>
  <c r="E117" i="140"/>
  <c r="E146" i="1"/>
  <c r="E147"/>
  <c r="E148"/>
  <c r="E149"/>
  <c r="E150"/>
  <c r="E151"/>
  <c r="E152"/>
  <c r="E130"/>
  <c r="E129" i="130"/>
  <c r="E133"/>
  <c r="E37" i="140"/>
  <c r="D15" i="76" l="1"/>
  <c r="C32" i="73"/>
  <c r="E153" i="144"/>
  <c r="E86" i="148"/>
  <c r="C93" i="145"/>
  <c r="C128" s="1"/>
  <c r="C154" s="1"/>
  <c r="C62" i="141"/>
  <c r="E5" i="144"/>
  <c r="C62" i="134"/>
  <c r="C87" s="1"/>
  <c r="E120" i="1"/>
  <c r="E75" i="138"/>
  <c r="C93" i="143"/>
  <c r="C128" i="142"/>
  <c r="C154" s="1"/>
  <c r="E119" i="130"/>
  <c r="C144" i="149"/>
  <c r="E75" i="131"/>
  <c r="C16" i="149"/>
  <c r="E72" i="144"/>
  <c r="E93"/>
  <c r="E57"/>
  <c r="E34"/>
  <c r="E12"/>
  <c r="E111" i="131"/>
  <c r="E93" i="148"/>
  <c r="E128" s="1"/>
  <c r="E154" s="1"/>
  <c r="E26"/>
  <c r="E26" i="144"/>
  <c r="C62" i="143"/>
  <c r="C93" i="133"/>
  <c r="C128" s="1"/>
  <c r="C154" s="1"/>
  <c r="C62" i="145"/>
  <c r="E72" i="140"/>
  <c r="E16" i="1"/>
  <c r="C145" i="149"/>
  <c r="E62" i="148"/>
  <c r="E159"/>
  <c r="C87" i="142"/>
  <c r="E52" i="131"/>
  <c r="E34"/>
  <c r="E12"/>
  <c r="C158" i="132"/>
  <c r="C87"/>
  <c r="E57" i="131"/>
  <c r="E5"/>
  <c r="C128" i="134"/>
  <c r="C154" s="1"/>
  <c r="E19" i="131"/>
  <c r="C62" i="133"/>
  <c r="E27" i="131"/>
  <c r="E32" i="73"/>
  <c r="C143" i="149"/>
  <c r="C142"/>
  <c r="C141"/>
  <c r="C139"/>
  <c r="C138"/>
  <c r="C137"/>
  <c r="C136"/>
  <c r="C135"/>
  <c r="C134"/>
  <c r="C132"/>
  <c r="C131"/>
  <c r="C130"/>
  <c r="C127"/>
  <c r="C126"/>
  <c r="C125"/>
  <c r="C124"/>
  <c r="C123"/>
  <c r="C122"/>
  <c r="C121"/>
  <c r="C120"/>
  <c r="C118"/>
  <c r="C116"/>
  <c r="C78"/>
  <c r="C75" s="1"/>
  <c r="C48"/>
  <c r="C49"/>
  <c r="C50"/>
  <c r="C51"/>
  <c r="C85"/>
  <c r="C84"/>
  <c r="C81"/>
  <c r="C82"/>
  <c r="C83"/>
  <c r="C69"/>
  <c r="C65"/>
  <c r="C100"/>
  <c r="C99"/>
  <c r="E144" i="1"/>
  <c r="E140" i="140"/>
  <c r="E133"/>
  <c r="E129"/>
  <c r="E119"/>
  <c r="E114" s="1"/>
  <c r="E111"/>
  <c r="E98"/>
  <c r="E79"/>
  <c r="E67"/>
  <c r="E63"/>
  <c r="E57"/>
  <c r="E52"/>
  <c r="E46"/>
  <c r="E27"/>
  <c r="E19"/>
  <c r="E12"/>
  <c r="E5"/>
  <c r="E19" i="138"/>
  <c r="E12"/>
  <c r="E5"/>
  <c r="C87" i="133"/>
  <c r="C159"/>
  <c r="C158"/>
  <c r="C154" i="141"/>
  <c r="C158"/>
  <c r="C87"/>
  <c r="C159"/>
  <c r="C154" i="136"/>
  <c r="C158"/>
  <c r="C87"/>
  <c r="C159"/>
  <c r="E145" i="1"/>
  <c r="E140" i="138"/>
  <c r="E133"/>
  <c r="E129"/>
  <c r="E119"/>
  <c r="E114" s="1"/>
  <c r="E111"/>
  <c r="E98"/>
  <c r="E79"/>
  <c r="E67"/>
  <c r="E63"/>
  <c r="E57"/>
  <c r="E52"/>
  <c r="E46"/>
  <c r="E34"/>
  <c r="E27"/>
  <c r="E143" i="1"/>
  <c r="E142"/>
  <c r="E141"/>
  <c r="E139"/>
  <c r="E138"/>
  <c r="E137"/>
  <c r="E136"/>
  <c r="E135"/>
  <c r="E132"/>
  <c r="E131"/>
  <c r="E127"/>
  <c r="E126"/>
  <c r="E125"/>
  <c r="E124"/>
  <c r="E123"/>
  <c r="E122"/>
  <c r="E121"/>
  <c r="E118"/>
  <c r="E100"/>
  <c r="E99"/>
  <c r="E78"/>
  <c r="E75" s="1"/>
  <c r="E47"/>
  <c r="E46" s="1"/>
  <c r="E80"/>
  <c r="E79" s="1"/>
  <c r="E68"/>
  <c r="E64"/>
  <c r="E72" i="138"/>
  <c r="E62" i="144" l="1"/>
  <c r="E87" i="148"/>
  <c r="E155" s="1"/>
  <c r="C158" i="142"/>
  <c r="E26" i="138"/>
  <c r="E26" i="140"/>
  <c r="E26" i="131"/>
  <c r="E93"/>
  <c r="E128" s="1"/>
  <c r="E154" s="1"/>
  <c r="C158" i="145"/>
  <c r="C87"/>
  <c r="C140" i="149"/>
  <c r="E129" i="1"/>
  <c r="C129" i="149"/>
  <c r="E140" i="1"/>
  <c r="E153" i="140"/>
  <c r="C133" i="149"/>
  <c r="E133" i="1"/>
  <c r="E158" i="148"/>
  <c r="E62" i="131"/>
  <c r="E158" s="1"/>
  <c r="C158" i="134"/>
  <c r="E62" i="138"/>
  <c r="E93"/>
  <c r="E128" s="1"/>
  <c r="E153"/>
  <c r="C79" i="149"/>
  <c r="C46"/>
  <c r="E86" i="138"/>
  <c r="C153" i="149" l="1"/>
  <c r="E153" i="1"/>
  <c r="B14" i="76" s="1"/>
  <c r="E14" s="1"/>
  <c r="E154" i="138"/>
  <c r="E159"/>
  <c r="E158"/>
  <c r="E87"/>
  <c r="E70" i="131"/>
  <c r="E155" i="138" l="1"/>
  <c r="E67" i="131"/>
  <c r="E86" s="1"/>
  <c r="E159" s="1"/>
  <c r="E87" l="1"/>
  <c r="E155" s="1"/>
  <c r="E40" i="140" l="1"/>
  <c r="E95"/>
  <c r="E94"/>
  <c r="E77" l="1"/>
  <c r="C75" i="139"/>
  <c r="C86" s="1"/>
  <c r="C159" s="1"/>
  <c r="E36" i="140"/>
  <c r="C34" i="139"/>
  <c r="C62" s="1"/>
  <c r="E96" i="140"/>
  <c r="C93" i="139"/>
  <c r="C128" s="1"/>
  <c r="C87" l="1"/>
  <c r="E75" i="140"/>
  <c r="E86" s="1"/>
  <c r="E159" s="1"/>
  <c r="E34"/>
  <c r="E62" s="1"/>
  <c r="C158" i="139"/>
  <c r="C154"/>
  <c r="E93" i="140"/>
  <c r="E128" s="1"/>
  <c r="E87" l="1"/>
  <c r="E154"/>
  <c r="E155" s="1"/>
  <c r="E158"/>
  <c r="E77" i="144" l="1"/>
  <c r="C75" i="143"/>
  <c r="C86" s="1"/>
  <c r="C114"/>
  <c r="C128" s="1"/>
  <c r="E115" i="144"/>
  <c r="E75" l="1"/>
  <c r="E86" s="1"/>
  <c r="E159" s="1"/>
  <c r="C87" i="143"/>
  <c r="C159"/>
  <c r="E87" i="144"/>
  <c r="E114"/>
  <c r="E128" s="1"/>
  <c r="C154" i="143"/>
  <c r="C158"/>
  <c r="E154" i="144" l="1"/>
  <c r="E155" s="1"/>
  <c r="E158"/>
  <c r="C96" i="151" l="1"/>
  <c r="C97" i="129"/>
  <c r="C97" i="137"/>
  <c r="C97" i="151"/>
  <c r="C101" i="129"/>
  <c r="C101" i="137"/>
  <c r="C102" i="129"/>
  <c r="C102" i="137"/>
  <c r="E102" i="130" s="1"/>
  <c r="C103" i="129"/>
  <c r="C103" i="137"/>
  <c r="E103" i="130" s="1"/>
  <c r="C104" i="129"/>
  <c r="C104" i="137"/>
  <c r="E104" i="130" s="1"/>
  <c r="C105" i="129"/>
  <c r="C105" i="137"/>
  <c r="C105" i="151"/>
  <c r="C106" i="129"/>
  <c r="C106" i="137"/>
  <c r="C107" i="129"/>
  <c r="C107" i="137"/>
  <c r="C107" i="151"/>
  <c r="C108" i="129"/>
  <c r="C108" i="137"/>
  <c r="E108" i="130" s="1"/>
  <c r="C109" i="129"/>
  <c r="C109" i="137"/>
  <c r="E109" i="130" s="1"/>
  <c r="C110" i="129"/>
  <c r="C110" i="137"/>
  <c r="C98" i="151"/>
  <c r="C112" i="129"/>
  <c r="C112" i="137"/>
  <c r="C113" i="129"/>
  <c r="C113" i="137"/>
  <c r="C115" i="129"/>
  <c r="C115" i="137"/>
  <c r="C115" i="151"/>
  <c r="C117" i="129"/>
  <c r="C117" i="151"/>
  <c r="C144" i="129"/>
  <c r="C140" s="1"/>
  <c r="C153" s="1"/>
  <c r="C144" i="135"/>
  <c r="C140" s="1"/>
  <c r="C153" s="1"/>
  <c r="C144" i="137"/>
  <c r="C140" s="1"/>
  <c r="C153" s="1"/>
  <c r="C144" i="151"/>
  <c r="C140" s="1"/>
  <c r="C153" s="1"/>
  <c r="C6" i="129"/>
  <c r="C6" i="135"/>
  <c r="C6" i="137"/>
  <c r="C7" i="129"/>
  <c r="C7" i="135"/>
  <c r="C7" i="137"/>
  <c r="C8" i="129"/>
  <c r="C8" i="135"/>
  <c r="C8" i="137"/>
  <c r="C9" i="129"/>
  <c r="C9" i="135"/>
  <c r="C9" i="137"/>
  <c r="C10" i="129"/>
  <c r="C10" i="135"/>
  <c r="C10" i="137"/>
  <c r="C11" i="129"/>
  <c r="C11" i="135"/>
  <c r="C11" i="137"/>
  <c r="C13" i="129"/>
  <c r="C13" i="135"/>
  <c r="C13" i="137"/>
  <c r="C14" i="129"/>
  <c r="C14" i="135"/>
  <c r="C14" i="137"/>
  <c r="E14" i="130" s="1"/>
  <c r="C15" i="129"/>
  <c r="C15" i="135"/>
  <c r="C15" i="137"/>
  <c r="E15" i="130" s="1"/>
  <c r="C18" i="129"/>
  <c r="C18" i="135"/>
  <c r="C18" i="137"/>
  <c r="C17" i="129"/>
  <c r="C12" s="1"/>
  <c r="C17" i="135"/>
  <c r="C17" i="137"/>
  <c r="C17" i="151"/>
  <c r="C12" s="1"/>
  <c r="C20" i="129"/>
  <c r="C20" i="135"/>
  <c r="C20" i="137"/>
  <c r="C21" i="129"/>
  <c r="C21" i="135"/>
  <c r="C21" i="137"/>
  <c r="E21" i="130" s="1"/>
  <c r="C22" i="129"/>
  <c r="C22" i="135"/>
  <c r="C22" i="137"/>
  <c r="E22" i="130" s="1"/>
  <c r="C23" i="129"/>
  <c r="C23" i="135"/>
  <c r="C23" i="137"/>
  <c r="E23" i="130" s="1"/>
  <c r="C28" i="129"/>
  <c r="C28" i="135"/>
  <c r="C28" i="137"/>
  <c r="C28" i="151"/>
  <c r="C27" s="1"/>
  <c r="C30" i="129"/>
  <c r="C30" i="135"/>
  <c r="C30" i="137"/>
  <c r="C29" i="129"/>
  <c r="C29" i="135"/>
  <c r="C31" i="129"/>
  <c r="C31" i="135"/>
  <c r="C31" i="137"/>
  <c r="C32" i="129"/>
  <c r="C32" i="135"/>
  <c r="C32" i="137"/>
  <c r="E32" i="130" s="1"/>
  <c r="C29" i="137"/>
  <c r="E29" i="130" s="1"/>
  <c r="C33" i="129"/>
  <c r="C33" i="135"/>
  <c r="C33" i="137"/>
  <c r="C33" i="151"/>
  <c r="C35" i="129"/>
  <c r="C35" i="135"/>
  <c r="C35" i="137"/>
  <c r="C36" i="151"/>
  <c r="C37" i="129"/>
  <c r="C37" i="135"/>
  <c r="C37" i="137"/>
  <c r="C37" i="151"/>
  <c r="C38" i="129"/>
  <c r="C38" i="135"/>
  <c r="C38" i="137"/>
  <c r="C38" i="151"/>
  <c r="C39" i="129"/>
  <c r="C39" i="137"/>
  <c r="C39" i="151"/>
  <c r="C40" i="137"/>
  <c r="E40" i="130" s="1"/>
  <c r="C41" i="129"/>
  <c r="C41" i="137"/>
  <c r="C42" i="129"/>
  <c r="C42" i="135"/>
  <c r="C42" i="137"/>
  <c r="C43" i="129"/>
  <c r="C43" i="135"/>
  <c r="C43" i="137"/>
  <c r="C44" i="129"/>
  <c r="C44" i="135"/>
  <c r="C44" i="137"/>
  <c r="C45" i="129"/>
  <c r="C45" i="135"/>
  <c r="C45" i="137"/>
  <c r="C45" i="151"/>
  <c r="C53" i="129"/>
  <c r="C53" i="135"/>
  <c r="C53" i="137"/>
  <c r="C54" i="129"/>
  <c r="C54" i="135"/>
  <c r="C54" i="137"/>
  <c r="C54" i="151"/>
  <c r="C56" i="129"/>
  <c r="C56" i="135"/>
  <c r="C56" i="137"/>
  <c r="C55" i="129"/>
  <c r="C55" i="135"/>
  <c r="C55" i="137"/>
  <c r="C55" i="151"/>
  <c r="C58" i="129"/>
  <c r="C58" i="135"/>
  <c r="C58" i="137"/>
  <c r="C59" i="129"/>
  <c r="C59" i="135"/>
  <c r="C59" i="137"/>
  <c r="C59" i="151"/>
  <c r="C61" i="129"/>
  <c r="C61" i="135"/>
  <c r="C61" i="137"/>
  <c r="C60" i="129"/>
  <c r="C60" i="135"/>
  <c r="C60" i="137"/>
  <c r="C57" s="1"/>
  <c r="C60" i="151"/>
  <c r="C66" i="129"/>
  <c r="C63" s="1"/>
  <c r="C66" i="135"/>
  <c r="C63" s="1"/>
  <c r="C66" i="137"/>
  <c r="C63" s="1"/>
  <c r="C71" i="129"/>
  <c r="C71" i="135"/>
  <c r="C71" i="137"/>
  <c r="C73" i="129"/>
  <c r="C73" i="135"/>
  <c r="C73" i="137"/>
  <c r="C74" i="129"/>
  <c r="C74" i="135"/>
  <c r="C74" i="137"/>
  <c r="C72" i="116" l="1"/>
  <c r="E73" i="130"/>
  <c r="C70" i="129"/>
  <c r="C67" s="1"/>
  <c r="C70" i="137"/>
  <c r="C67" s="1"/>
  <c r="C70" i="151"/>
  <c r="C67" s="1"/>
  <c r="C86" s="1"/>
  <c r="C159" s="1"/>
  <c r="C70" i="135"/>
  <c r="C67" s="1"/>
  <c r="C63" i="116"/>
  <c r="E66" i="130"/>
  <c r="E58"/>
  <c r="C57" i="135"/>
  <c r="C52" i="116"/>
  <c r="E53" i="130"/>
  <c r="C40" i="149"/>
  <c r="E40" i="1"/>
  <c r="C34" i="116"/>
  <c r="E35" i="130"/>
  <c r="E29" i="1"/>
  <c r="C29" i="149"/>
  <c r="E32" i="1"/>
  <c r="C32" i="149"/>
  <c r="C27" i="116"/>
  <c r="E28" i="130"/>
  <c r="C24" i="137"/>
  <c r="C25"/>
  <c r="C25" i="135"/>
  <c r="C24"/>
  <c r="C25" i="129"/>
  <c r="C24"/>
  <c r="C23" i="149"/>
  <c r="E23" i="1"/>
  <c r="E22"/>
  <c r="C22" i="149"/>
  <c r="C21"/>
  <c r="E21" i="1"/>
  <c r="C19" i="116"/>
  <c r="E20" i="130"/>
  <c r="C15" i="149"/>
  <c r="E15" i="1"/>
  <c r="C14" i="149"/>
  <c r="E14" i="1"/>
  <c r="C12" i="116"/>
  <c r="E13" i="130"/>
  <c r="E6"/>
  <c r="C5" i="135"/>
  <c r="C140" i="116"/>
  <c r="C153" s="1"/>
  <c r="E144" i="130"/>
  <c r="E140" s="1"/>
  <c r="E153" s="1"/>
  <c r="C114" i="116"/>
  <c r="E115" i="130"/>
  <c r="C111" i="116"/>
  <c r="E112" i="130"/>
  <c r="E109" i="1"/>
  <c r="C109" i="149"/>
  <c r="C108"/>
  <c r="E108" i="1"/>
  <c r="C104" i="149"/>
  <c r="E104" i="1"/>
  <c r="C103" i="149"/>
  <c r="E103" i="1"/>
  <c r="C102" i="149"/>
  <c r="E102" i="1"/>
  <c r="E101" i="130"/>
  <c r="C98" i="116"/>
  <c r="E74" i="130"/>
  <c r="C72" i="137"/>
  <c r="C86" s="1"/>
  <c r="C159" s="1"/>
  <c r="C72" i="135"/>
  <c r="C72" i="129"/>
  <c r="E71" i="130"/>
  <c r="C86" i="135"/>
  <c r="C159" s="1"/>
  <c r="E60" i="130"/>
  <c r="E61"/>
  <c r="C57" i="151"/>
  <c r="E59" i="130"/>
  <c r="C57" i="129"/>
  <c r="C57" i="116"/>
  <c r="E55" i="130"/>
  <c r="E56"/>
  <c r="C52" i="151"/>
  <c r="C52" i="129"/>
  <c r="E54" i="130"/>
  <c r="C52" i="137"/>
  <c r="C52" i="135"/>
  <c r="E45" i="130"/>
  <c r="E44"/>
  <c r="E43"/>
  <c r="E42"/>
  <c r="E41"/>
  <c r="E39"/>
  <c r="E38"/>
  <c r="E37"/>
  <c r="C34" i="151"/>
  <c r="E36" i="130"/>
  <c r="C34" i="137"/>
  <c r="C34" i="135"/>
  <c r="C34" i="129"/>
  <c r="E33" i="130"/>
  <c r="E31"/>
  <c r="E30"/>
  <c r="C26" i="151"/>
  <c r="C27" i="137"/>
  <c r="C26" s="1"/>
  <c r="C27" i="135"/>
  <c r="C26" s="1"/>
  <c r="C27" i="129"/>
  <c r="C26" s="1"/>
  <c r="C19" i="137"/>
  <c r="C19" i="135"/>
  <c r="C19" i="129"/>
  <c r="E17" i="130"/>
  <c r="E18"/>
  <c r="C12" i="137"/>
  <c r="C12" i="135"/>
  <c r="E11" i="130"/>
  <c r="E10"/>
  <c r="E9"/>
  <c r="E8"/>
  <c r="E7"/>
  <c r="C5" i="137"/>
  <c r="C62" s="1"/>
  <c r="C5" i="129"/>
  <c r="C5" i="116"/>
  <c r="E117" i="130"/>
  <c r="C114" i="151"/>
  <c r="C114" i="137"/>
  <c r="C114" i="135"/>
  <c r="C114" i="129"/>
  <c r="E113" i="130"/>
  <c r="C111" i="137"/>
  <c r="C111" i="129"/>
  <c r="E110" i="130"/>
  <c r="E107"/>
  <c r="E106"/>
  <c r="E105"/>
  <c r="C98" i="137"/>
  <c r="C98" i="129"/>
  <c r="E97" i="130"/>
  <c r="E96"/>
  <c r="C93" i="137"/>
  <c r="C128" s="1"/>
  <c r="C154" s="1"/>
  <c r="C93" i="135"/>
  <c r="C128" s="1"/>
  <c r="C154" s="1"/>
  <c r="C93" i="129"/>
  <c r="C128" s="1"/>
  <c r="C154" s="1"/>
  <c r="C96" i="149" l="1"/>
  <c r="E96" i="1"/>
  <c r="C97" i="149"/>
  <c r="E97" i="1"/>
  <c r="C105" i="149"/>
  <c r="E105" i="1"/>
  <c r="E106"/>
  <c r="C106" i="149"/>
  <c r="E107" i="1"/>
  <c r="C107" i="149"/>
  <c r="C110"/>
  <c r="E110" i="1"/>
  <c r="E113"/>
  <c r="C113" i="149"/>
  <c r="E117" i="1"/>
  <c r="C117" i="149"/>
  <c r="C158" i="137"/>
  <c r="C87"/>
  <c r="E7" i="1"/>
  <c r="C7" i="149"/>
  <c r="C8"/>
  <c r="E8" i="1"/>
  <c r="E9"/>
  <c r="C9" i="149"/>
  <c r="C10"/>
  <c r="E10" i="1"/>
  <c r="E11"/>
  <c r="C11" i="149"/>
  <c r="E18" i="1"/>
  <c r="C18" i="149"/>
  <c r="E17" i="1"/>
  <c r="C17" i="149"/>
  <c r="E30" i="1"/>
  <c r="C30" i="149"/>
  <c r="C31"/>
  <c r="E31" i="1"/>
  <c r="E33"/>
  <c r="C33" i="149"/>
  <c r="E36" i="1"/>
  <c r="C36" i="149"/>
  <c r="E37" i="1"/>
  <c r="C37" i="149"/>
  <c r="C38"/>
  <c r="E38" i="1"/>
  <c r="C39" i="149"/>
  <c r="E39" i="1"/>
  <c r="E41"/>
  <c r="C41" i="149"/>
  <c r="E42" i="1"/>
  <c r="C42" i="149"/>
  <c r="C43"/>
  <c r="E43" i="1"/>
  <c r="E44"/>
  <c r="C44" i="149"/>
  <c r="E45" i="1"/>
  <c r="C45" i="149"/>
  <c r="C54"/>
  <c r="E54" i="1"/>
  <c r="E56"/>
  <c r="C56" i="149"/>
  <c r="C55"/>
  <c r="E55" i="1"/>
  <c r="E59"/>
  <c r="C59" i="149"/>
  <c r="E61" i="1"/>
  <c r="C61" i="149"/>
  <c r="C60"/>
  <c r="E60" i="1"/>
  <c r="C71" i="149"/>
  <c r="E71" i="1"/>
  <c r="E74"/>
  <c r="C74" i="149"/>
  <c r="C101"/>
  <c r="C98" s="1"/>
  <c r="E101" i="1"/>
  <c r="E98" s="1"/>
  <c r="C112" i="149"/>
  <c r="C111" s="1"/>
  <c r="E112" i="1"/>
  <c r="E111" s="1"/>
  <c r="E114" i="130"/>
  <c r="C115" i="149"/>
  <c r="C114" s="1"/>
  <c r="E115" i="1"/>
  <c r="E114" s="1"/>
  <c r="C6" i="149"/>
  <c r="C5" s="1"/>
  <c r="E6" i="1"/>
  <c r="E5" i="130"/>
  <c r="E13" i="1"/>
  <c r="C13" i="149"/>
  <c r="E12" i="130"/>
  <c r="E20" i="1"/>
  <c r="C20" i="149"/>
  <c r="C28"/>
  <c r="E28" i="1"/>
  <c r="E27" s="1"/>
  <c r="E26" s="1"/>
  <c r="C26" i="116"/>
  <c r="E27" i="130"/>
  <c r="C35" i="149"/>
  <c r="C34" s="1"/>
  <c r="E35" i="1"/>
  <c r="E34" s="1"/>
  <c r="E34" i="130"/>
  <c r="E52"/>
  <c r="C53" i="149"/>
  <c r="C52" s="1"/>
  <c r="E53" i="1"/>
  <c r="E52" s="1"/>
  <c r="E58"/>
  <c r="C58" i="149"/>
  <c r="E57" i="130"/>
  <c r="E63"/>
  <c r="E66" i="1"/>
  <c r="E63" s="1"/>
  <c r="C66" i="149"/>
  <c r="C63" s="1"/>
  <c r="E70" i="130"/>
  <c r="C67" i="116"/>
  <c r="C86" s="1"/>
  <c r="E72" i="130"/>
  <c r="E73" i="1"/>
  <c r="E72" s="1"/>
  <c r="C73" i="149"/>
  <c r="C72" s="1"/>
  <c r="E98" i="130"/>
  <c r="E111"/>
  <c r="C62" i="116"/>
  <c r="C87" s="1"/>
  <c r="C62" i="129"/>
  <c r="C62" i="151"/>
  <c r="C87" s="1"/>
  <c r="C159" i="116"/>
  <c r="C62" i="135"/>
  <c r="E25" i="130"/>
  <c r="E24"/>
  <c r="C86" i="129"/>
  <c r="C159" s="1"/>
  <c r="E24" i="1" l="1"/>
  <c r="C24" i="149"/>
  <c r="C25"/>
  <c r="E25" i="1"/>
  <c r="C87" i="135"/>
  <c r="C158"/>
  <c r="C87" i="129"/>
  <c r="C158"/>
  <c r="E67" i="130"/>
  <c r="E70" i="1"/>
  <c r="E67" s="1"/>
  <c r="C70" i="149"/>
  <c r="C67" s="1"/>
  <c r="E26" i="130"/>
  <c r="C27" i="149"/>
  <c r="C26" s="1"/>
  <c r="C86"/>
  <c r="C159" s="1"/>
  <c r="E86" i="1"/>
  <c r="E86" i="130"/>
  <c r="E159" s="1"/>
  <c r="C19" i="149"/>
  <c r="E19" i="1"/>
  <c r="E19" i="130"/>
  <c r="E62"/>
  <c r="E87" s="1"/>
  <c r="E57" i="1"/>
  <c r="C57" i="149"/>
  <c r="C12"/>
  <c r="C62" s="1"/>
  <c r="E12" i="1"/>
  <c r="E5"/>
  <c r="E62" s="1"/>
  <c r="C87" i="149" l="1"/>
  <c r="E87" i="1"/>
  <c r="B8" i="76" s="1"/>
  <c r="E8" s="1"/>
  <c r="B6"/>
  <c r="E6" s="1"/>
  <c r="E159" i="1"/>
  <c r="B7" i="76"/>
  <c r="E7" s="1"/>
  <c r="E94" i="130" l="1"/>
  <c r="E94" i="1"/>
  <c r="C93" i="151" l="1"/>
  <c r="C128" s="1"/>
  <c r="C154"/>
  <c r="C158"/>
  <c r="C94" i="149"/>
  <c r="E95" i="130" l="1"/>
  <c r="C93" i="116"/>
  <c r="C128" s="1"/>
  <c r="C154" l="1"/>
  <c r="C158"/>
  <c r="C95" i="149"/>
  <c r="C93" s="1"/>
  <c r="C128" s="1"/>
  <c r="E95" i="1"/>
  <c r="E93" s="1"/>
  <c r="E128" s="1"/>
  <c r="E93" i="130"/>
  <c r="E128" s="1"/>
  <c r="E154" l="1"/>
  <c r="E158"/>
  <c r="B13" i="76"/>
  <c r="E13" s="1"/>
  <c r="E158" i="1"/>
  <c r="E154"/>
  <c r="C158" i="149"/>
  <c r="C154"/>
  <c r="D154" s="1"/>
  <c r="E156" i="1" l="1"/>
  <c r="B15" i="76"/>
  <c r="E15" s="1"/>
</calcChain>
</file>

<file path=xl/sharedStrings.xml><?xml version="1.0" encoding="utf-8"?>
<sst xmlns="http://schemas.openxmlformats.org/spreadsheetml/2006/main" count="10057" uniqueCount="654">
  <si>
    <t>Beruházási (felhalmozási) kiadások előirányzata beruházásonként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</si>
  <si>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</si>
  <si>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</si>
  <si>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</si>
  <si>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</si>
  <si>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</si>
  <si>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</si>
  <si>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</si>
  <si>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</si>
  <si>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</si>
  <si>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</si>
  <si>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</si>
  <si>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</si>
  <si>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adatok forintban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</si>
  <si>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</si>
  <si>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</si>
  <si>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</si>
  <si>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</si>
  <si>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</si>
  <si>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</si>
  <si>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</si>
  <si>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</si>
  <si>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</si>
  <si>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</si>
  <si>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</si>
  <si>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</si>
  <si>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</si>
  <si>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</si>
  <si>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</si>
  <si>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</si>
  <si>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</si>
  <si>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</si>
  <si>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</si>
  <si>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</si>
  <si>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</si>
  <si>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</si>
  <si>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</si>
  <si>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</si>
  <si>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</si>
  <si>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</si>
  <si>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</si>
  <si>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</si>
  <si>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</si>
  <si>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</si>
  <si>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</si>
  <si>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</si>
  <si>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</si>
  <si>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</si>
  <si>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</si>
  <si>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</si>
  <si>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</si>
  <si>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</si>
  <si>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</si>
  <si>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</si>
  <si>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</si>
  <si>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Ezer forintban !</t>
  </si>
  <si>
    <t>Előirányzat-csoport, kiemelt előirányzat megnevezése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</si>
  <si>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</si>
  <si>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</si>
  <si>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</si>
  <si>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</si>
  <si>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</si>
  <si>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</si>
  <si>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</si>
  <si>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</si>
  <si>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</si>
  <si>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</si>
  <si>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</si>
  <si>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</si>
  <si>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</si>
  <si>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</si>
  <si>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</si>
  <si>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</si>
  <si>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</si>
  <si>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</si>
  <si>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</si>
  <si>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</si>
  <si>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</si>
  <si>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</si>
  <si>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</si>
  <si>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</si>
  <si>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</si>
  <si>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</si>
  <si>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</si>
  <si>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</si>
  <si>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</si>
  <si>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</si>
  <si>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</si>
  <si>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</si>
  <si>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</si>
  <si>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</si>
  <si>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</si>
  <si>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</si>
  <si>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</si>
  <si>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</si>
  <si>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</si>
  <si>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</si>
  <si>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</si>
  <si>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</si>
  <si>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</si>
  <si>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</si>
  <si>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</si>
  <si>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</si>
  <si>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</si>
  <si>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</si>
  <si>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</si>
  <si>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</si>
  <si>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</si>
  <si>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</si>
  <si>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</si>
  <si>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</si>
  <si>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</si>
  <si>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</si>
  <si>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</si>
  <si>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</si>
  <si>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</si>
  <si>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</si>
  <si>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</si>
  <si>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</si>
  <si>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</si>
  <si>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</si>
  <si>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</si>
  <si>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</si>
  <si>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</si>
  <si>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</si>
  <si>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</si>
  <si>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</si>
  <si>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</si>
  <si>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</si>
  <si>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</si>
  <si>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</si>
  <si>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</si>
  <si>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</si>
  <si>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</si>
  <si>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</si>
  <si>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Ezer forintban!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</si>
  <si>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</si>
  <si>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</si>
  <si>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</si>
  <si>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</si>
  <si>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</si>
  <si>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</si>
  <si>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</si>
  <si>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</si>
  <si>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</si>
  <si>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</si>
  <si>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</si>
  <si>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</si>
  <si>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</si>
  <si>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</si>
  <si>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</si>
  <si>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</si>
  <si>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Hozzájárulás  (E Ft)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</si>
  <si>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</si>
  <si>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</si>
  <si>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</si>
  <si>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</si>
  <si>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</si>
  <si>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</si>
  <si>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</si>
  <si>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</si>
  <si>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</si>
  <si>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</si>
  <si>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</si>
  <si>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</si>
  <si>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</si>
  <si>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</si>
  <si>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</si>
  <si>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</si>
  <si>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</si>
  <si>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</si>
  <si>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</si>
  <si>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</si>
  <si>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</si>
  <si>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</si>
  <si>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</si>
  <si>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</si>
  <si>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</si>
  <si>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</si>
  <si>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</si>
  <si>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</si>
  <si>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</si>
  <si>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</si>
  <si>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</si>
  <si>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</si>
  <si>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</si>
  <si>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</si>
  <si>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</si>
  <si>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</si>
  <si>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</si>
  <si>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</si>
  <si>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</si>
  <si>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</si>
  <si>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</si>
  <si>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</si>
  <si>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</si>
  <si>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</si>
  <si>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</si>
  <si>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</si>
  <si>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</si>
  <si>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</si>
  <si>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</si>
  <si>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………….. Önkormányzat adósságot keletkeztető ügyletekből és kezességvállalásokból fennálló kötelezettségei</t>
  </si>
  <si>
    <t>MEGNEVEZÉS</t>
  </si>
  <si>
    <t>ÖSSZES KÖTELEZETTSÉG</t>
  </si>
  <si>
    <t>………….. Önkormányzat saját bevételeinek részletezése az adósságot keletkeztető ügyletből származó tárgyévi fizetési kötelezettség megállapításához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</si>
  <si>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</si>
  <si>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</si>
  <si>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</si>
  <si>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</si>
  <si>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</si>
  <si>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</si>
  <si>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</si>
  <si>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</si>
  <si>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Költségvetési szerv I.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</si>
  <si>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</si>
  <si>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</si>
  <si>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</si>
  <si>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</si>
  <si>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…………………………………</t>
  </si>
  <si>
    <t>Költségvetési szerv számlaszáma:</t>
  </si>
  <si>
    <t>Éves eredeti kiadási előirányzat: …………… ezer Ft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</si>
  <si>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</si>
  <si>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</si>
  <si>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</si>
  <si>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</si>
  <si>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</si>
  <si>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</si>
  <si>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</si>
  <si>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</si>
  <si>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</si>
  <si>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</si>
  <si>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</si>
  <si>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</si>
  <si>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</si>
  <si>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</si>
  <si>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</si>
  <si>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</si>
  <si>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</si>
  <si>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</si>
  <si>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</si>
  <si>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</si>
  <si>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</si>
  <si>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</si>
  <si>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</si>
  <si>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</si>
  <si>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</si>
  <si>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</si>
  <si>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</si>
  <si>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</si>
  <si>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</si>
  <si>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</si>
  <si>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</si>
  <si>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</si>
  <si>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</si>
  <si>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</si>
  <si>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</si>
  <si>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</si>
  <si>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</si>
  <si>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</si>
  <si>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</si>
  <si>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</si>
  <si>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</si>
  <si>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</si>
  <si>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</si>
  <si>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</si>
  <si>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</si>
  <si>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</si>
  <si>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</si>
  <si>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</si>
  <si>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</si>
  <si>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</si>
  <si>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</si>
  <si>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</si>
  <si>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</si>
  <si>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</si>
  <si>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</si>
  <si>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</si>
  <si>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</si>
  <si>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</si>
  <si>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</si>
  <si>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</si>
  <si>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</si>
  <si>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</si>
  <si>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</si>
  <si>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</si>
  <si>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</si>
  <si>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</si>
  <si>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</si>
  <si>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</si>
  <si>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</si>
  <si>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</si>
  <si>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</si>
  <si>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</si>
  <si>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</si>
  <si>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</si>
  <si>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</si>
  <si>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</si>
  <si>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</si>
  <si>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</si>
  <si>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</si>
  <si>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</si>
  <si>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</si>
  <si>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</si>
  <si>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</si>
  <si>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</si>
  <si>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</si>
  <si>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</si>
  <si>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</si>
  <si>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</si>
  <si>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</si>
  <si>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</si>
  <si>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</si>
  <si>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</si>
  <si>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</si>
  <si>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</si>
  <si>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</si>
  <si>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</si>
  <si>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</si>
  <si>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</si>
  <si>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</si>
  <si>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</si>
  <si>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</si>
  <si>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</si>
  <si>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</si>
  <si>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</si>
  <si>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</si>
  <si>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</si>
  <si>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</si>
  <si>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</si>
  <si>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</si>
  <si>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</si>
  <si>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</si>
  <si>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</si>
  <si>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</si>
  <si>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</si>
  <si>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</si>
  <si>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</si>
  <si>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</si>
  <si>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</si>
  <si>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</si>
  <si>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</si>
  <si>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</si>
  <si>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</si>
  <si>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</si>
  <si>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</si>
  <si>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</si>
  <si>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</si>
  <si>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</si>
  <si>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</si>
  <si>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</si>
  <si>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</si>
  <si>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</si>
  <si>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</si>
  <si>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</si>
  <si>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</si>
  <si>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</si>
  <si>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</si>
  <si>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</si>
  <si>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</si>
  <si>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</si>
  <si>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</si>
  <si>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</si>
  <si>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</si>
  <si>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</si>
  <si>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</si>
  <si>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</si>
  <si>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</si>
  <si>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</si>
  <si>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</si>
  <si>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</si>
  <si>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</si>
  <si>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</si>
  <si>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</si>
  <si>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</si>
  <si>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</si>
  <si>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</si>
  <si>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</si>
  <si>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</si>
  <si>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</si>
  <si>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</si>
  <si>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</si>
  <si>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</si>
  <si>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</si>
  <si>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</si>
  <si>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</si>
  <si>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</si>
  <si>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</si>
  <si>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</si>
  <si>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</si>
  <si>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</si>
  <si>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</si>
  <si>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</si>
  <si>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</si>
  <si>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</si>
  <si>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</si>
  <si>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</si>
  <si>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</si>
  <si>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</si>
  <si>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</si>
  <si>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</si>
  <si>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</si>
  <si>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</si>
  <si>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</si>
  <si>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</si>
  <si>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</si>
  <si>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</si>
  <si>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</si>
  <si>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</si>
  <si>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</si>
  <si>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</si>
  <si>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</si>
  <si>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</si>
  <si>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</si>
  <si>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</si>
  <si>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</si>
  <si>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</si>
  <si>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</si>
  <si>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</si>
  <si>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</si>
  <si>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</si>
  <si>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</si>
  <si>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</si>
  <si>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</si>
  <si>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</si>
  <si>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</si>
  <si>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</si>
  <si>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</si>
  <si>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</si>
  <si>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</si>
  <si>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</si>
  <si>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</si>
  <si>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</si>
  <si>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</si>
  <si>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</si>
  <si>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</si>
  <si>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</si>
  <si>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</si>
  <si>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</si>
  <si>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</si>
  <si>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</si>
  <si>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</si>
  <si>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</si>
  <si>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</si>
  <si>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</si>
  <si>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</si>
  <si>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</si>
  <si>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</si>
  <si>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</si>
  <si>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</si>
  <si>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</si>
  <si>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</si>
  <si>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</si>
  <si>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</si>
  <si>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</si>
  <si>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>2015. évi előirányzat BEVÉTELEK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</si>
  <si>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</si>
  <si>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</si>
  <si>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</si>
  <si>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</si>
  <si>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</si>
  <si>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t>4.1.3.</t>
  </si>
  <si>
    <t>- Értékesítési és forgalmi adók (iparűzési adó)</t>
  </si>
  <si>
    <t>Helyi adók  (4.1.1.+...+4.1.3.)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</si>
  <si>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</si>
  <si>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</si>
  <si>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</si>
  <si>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</si>
  <si>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</si>
  <si>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</si>
  <si>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</si>
  <si>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</si>
  <si>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</si>
  <si>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</si>
  <si>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</si>
  <si>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</si>
  <si>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</si>
  <si>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</si>
  <si>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</si>
  <si>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</si>
  <si>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</si>
  <si>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</si>
  <si>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</si>
  <si>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</si>
  <si>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</si>
  <si>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</si>
  <si>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</si>
  <si>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</si>
  <si>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</si>
  <si>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</si>
  <si>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</si>
  <si>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</si>
  <si>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</si>
  <si>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</si>
  <si>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</si>
  <si>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</si>
  <si>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</si>
  <si>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</si>
  <si>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</si>
  <si>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</si>
  <si>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</si>
  <si>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</si>
  <si>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</si>
  <si>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</si>
  <si>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</si>
  <si>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</si>
  <si>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</si>
  <si>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</si>
  <si>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</si>
  <si>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</si>
  <si>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</si>
  <si>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</si>
  <si>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</si>
  <si>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</si>
  <si>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</si>
  <si>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</si>
  <si>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</si>
  <si>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</si>
  <si>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</si>
  <si>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</si>
  <si>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</si>
  <si>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</si>
  <si>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</si>
  <si>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</si>
  <si>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</si>
  <si>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</si>
  <si>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F=(B-D-E)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</si>
  <si>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</si>
  <si>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</si>
  <si>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</si>
  <si>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</si>
  <si>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</si>
  <si>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</si>
  <si>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</si>
  <si>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</si>
  <si>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>Helyi adók  (4.1.1.+…+4.1.3.)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</si>
  <si>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</si>
  <si>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</si>
  <si>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</si>
  <si>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</si>
  <si>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</si>
  <si>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</si>
  <si>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</si>
  <si>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</si>
  <si>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</si>
  <si>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</si>
  <si>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</si>
  <si>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</si>
  <si>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</si>
  <si>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</si>
  <si>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</si>
  <si>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</si>
  <si>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</si>
  <si>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</si>
  <si>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</si>
  <si>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</si>
  <si>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</si>
  <si>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</si>
  <si>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5. tájékoztató tábla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</si>
  <si>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</si>
  <si>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</si>
  <si>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</si>
  <si>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</si>
  <si>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</si>
  <si>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</si>
  <si>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</si>
  <si>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</si>
  <si>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</si>
  <si>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</si>
  <si>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</si>
  <si>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</si>
  <si>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</si>
  <si>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</si>
  <si>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</si>
  <si>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</si>
  <si>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</si>
  <si>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</si>
  <si>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</si>
  <si>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</si>
  <si>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</si>
  <si>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</si>
  <si>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Intézmény finanszírozás</t>
  </si>
  <si>
    <t>Normatíva bevétel</t>
  </si>
  <si>
    <t>Önkormányzati támogatás</t>
  </si>
  <si>
    <t xml:space="preserve"> </t>
  </si>
  <si>
    <t>Önkormányzati támogatás Kenese</t>
  </si>
  <si>
    <t>Önkormányzati támogatás más önkormányzat</t>
  </si>
  <si>
    <t>KDOP 4.1.1/C-11-2012-0003 Gabion támfal</t>
  </si>
  <si>
    <t>2014/2015</t>
  </si>
  <si>
    <t>KDOP 4.1.1/E-11-2012-0009 Csapadékvíz</t>
  </si>
  <si>
    <t>2015/2015</t>
  </si>
  <si>
    <t>KDOP-2.1.1/D-12-2012-0040 Kerékpáros</t>
  </si>
  <si>
    <t>2014/2014</t>
  </si>
  <si>
    <t>LEADER vizesblokk</t>
  </si>
  <si>
    <t>LEADER Iskola u. Közösségi ház és könyvtár</t>
  </si>
  <si>
    <t>Strandtér (Vak Bottyán)</t>
  </si>
  <si>
    <t>2015</t>
  </si>
  <si>
    <t>Rendőrségi épület Balatonkenese</t>
  </si>
  <si>
    <t>2014 és előtte</t>
  </si>
  <si>
    <t>2015.</t>
  </si>
  <si>
    <t>2016. után</t>
  </si>
  <si>
    <t>Társfinanszírozás (B.akarattya önrész)</t>
  </si>
  <si>
    <t>EU-s forrás (utófinanszírozás)</t>
  </si>
  <si>
    <t>2016.</t>
  </si>
  <si>
    <t>Önkormányzaton kívüli EU-s projektekhez történő hozzájárulás 2015. évi előirányzat</t>
  </si>
  <si>
    <t xml:space="preserve">   - Egyéb működési célú támogatások ÁH-n belülre (társulások)</t>
  </si>
  <si>
    <t>2014. és előtte</t>
  </si>
  <si>
    <t>2014.évi várható tényadatok</t>
  </si>
  <si>
    <r>
      <t xml:space="preserve">   Működési költségvetés kiadásai </t>
    </r>
    <r>
      <rPr>
        <sz val="10"/>
        <rFont val="Times New Roman CE"/>
        <charset val="238"/>
      </rPr>
      <t>(1.1+…+1.5.+1.18.)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</si>
  <si>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</si>
  <si>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r>
      <t xml:space="preserve">   Működési költségvetés kiadásai </t>
    </r>
    <r>
      <rPr>
        <sz val="10"/>
        <rFont val="Times New Roman CE"/>
        <charset val="238"/>
      </rPr>
      <t>(1.1+…+1.5.+1.18.)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</si>
  <si>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</si>
  <si>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t>Intézmény</t>
  </si>
  <si>
    <t>Köztisztviselő</t>
  </si>
  <si>
    <t>Közalkalmazott</t>
  </si>
  <si>
    <t>Munka törvénykönyves</t>
  </si>
  <si>
    <t>Polgármesteri Hivatal</t>
  </si>
  <si>
    <t>Közművelődés</t>
  </si>
  <si>
    <t>Városgondnokság</t>
  </si>
  <si>
    <t>Óvoda</t>
  </si>
  <si>
    <t>Területi Szoc. szolg. Intézmény</t>
  </si>
  <si>
    <t>Felújítási (felhalmozási) kiadások előirányzata felújításonként</t>
  </si>
  <si>
    <t>Felhasználás
2014. XII.31-ig</t>
  </si>
  <si>
    <t>2015. évi előirányzat</t>
  </si>
  <si>
    <t xml:space="preserve">
2015. év utáni szükséglet
</t>
  </si>
  <si>
    <t>6=(2-4-5)</t>
  </si>
  <si>
    <t>Pilinszky Iskola informatikai eszközök felújítása</t>
  </si>
  <si>
    <t>Önkormányzat összesen:</t>
  </si>
  <si>
    <t>Városgondnokság informatikai eszközök felújítása</t>
  </si>
  <si>
    <t>Városgondnokság összesen:</t>
  </si>
  <si>
    <t>Beruházás Fordított Áfája</t>
  </si>
  <si>
    <t>Szolgáltatások Áfája</t>
  </si>
  <si>
    <t>2015. évi dologi és személyi előirányzat</t>
  </si>
  <si>
    <t>Konyha számítógép beszerzés</t>
  </si>
  <si>
    <t>Önkormányzat összesen</t>
  </si>
  <si>
    <t>Közművelődés hűtő, mikró, laptop</t>
  </si>
  <si>
    <t>Közművelődési intézmény összesen</t>
  </si>
  <si>
    <t>Hivatal informatikai hálózat fejlesztése</t>
  </si>
  <si>
    <t>Polgármesteri Hivatal összesen</t>
  </si>
  <si>
    <t>Térfigyelő kamera kiépítése</t>
  </si>
  <si>
    <t>Városgondnokság számítógép beszerzése</t>
  </si>
  <si>
    <t>2015. évi beruházási előirányzat</t>
  </si>
  <si>
    <t>0+19+2 =21 fő</t>
  </si>
  <si>
    <t>Engdélyezett létszám:    közalkalmazott+köztisztviselő+munkatörvénykönyves= összes eng.létszám</t>
  </si>
  <si>
    <t>13,75+0+0=13,75 fő</t>
  </si>
  <si>
    <t>19+0+0=19 fő</t>
  </si>
  <si>
    <t>2013. évi tény adatok</t>
  </si>
  <si>
    <t>12,3+0+3 =15,3 fő</t>
  </si>
  <si>
    <t xml:space="preserve"> + 1 fő polgármester</t>
  </si>
  <si>
    <t>16+0+0=16 fő</t>
  </si>
  <si>
    <t>Csak tájékoztató jellegű                      B E V É T E L E K</t>
  </si>
  <si>
    <t>Csak tájékoztató jellegű                      K I A D Á S O K</t>
  </si>
  <si>
    <t>5+0+0=5 fő</t>
  </si>
  <si>
    <t xml:space="preserve"> Ezer forintban!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</si>
</sst>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&quot;.&quot;"/>
  </numFmts>
  <fonts count="5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0"/>
      <color indexed="10"/>
      <name val="Times New Roman CE"/>
      <charset val="238"/>
    </font>
    <font>
      <b/>
      <sz val="10"/>
      <color rgb="FFFF0000"/>
      <name val="Times New Roman CE"/>
      <charset val="238"/>
    </font>
    <font>
      <u/>
      <sz val="1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830">
    <xf numFmtId="0" fontId="0" fillId="0" borderId="0" xfId="0"/>
    <xf numFmtId="0" fontId="15" fillId="0" borderId="0" xfId="4" applyFont="1" applyFill="1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2" fillId="0" borderId="1" xfId="4" applyFont="1" applyFill="1" applyBorder="1" applyAlignment="1" applyProtection="1">
      <alignment horizontal="left" vertical="center" wrapText="1" indent="1"/>
    </xf>
    <xf numFmtId="0" fontId="22" fillId="0" borderId="2" xfId="4" applyFont="1" applyFill="1" applyBorder="1" applyAlignment="1" applyProtection="1">
      <alignment horizontal="left" vertical="center" wrapText="1" indent="1"/>
    </xf>
    <xf numFmtId="0" fontId="22" fillId="0" borderId="3" xfId="4" applyFont="1" applyFill="1" applyBorder="1" applyAlignment="1" applyProtection="1">
      <alignment horizontal="left" vertical="center" wrapText="1" indent="1"/>
    </xf>
    <xf numFmtId="0" fontId="22" fillId="0" borderId="4" xfId="4" applyFont="1" applyFill="1" applyBorder="1" applyAlignment="1" applyProtection="1">
      <alignment horizontal="left" vertical="center" wrapText="1" indent="1"/>
    </xf>
    <xf numFmtId="0" fontId="22" fillId="0" borderId="5" xfId="4" applyFont="1" applyFill="1" applyBorder="1" applyAlignment="1" applyProtection="1">
      <alignment horizontal="left" vertical="center" wrapText="1" indent="1"/>
    </xf>
    <xf numFmtId="0" fontId="22" fillId="0" borderId="6" xfId="4" applyFont="1" applyFill="1" applyBorder="1" applyAlignment="1" applyProtection="1">
      <alignment horizontal="left" vertical="center" wrapText="1" indent="1"/>
    </xf>
    <xf numFmtId="49" fontId="22" fillId="0" borderId="7" xfId="4" applyNumberFormat="1" applyFont="1" applyFill="1" applyBorder="1" applyAlignment="1" applyProtection="1">
      <alignment horizontal="left" vertical="center" wrapText="1" indent="1"/>
    </xf>
    <xf numFmtId="49" fontId="22" fillId="0" borderId="8" xfId="4" applyNumberFormat="1" applyFont="1" applyFill="1" applyBorder="1" applyAlignment="1" applyProtection="1">
      <alignment horizontal="left" vertical="center" wrapText="1" indent="1"/>
    </xf>
    <xf numFmtId="49" fontId="22" fillId="0" borderId="9" xfId="4" applyNumberFormat="1" applyFont="1" applyFill="1" applyBorder="1" applyAlignment="1" applyProtection="1">
      <alignment horizontal="left" vertical="center" wrapText="1" indent="1"/>
    </xf>
    <xf numFmtId="49" fontId="22" fillId="0" borderId="10" xfId="4" applyNumberFormat="1" applyFont="1" applyFill="1" applyBorder="1" applyAlignment="1" applyProtection="1">
      <alignment horizontal="left" vertical="center" wrapText="1" indent="1"/>
    </xf>
    <xf numFmtId="49" fontId="22" fillId="0" borderId="11" xfId="4" applyNumberFormat="1" applyFont="1" applyFill="1" applyBorder="1" applyAlignment="1" applyProtection="1">
      <alignment horizontal="left" vertical="center" wrapText="1" indent="1"/>
    </xf>
    <xf numFmtId="49" fontId="22" fillId="0" borderId="12" xfId="4" applyNumberFormat="1" applyFont="1" applyFill="1" applyBorder="1" applyAlignment="1" applyProtection="1">
      <alignment horizontal="left" vertical="center" wrapText="1" indent="1"/>
    </xf>
    <xf numFmtId="0" fontId="22" fillId="0" borderId="0" xfId="4" applyFont="1" applyFill="1" applyBorder="1" applyAlignment="1" applyProtection="1">
      <alignment horizontal="left" vertical="center" wrapText="1" indent="1"/>
    </xf>
    <xf numFmtId="0" fontId="20" fillId="0" borderId="13" xfId="4" applyFont="1" applyFill="1" applyBorder="1" applyAlignment="1" applyProtection="1">
      <alignment horizontal="left" vertical="center" wrapText="1" indent="1"/>
    </xf>
    <xf numFmtId="0" fontId="20" fillId="0" borderId="14" xfId="4" applyFont="1" applyFill="1" applyBorder="1" applyAlignment="1" applyProtection="1">
      <alignment horizontal="left" vertical="center" wrapText="1" indent="1"/>
    </xf>
    <xf numFmtId="0" fontId="20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4" fontId="22" fillId="0" borderId="16" xfId="0" applyNumberFormat="1" applyFont="1" applyFill="1" applyBorder="1" applyAlignment="1" applyProtection="1">
      <alignment vertical="center" wrapText="1"/>
      <protection locked="0"/>
    </xf>
    <xf numFmtId="164" fontId="22" fillId="0" borderId="17" xfId="0" applyNumberFormat="1" applyFont="1" applyFill="1" applyBorder="1" applyAlignment="1" applyProtection="1">
      <alignment vertical="center" wrapText="1"/>
      <protection locked="0"/>
    </xf>
    <xf numFmtId="164" fontId="22" fillId="0" borderId="18" xfId="0" applyNumberFormat="1" applyFont="1" applyFill="1" applyBorder="1" applyAlignment="1" applyProtection="1">
      <alignment vertical="center" wrapText="1"/>
      <protection locked="0"/>
    </xf>
    <xf numFmtId="164" fontId="22" fillId="0" borderId="2" xfId="0" applyNumberFormat="1" applyFont="1" applyFill="1" applyBorder="1" applyAlignment="1" applyProtection="1">
      <alignment vertical="center" wrapText="1"/>
      <protection locked="0"/>
    </xf>
    <xf numFmtId="164" fontId="22" fillId="0" borderId="6" xfId="0" applyNumberFormat="1" applyFont="1" applyFill="1" applyBorder="1" applyAlignment="1" applyProtection="1">
      <alignment vertical="center" wrapText="1"/>
      <protection locked="0"/>
    </xf>
    <xf numFmtId="0" fontId="20" fillId="0" borderId="14" xfId="4" applyFont="1" applyFill="1" applyBorder="1" applyAlignment="1" applyProtection="1">
      <alignment vertical="center" wrapText="1"/>
    </xf>
    <xf numFmtId="0" fontId="20" fillId="0" borderId="19" xfId="4" applyFont="1" applyFill="1" applyBorder="1" applyAlignment="1" applyProtection="1">
      <alignment vertical="center" wrapText="1"/>
    </xf>
    <xf numFmtId="0" fontId="30" fillId="0" borderId="4" xfId="0" applyFont="1" applyBorder="1" applyAlignment="1" applyProtection="1">
      <alignment horizontal="left" vertical="center" indent="1"/>
      <protection locked="0"/>
    </xf>
    <xf numFmtId="3" fontId="30" fillId="0" borderId="20" xfId="0" applyNumberFormat="1" applyFont="1" applyBorder="1" applyAlignment="1" applyProtection="1">
      <alignment horizontal="right" vertical="center" indent="1"/>
      <protection locked="0"/>
    </xf>
    <xf numFmtId="0" fontId="30" fillId="0" borderId="2" xfId="0" applyFont="1" applyBorder="1" applyAlignment="1" applyProtection="1">
      <alignment horizontal="left" vertical="center" indent="1"/>
      <protection locked="0"/>
    </xf>
    <xf numFmtId="3" fontId="30" fillId="0" borderId="16" xfId="0" applyNumberFormat="1" applyFont="1" applyBorder="1" applyAlignment="1" applyProtection="1">
      <alignment horizontal="right" vertical="center" indent="1"/>
      <protection locked="0"/>
    </xf>
    <xf numFmtId="0" fontId="30" fillId="0" borderId="6" xfId="0" applyFont="1" applyBorder="1" applyAlignment="1" applyProtection="1">
      <alignment horizontal="left" vertical="center" indent="1"/>
      <protection locked="0"/>
    </xf>
    <xf numFmtId="0" fontId="20" fillId="0" borderId="13" xfId="4" applyFont="1" applyFill="1" applyBorder="1" applyAlignment="1" applyProtection="1">
      <alignment horizontal="center" vertical="center" wrapText="1"/>
    </xf>
    <xf numFmtId="0" fontId="20" fillId="0" borderId="14" xfId="4" applyFont="1" applyFill="1" applyBorder="1" applyAlignment="1" applyProtection="1">
      <alignment horizontal="center" vertical="center" wrapText="1"/>
    </xf>
    <xf numFmtId="0" fontId="20" fillId="0" borderId="21" xfId="4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8" fillId="0" borderId="21" xfId="4" applyFont="1" applyFill="1" applyBorder="1" applyAlignment="1" applyProtection="1">
      <alignment horizontal="center" vertical="center" wrapText="1"/>
    </xf>
    <xf numFmtId="0" fontId="22" fillId="0" borderId="0" xfId="4" applyFont="1" applyFill="1"/>
    <xf numFmtId="0" fontId="25" fillId="0" borderId="0" xfId="4" applyFont="1" applyFill="1"/>
    <xf numFmtId="164" fontId="6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4" fontId="28" fillId="0" borderId="21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22" fillId="0" borderId="25" xfId="0" applyNumberFormat="1" applyFont="1" applyFill="1" applyBorder="1" applyAlignment="1" applyProtection="1">
      <alignment vertical="center" wrapText="1"/>
    </xf>
    <xf numFmtId="164" fontId="22" fillId="0" borderId="13" xfId="0" applyNumberFormat="1" applyFont="1" applyFill="1" applyBorder="1" applyAlignment="1" applyProtection="1">
      <alignment vertical="center" wrapText="1"/>
    </xf>
    <xf numFmtId="164" fontId="22" fillId="0" borderId="14" xfId="0" applyNumberFormat="1" applyFont="1" applyFill="1" applyBorder="1" applyAlignment="1" applyProtection="1">
      <alignment vertical="center" wrapText="1"/>
    </xf>
    <xf numFmtId="164" fontId="22" fillId="0" borderId="21" xfId="0" applyNumberFormat="1" applyFont="1" applyFill="1" applyBorder="1" applyAlignment="1" applyProtection="1">
      <alignment vertical="center" wrapText="1"/>
    </xf>
    <xf numFmtId="164" fontId="2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6" xfId="0" applyNumberFormat="1" applyFont="1" applyFill="1" applyBorder="1" applyAlignment="1" applyProtection="1">
      <alignment vertical="center" wrapText="1"/>
      <protection locked="0"/>
    </xf>
    <xf numFmtId="164" fontId="22" fillId="0" borderId="8" xfId="0" applyNumberFormat="1" applyFont="1" applyFill="1" applyBorder="1" applyAlignment="1" applyProtection="1">
      <alignment vertical="center" wrapText="1"/>
      <protection locked="0"/>
    </xf>
    <xf numFmtId="164" fontId="2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7" xfId="0" applyNumberFormat="1" applyFont="1" applyFill="1" applyBorder="1" applyAlignment="1" applyProtection="1">
      <alignment vertical="center" wrapText="1"/>
      <protection locked="0"/>
    </xf>
    <xf numFmtId="164" fontId="22" fillId="0" borderId="10" xfId="0" applyNumberFormat="1" applyFont="1" applyFill="1" applyBorder="1" applyAlignment="1" applyProtection="1">
      <alignment vertical="center" wrapText="1"/>
      <protection locked="0"/>
    </xf>
    <xf numFmtId="164" fontId="22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9" xfId="0" applyNumberFormat="1" applyFont="1" applyFill="1" applyBorder="1" applyAlignment="1" applyProtection="1">
      <alignment vertical="center" wrapText="1"/>
      <protection locked="0"/>
    </xf>
    <xf numFmtId="164" fontId="22" fillId="0" borderId="7" xfId="0" applyNumberFormat="1" applyFont="1" applyFill="1" applyBorder="1" applyAlignment="1" applyProtection="1">
      <alignment vertical="center" wrapText="1"/>
      <protection locked="0"/>
    </xf>
    <xf numFmtId="164" fontId="22" fillId="0" borderId="1" xfId="0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3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8" xfId="0" applyFont="1" applyFill="1" applyBorder="1" applyAlignment="1">
      <alignment horizontal="center" vertical="center" wrapText="1"/>
    </xf>
    <xf numFmtId="164" fontId="3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2" xfId="0" applyFont="1" applyFill="1" applyBorder="1" applyAlignment="1" applyProtection="1">
      <alignment vertical="center" wrapText="1"/>
      <protection locked="0"/>
    </xf>
    <xf numFmtId="0" fontId="30" fillId="0" borderId="31" xfId="0" applyFont="1" applyFill="1" applyBorder="1" applyAlignment="1" applyProtection="1">
      <alignment vertical="center" wrapText="1"/>
      <protection locked="0"/>
    </xf>
    <xf numFmtId="164" fontId="30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3" fontId="30" fillId="0" borderId="16" xfId="0" applyNumberFormat="1" applyFont="1" applyFill="1" applyBorder="1" applyAlignment="1" applyProtection="1">
      <alignment horizontal="right" vertical="center" indent="1"/>
      <protection locked="0"/>
    </xf>
    <xf numFmtId="3" fontId="30" fillId="0" borderId="18" xfId="0" applyNumberFormat="1" applyFont="1" applyFill="1" applyBorder="1" applyAlignment="1" applyProtection="1">
      <alignment horizontal="right" vertical="center" indent="1"/>
      <protection locked="0"/>
    </xf>
    <xf numFmtId="0" fontId="24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1" fillId="0" borderId="15" xfId="5" applyFont="1" applyFill="1" applyBorder="1" applyAlignment="1" applyProtection="1">
      <alignment horizontal="center" vertical="center" wrapText="1"/>
    </xf>
    <xf numFmtId="0" fontId="31" fillId="0" borderId="19" xfId="5" applyFont="1" applyFill="1" applyBorder="1" applyAlignment="1" applyProtection="1">
      <alignment horizontal="center" vertical="center"/>
    </xf>
    <xf numFmtId="0" fontId="31" fillId="0" borderId="33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2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2" fillId="0" borderId="7" xfId="5" applyFont="1" applyFill="1" applyBorder="1" applyAlignment="1" applyProtection="1">
      <alignment horizontal="left" vertical="center" indent="1"/>
    </xf>
    <xf numFmtId="164" fontId="22" fillId="0" borderId="1" xfId="5" applyNumberFormat="1" applyFont="1" applyFill="1" applyBorder="1" applyAlignment="1" applyProtection="1">
      <alignment vertical="center"/>
      <protection locked="0"/>
    </xf>
    <xf numFmtId="164" fontId="22" fillId="0" borderId="17" xfId="5" applyNumberFormat="1" applyFont="1" applyFill="1" applyBorder="1" applyAlignment="1" applyProtection="1">
      <alignment vertical="center"/>
    </xf>
    <xf numFmtId="0" fontId="22" fillId="0" borderId="8" xfId="5" applyFont="1" applyFill="1" applyBorder="1" applyAlignment="1" applyProtection="1">
      <alignment horizontal="left" vertical="center" indent="1"/>
    </xf>
    <xf numFmtId="164" fontId="22" fillId="0" borderId="2" xfId="5" applyNumberFormat="1" applyFont="1" applyFill="1" applyBorder="1" applyAlignment="1" applyProtection="1">
      <alignment vertical="center"/>
      <protection locked="0"/>
    </xf>
    <xf numFmtId="164" fontId="22" fillId="0" borderId="16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4" fontId="22" fillId="0" borderId="3" xfId="5" applyNumberFormat="1" applyFont="1" applyFill="1" applyBorder="1" applyAlignment="1" applyProtection="1">
      <alignment vertical="center"/>
      <protection locked="0"/>
    </xf>
    <xf numFmtId="164" fontId="22" fillId="0" borderId="30" xfId="5" applyNumberFormat="1" applyFont="1" applyFill="1" applyBorder="1" applyAlignment="1" applyProtection="1">
      <alignment vertical="center"/>
    </xf>
    <xf numFmtId="164" fontId="20" fillId="0" borderId="14" xfId="5" applyNumberFormat="1" applyFont="1" applyFill="1" applyBorder="1" applyAlignment="1" applyProtection="1">
      <alignment vertical="center"/>
    </xf>
    <xf numFmtId="164" fontId="20" fillId="0" borderId="21" xfId="5" applyNumberFormat="1" applyFont="1" applyFill="1" applyBorder="1" applyAlignment="1" applyProtection="1">
      <alignment vertical="center"/>
    </xf>
    <xf numFmtId="0" fontId="22" fillId="0" borderId="9" xfId="5" applyFont="1" applyFill="1" applyBorder="1" applyAlignment="1" applyProtection="1">
      <alignment horizontal="left" vertical="center" indent="1"/>
    </xf>
    <xf numFmtId="0" fontId="20" fillId="0" borderId="13" xfId="5" applyFont="1" applyFill="1" applyBorder="1" applyAlignment="1" applyProtection="1">
      <alignment horizontal="left" vertical="center" indent="1"/>
    </xf>
    <xf numFmtId="164" fontId="20" fillId="0" borderId="14" xfId="5" applyNumberFormat="1" applyFont="1" applyFill="1" applyBorder="1" applyProtection="1"/>
    <xf numFmtId="164" fontId="20" fillId="0" borderId="21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5" fillId="0" borderId="0" xfId="5" applyFont="1" applyFill="1" applyProtection="1">
      <protection locked="0"/>
    </xf>
    <xf numFmtId="0" fontId="24" fillId="0" borderId="0" xfId="5" applyFont="1" applyFill="1" applyProtection="1">
      <protection locked="0"/>
    </xf>
    <xf numFmtId="0" fontId="27" fillId="0" borderId="34" xfId="0" applyFont="1" applyFill="1" applyBorder="1" applyAlignment="1" applyProtection="1">
      <alignment horizontal="left" vertical="center" wrapText="1"/>
      <protection locked="0"/>
    </xf>
    <xf numFmtId="0" fontId="27" fillId="0" borderId="35" xfId="0" applyFont="1" applyFill="1" applyBorder="1" applyAlignment="1" applyProtection="1">
      <alignment horizontal="left" vertical="center" wrapText="1"/>
      <protection locked="0"/>
    </xf>
    <xf numFmtId="0" fontId="27" fillId="0" borderId="36" xfId="0" applyFont="1" applyFill="1" applyBorder="1" applyAlignment="1" applyProtection="1">
      <alignment horizontal="left" vertical="center" wrapText="1"/>
      <protection locked="0"/>
    </xf>
    <xf numFmtId="164" fontId="15" fillId="2" borderId="37" xfId="0" applyNumberFormat="1" applyFont="1" applyFill="1" applyBorder="1" applyAlignment="1" applyProtection="1">
      <alignment horizontal="left" vertical="center" wrapText="1" indent="2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3" xfId="0" applyFont="1" applyFill="1" applyBorder="1" applyAlignment="1" applyProtection="1">
      <alignment vertical="center" wrapText="1"/>
      <protection locked="0"/>
    </xf>
    <xf numFmtId="0" fontId="29" fillId="0" borderId="14" xfId="4" applyFont="1" applyFill="1" applyBorder="1" applyAlignment="1" applyProtection="1">
      <alignment horizontal="left" vertical="center" wrapText="1" indent="1"/>
    </xf>
    <xf numFmtId="0" fontId="24" fillId="0" borderId="0" xfId="4" applyFont="1" applyFill="1"/>
    <xf numFmtId="0" fontId="37" fillId="0" borderId="0" xfId="0" applyFont="1"/>
    <xf numFmtId="0" fontId="38" fillId="0" borderId="0" xfId="0" applyFont="1"/>
    <xf numFmtId="0" fontId="38" fillId="0" borderId="0" xfId="0" applyFont="1" applyAlignment="1">
      <alignment horizontal="right" indent="1"/>
    </xf>
    <xf numFmtId="0" fontId="25" fillId="0" borderId="0" xfId="0" applyFont="1" applyAlignment="1">
      <alignment horizontal="center"/>
    </xf>
    <xf numFmtId="0" fontId="29" fillId="0" borderId="14" xfId="4" applyFont="1" applyFill="1" applyBorder="1" applyAlignment="1" applyProtection="1">
      <alignment horizontal="left" vertical="center" wrapText="1"/>
    </xf>
    <xf numFmtId="164" fontId="30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8" fillId="0" borderId="0" xfId="0" applyFont="1" applyFill="1"/>
    <xf numFmtId="3" fontId="38" fillId="0" borderId="0" xfId="0" applyNumberFormat="1" applyFont="1" applyFill="1" applyAlignment="1">
      <alignment horizontal="right" indent="1"/>
    </xf>
    <xf numFmtId="3" fontId="31" fillId="0" borderId="0" xfId="0" applyNumberFormat="1" applyFont="1" applyFill="1" applyAlignment="1">
      <alignment horizontal="right" indent="1"/>
    </xf>
    <xf numFmtId="0" fontId="38" fillId="0" borderId="0" xfId="0" applyFont="1" applyFill="1" applyAlignment="1">
      <alignment horizontal="right" indent="1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30" fillId="0" borderId="23" xfId="4" applyFont="1" applyFill="1" applyBorder="1" applyAlignment="1" applyProtection="1">
      <alignment horizontal="left" vertical="center" wrapText="1" indent="1"/>
    </xf>
    <xf numFmtId="0" fontId="22" fillId="0" borderId="2" xfId="4" applyFont="1" applyFill="1" applyBorder="1" applyAlignment="1" applyProtection="1">
      <alignment horizontal="left" indent="6"/>
    </xf>
    <xf numFmtId="0" fontId="22" fillId="0" borderId="2" xfId="4" applyFont="1" applyFill="1" applyBorder="1" applyAlignment="1" applyProtection="1">
      <alignment horizontal="left" vertical="center" wrapText="1" indent="6"/>
    </xf>
    <xf numFmtId="0" fontId="22" fillId="0" borderId="6" xfId="4" applyFont="1" applyFill="1" applyBorder="1" applyAlignment="1" applyProtection="1">
      <alignment horizontal="left" vertical="center" wrapText="1" indent="6"/>
    </xf>
    <xf numFmtId="0" fontId="22" fillId="0" borderId="31" xfId="4" applyFont="1" applyFill="1" applyBorder="1" applyAlignment="1" applyProtection="1">
      <alignment horizontal="left" vertical="center" wrapText="1" indent="6"/>
    </xf>
    <xf numFmtId="0" fontId="43" fillId="0" borderId="0" xfId="0" applyFont="1" applyFill="1"/>
    <xf numFmtId="0" fontId="44" fillId="0" borderId="0" xfId="0" applyFont="1"/>
    <xf numFmtId="0" fontId="15" fillId="0" borderId="0" xfId="4" applyFont="1" applyFill="1" applyBorder="1"/>
    <xf numFmtId="0" fontId="2" fillId="0" borderId="0" xfId="4" applyFont="1" applyFill="1"/>
    <xf numFmtId="164" fontId="5" fillId="0" borderId="0" xfId="4" applyNumberFormat="1" applyFont="1" applyFill="1" applyBorder="1" applyAlignment="1" applyProtection="1">
      <alignment horizontal="centerContinuous" vertical="center"/>
    </xf>
    <xf numFmtId="0" fontId="15" fillId="0" borderId="8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center" vertical="center"/>
    </xf>
    <xf numFmtId="0" fontId="15" fillId="0" borderId="21" xfId="4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4" applyFont="1" applyFill="1" applyBorder="1" applyAlignment="1">
      <alignment horizontal="center" vertical="center"/>
    </xf>
    <xf numFmtId="0" fontId="32" fillId="0" borderId="14" xfId="4" applyFont="1" applyFill="1" applyBorder="1"/>
    <xf numFmtId="165" fontId="15" fillId="0" borderId="30" xfId="1" applyNumberFormat="1" applyFont="1" applyFill="1" applyBorder="1"/>
    <xf numFmtId="165" fontId="15" fillId="0" borderId="16" xfId="1" applyNumberFormat="1" applyFont="1" applyFill="1" applyBorder="1"/>
    <xf numFmtId="0" fontId="23" fillId="0" borderId="0" xfId="0" applyFont="1" applyFill="1" applyBorder="1" applyAlignment="1" applyProtection="1">
      <alignment horizontal="right"/>
    </xf>
    <xf numFmtId="0" fontId="8" fillId="0" borderId="40" xfId="4" applyFont="1" applyFill="1" applyBorder="1" applyAlignment="1" applyProtection="1">
      <alignment horizontal="center" vertical="center" wrapText="1"/>
    </xf>
    <xf numFmtId="0" fontId="41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2" fillId="0" borderId="0" xfId="0" applyFont="1" applyFill="1"/>
    <xf numFmtId="164" fontId="30" fillId="0" borderId="3" xfId="0" applyNumberFormat="1" applyFont="1" applyFill="1" applyBorder="1" applyAlignment="1" applyProtection="1">
      <alignment vertical="center"/>
      <protection locked="0"/>
    </xf>
    <xf numFmtId="164" fontId="30" fillId="0" borderId="2" xfId="0" applyNumberFormat="1" applyFont="1" applyFill="1" applyBorder="1" applyAlignment="1" applyProtection="1">
      <alignment vertical="center"/>
      <protection locked="0"/>
    </xf>
    <xf numFmtId="164" fontId="30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4" applyFont="1" applyFill="1" applyBorder="1" applyProtection="1">
      <protection locked="0"/>
    </xf>
    <xf numFmtId="165" fontId="15" fillId="0" borderId="3" xfId="1" applyNumberFormat="1" applyFont="1" applyFill="1" applyBorder="1" applyProtection="1">
      <protection locked="0"/>
    </xf>
    <xf numFmtId="0" fontId="15" fillId="0" borderId="2" xfId="4" applyFont="1" applyFill="1" applyBorder="1" applyProtection="1">
      <protection locked="0"/>
    </xf>
    <xf numFmtId="165" fontId="15" fillId="0" borderId="2" xfId="1" applyNumberFormat="1" applyFont="1" applyFill="1" applyBorder="1" applyProtection="1">
      <protection locked="0"/>
    </xf>
    <xf numFmtId="0" fontId="15" fillId="0" borderId="6" xfId="4" applyFont="1" applyFill="1" applyBorder="1" applyProtection="1">
      <protection locked="0"/>
    </xf>
    <xf numFmtId="165" fontId="15" fillId="0" borderId="6" xfId="1" applyNumberFormat="1" applyFont="1" applyFill="1" applyBorder="1" applyProtection="1">
      <protection locked="0"/>
    </xf>
    <xf numFmtId="0" fontId="29" fillId="0" borderId="11" xfId="4" applyFont="1" applyFill="1" applyBorder="1" applyAlignment="1" applyProtection="1">
      <alignment horizontal="center" vertical="center" wrapText="1"/>
    </xf>
    <xf numFmtId="0" fontId="29" fillId="0" borderId="4" xfId="4" applyFont="1" applyFill="1" applyBorder="1" applyAlignment="1" applyProtection="1">
      <alignment horizontal="center" vertical="center" wrapText="1"/>
    </xf>
    <xf numFmtId="0" fontId="29" fillId="0" borderId="20" xfId="4" applyFont="1" applyFill="1" applyBorder="1" applyAlignment="1" applyProtection="1">
      <alignment horizontal="center" vertical="center" wrapText="1"/>
    </xf>
    <xf numFmtId="0" fontId="30" fillId="0" borderId="13" xfId="4" applyFont="1" applyFill="1" applyBorder="1" applyAlignment="1" applyProtection="1">
      <alignment horizontal="center" vertical="center"/>
    </xf>
    <xf numFmtId="0" fontId="30" fillId="0" borderId="14" xfId="4" applyFont="1" applyFill="1" applyBorder="1" applyAlignment="1" applyProtection="1">
      <alignment horizontal="center" vertical="center"/>
    </xf>
    <xf numFmtId="0" fontId="30" fillId="0" borderId="21" xfId="4" applyFont="1" applyFill="1" applyBorder="1" applyAlignment="1" applyProtection="1">
      <alignment horizontal="center" vertical="center"/>
    </xf>
    <xf numFmtId="0" fontId="30" fillId="0" borderId="11" xfId="4" applyFont="1" applyFill="1" applyBorder="1" applyAlignment="1" applyProtection="1">
      <alignment horizontal="center" vertical="center"/>
    </xf>
    <xf numFmtId="0" fontId="30" fillId="0" borderId="8" xfId="4" applyFont="1" applyFill="1" applyBorder="1" applyAlignment="1" applyProtection="1">
      <alignment horizontal="center" vertical="center"/>
    </xf>
    <xf numFmtId="0" fontId="30" fillId="0" borderId="10" xfId="4" applyFont="1" applyFill="1" applyBorder="1" applyAlignment="1" applyProtection="1">
      <alignment horizontal="center" vertical="center"/>
    </xf>
    <xf numFmtId="165" fontId="29" fillId="0" borderId="21" xfId="1" applyNumberFormat="1" applyFont="1" applyFill="1" applyBorder="1" applyProtection="1"/>
    <xf numFmtId="165" fontId="30" fillId="0" borderId="20" xfId="1" applyNumberFormat="1" applyFont="1" applyFill="1" applyBorder="1" applyProtection="1">
      <protection locked="0"/>
    </xf>
    <xf numFmtId="165" fontId="30" fillId="0" borderId="16" xfId="1" applyNumberFormat="1" applyFont="1" applyFill="1" applyBorder="1" applyProtection="1">
      <protection locked="0"/>
    </xf>
    <xf numFmtId="165" fontId="30" fillId="0" borderId="18" xfId="1" applyNumberFormat="1" applyFont="1" applyFill="1" applyBorder="1" applyProtection="1">
      <protection locked="0"/>
    </xf>
    <xf numFmtId="0" fontId="30" fillId="0" borderId="4" xfId="4" applyFont="1" applyFill="1" applyBorder="1" applyProtection="1">
      <protection locked="0"/>
    </xf>
    <xf numFmtId="0" fontId="30" fillId="0" borderId="2" xfId="4" applyFont="1" applyFill="1" applyBorder="1" applyProtection="1">
      <protection locked="0"/>
    </xf>
    <xf numFmtId="0" fontId="30" fillId="0" borderId="6" xfId="4" applyFont="1" applyFill="1" applyBorder="1" applyProtection="1">
      <protection locked="0"/>
    </xf>
    <xf numFmtId="0" fontId="34" fillId="0" borderId="13" xfId="0" applyFont="1" applyFill="1" applyBorder="1" applyAlignment="1" applyProtection="1">
      <alignment horizontal="center" vertical="center" wrapText="1"/>
    </xf>
    <xf numFmtId="0" fontId="34" fillId="0" borderId="21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21" xfId="0" applyFont="1" applyFill="1" applyBorder="1" applyAlignment="1" applyProtection="1">
      <alignment horizontal="center" vertical="center" wrapText="1"/>
    </xf>
    <xf numFmtId="0" fontId="27" fillId="0" borderId="38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8"/>
    </xf>
    <xf numFmtId="0" fontId="30" fillId="0" borderId="3" xfId="0" applyFont="1" applyFill="1" applyBorder="1" applyAlignment="1" applyProtection="1">
      <alignment vertical="center" wrapText="1"/>
    </xf>
    <xf numFmtId="0" fontId="30" fillId="0" borderId="2" xfId="0" applyFont="1" applyFill="1" applyBorder="1" applyAlignment="1" applyProtection="1">
      <alignment vertical="center" wrapText="1"/>
    </xf>
    <xf numFmtId="0" fontId="29" fillId="0" borderId="13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vertical="center" wrapText="1"/>
    </xf>
    <xf numFmtId="164" fontId="29" fillId="0" borderId="23" xfId="0" applyNumberFormat="1" applyFont="1" applyFill="1" applyBorder="1" applyAlignment="1" applyProtection="1">
      <alignment vertical="center" wrapText="1"/>
    </xf>
    <xf numFmtId="164" fontId="29" fillId="0" borderId="24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30" fillId="0" borderId="11" xfId="0" applyFont="1" applyBorder="1" applyAlignment="1" applyProtection="1">
      <alignment horizontal="right" vertical="center" indent="1"/>
    </xf>
    <xf numFmtId="0" fontId="30" fillId="0" borderId="8" xfId="0" applyFont="1" applyBorder="1" applyAlignment="1" applyProtection="1">
      <alignment horizontal="right" vertical="center" indent="1"/>
    </xf>
    <xf numFmtId="0" fontId="30" fillId="0" borderId="10" xfId="0" applyFont="1" applyBorder="1" applyAlignment="1" applyProtection="1">
      <alignment horizontal="right" vertical="center" indent="1"/>
    </xf>
    <xf numFmtId="164" fontId="15" fillId="3" borderId="25" xfId="0" applyNumberFormat="1" applyFont="1" applyFill="1" applyBorder="1" applyAlignment="1" applyProtection="1">
      <alignment horizontal="left" vertical="center" wrapText="1" indent="2"/>
    </xf>
    <xf numFmtId="3" fontId="32" fillId="0" borderId="21" xfId="0" applyNumberFormat="1" applyFont="1" applyFill="1" applyBorder="1" applyAlignment="1" applyProtection="1">
      <alignment horizontal="right" vertical="center" indent="1"/>
    </xf>
    <xf numFmtId="0" fontId="0" fillId="0" borderId="0" xfId="0" applyFill="1" applyProtection="1"/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vertical="center" wrapText="1"/>
    </xf>
    <xf numFmtId="0" fontId="8" fillId="0" borderId="41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164" fontId="8" fillId="0" borderId="44" xfId="0" applyNumberFormat="1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horizontal="left" vertical="center" wrapText="1" indent="1"/>
    </xf>
    <xf numFmtId="0" fontId="28" fillId="0" borderId="13" xfId="0" applyFont="1" applyBorder="1" applyAlignment="1" applyProtection="1">
      <alignment horizontal="center" vertical="center" wrapText="1"/>
    </xf>
    <xf numFmtId="0" fontId="39" fillId="0" borderId="45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6" xfId="0" applyFont="1" applyFill="1" applyBorder="1" applyAlignment="1" applyProtection="1">
      <alignment horizontal="center" vertical="center" wrapText="1"/>
    </xf>
    <xf numFmtId="0" fontId="8" fillId="0" borderId="4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5" xfId="0" applyFont="1" applyFill="1" applyBorder="1" applyAlignment="1" applyProtection="1">
      <alignment vertical="center" wrapText="1"/>
    </xf>
    <xf numFmtId="0" fontId="40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0" fontId="42" fillId="0" borderId="0" xfId="0" applyFont="1" applyFill="1" applyProtection="1"/>
    <xf numFmtId="0" fontId="30" fillId="0" borderId="9" xfId="0" applyFont="1" applyFill="1" applyBorder="1" applyAlignment="1" applyProtection="1">
      <alignment horizontal="center" vertical="center"/>
    </xf>
    <xf numFmtId="164" fontId="29" fillId="0" borderId="30" xfId="0" applyNumberFormat="1" applyFont="1" applyFill="1" applyBorder="1" applyAlignment="1" applyProtection="1">
      <alignment vertical="center"/>
    </xf>
    <xf numFmtId="0" fontId="30" fillId="0" borderId="8" xfId="0" applyFont="1" applyFill="1" applyBorder="1" applyAlignment="1" applyProtection="1">
      <alignment horizontal="center" vertical="center"/>
    </xf>
    <xf numFmtId="164" fontId="29" fillId="0" borderId="16" xfId="0" applyNumberFormat="1" applyFont="1" applyFill="1" applyBorder="1" applyAlignment="1" applyProtection="1">
      <alignment vertical="center"/>
    </xf>
    <xf numFmtId="0" fontId="30" fillId="0" borderId="10" xfId="0" applyFont="1" applyFill="1" applyBorder="1" applyAlignment="1" applyProtection="1">
      <alignment horizontal="center" vertical="center"/>
    </xf>
    <xf numFmtId="0" fontId="30" fillId="0" borderId="6" xfId="0" applyFont="1" applyFill="1" applyBorder="1" applyAlignment="1" applyProtection="1">
      <alignment vertical="center" wrapText="1"/>
    </xf>
    <xf numFmtId="164" fontId="29" fillId="0" borderId="18" xfId="0" applyNumberFormat="1" applyFont="1" applyFill="1" applyBorder="1" applyAlignment="1" applyProtection="1">
      <alignment vertical="center"/>
    </xf>
    <xf numFmtId="0" fontId="29" fillId="0" borderId="13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vertical="center" wrapText="1"/>
    </xf>
    <xf numFmtId="164" fontId="29" fillId="0" borderId="14" xfId="0" applyNumberFormat="1" applyFont="1" applyFill="1" applyBorder="1" applyAlignment="1" applyProtection="1">
      <alignment vertical="center"/>
    </xf>
    <xf numFmtId="164" fontId="29" fillId="0" borderId="21" xfId="0" applyNumberFormat="1" applyFont="1" applyFill="1" applyBorder="1" applyAlignment="1" applyProtection="1">
      <alignment vertical="center"/>
    </xf>
    <xf numFmtId="0" fontId="0" fillId="0" borderId="48" xfId="0" applyFill="1" applyBorder="1" applyProtection="1"/>
    <xf numFmtId="0" fontId="6" fillId="0" borderId="48" xfId="0" applyFont="1" applyFill="1" applyBorder="1" applyAlignment="1" applyProtection="1">
      <alignment horizontal="center"/>
    </xf>
    <xf numFmtId="0" fontId="42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164" fontId="20" fillId="0" borderId="40" xfId="4" applyNumberFormat="1" applyFont="1" applyFill="1" applyBorder="1" applyAlignment="1" applyProtection="1">
      <alignment horizontal="right" vertical="center" wrapText="1" indent="1"/>
    </xf>
    <xf numFmtId="164" fontId="22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51" xfId="0" applyNumberFormat="1" applyFont="1" applyFill="1" applyBorder="1" applyAlignment="1" applyProtection="1">
      <alignment horizontal="center" vertical="center"/>
    </xf>
    <xf numFmtId="164" fontId="8" fillId="0" borderId="32" xfId="0" applyNumberFormat="1" applyFont="1" applyFill="1" applyBorder="1" applyAlignment="1" applyProtection="1">
      <alignment horizontal="center" vertical="center" wrapText="1"/>
    </xf>
    <xf numFmtId="164" fontId="20" fillId="0" borderId="46" xfId="0" applyNumberFormat="1" applyFont="1" applyFill="1" applyBorder="1" applyAlignment="1" applyProtection="1">
      <alignment horizontal="center" vertical="center" wrapText="1"/>
    </xf>
    <xf numFmtId="164" fontId="20" fillId="0" borderId="25" xfId="0" applyNumberFormat="1" applyFont="1" applyFill="1" applyBorder="1" applyAlignment="1" applyProtection="1">
      <alignment horizontal="center" vertical="center" wrapText="1"/>
    </xf>
    <xf numFmtId="164" fontId="20" fillId="0" borderId="37" xfId="0" applyNumberFormat="1" applyFont="1" applyFill="1" applyBorder="1" applyAlignment="1" applyProtection="1">
      <alignment horizontal="center" vertical="center" wrapText="1"/>
    </xf>
    <xf numFmtId="164" fontId="20" fillId="0" borderId="21" xfId="0" applyNumberFormat="1" applyFont="1" applyFill="1" applyBorder="1" applyAlignment="1" applyProtection="1">
      <alignment horizontal="center" vertical="center" wrapText="1"/>
    </xf>
    <xf numFmtId="164" fontId="20" fillId="0" borderId="29" xfId="0" applyNumberFormat="1" applyFont="1" applyFill="1" applyBorder="1" applyAlignment="1" applyProtection="1">
      <alignment horizontal="center" vertical="center" wrapText="1"/>
    </xf>
    <xf numFmtId="164" fontId="20" fillId="0" borderId="13" xfId="0" applyNumberFormat="1" applyFont="1" applyFill="1" applyBorder="1" applyAlignment="1" applyProtection="1">
      <alignment horizontal="center" vertical="center" wrapText="1"/>
    </xf>
    <xf numFmtId="164" fontId="20" fillId="0" borderId="25" xfId="0" applyNumberFormat="1" applyFont="1" applyFill="1" applyBorder="1" applyAlignment="1" applyProtection="1">
      <alignment horizontal="left" vertical="center" wrapText="1" indent="1"/>
    </xf>
    <xf numFmtId="164" fontId="20" fillId="0" borderId="8" xfId="0" applyNumberFormat="1" applyFont="1" applyFill="1" applyBorder="1" applyAlignment="1" applyProtection="1">
      <alignment horizontal="center" vertical="center" wrapText="1"/>
    </xf>
    <xf numFmtId="164" fontId="22" fillId="0" borderId="26" xfId="0" applyNumberFormat="1" applyFont="1" applyFill="1" applyBorder="1" applyAlignment="1" applyProtection="1">
      <alignment vertical="center" wrapText="1"/>
    </xf>
    <xf numFmtId="164" fontId="20" fillId="0" borderId="10" xfId="0" applyNumberFormat="1" applyFont="1" applyFill="1" applyBorder="1" applyAlignment="1" applyProtection="1">
      <alignment horizontal="center" vertical="center" wrapText="1"/>
    </xf>
    <xf numFmtId="164" fontId="22" fillId="0" borderId="27" xfId="0" applyNumberFormat="1" applyFont="1" applyFill="1" applyBorder="1" applyAlignment="1" applyProtection="1">
      <alignment vertical="center" wrapText="1"/>
    </xf>
    <xf numFmtId="164" fontId="29" fillId="0" borderId="25" xfId="0" applyNumberFormat="1" applyFont="1" applyFill="1" applyBorder="1" applyAlignment="1" applyProtection="1">
      <alignment horizontal="left" vertical="center" wrapText="1" indent="1"/>
    </xf>
    <xf numFmtId="164" fontId="20" fillId="0" borderId="7" xfId="0" applyNumberFormat="1" applyFont="1" applyFill="1" applyBorder="1" applyAlignment="1" applyProtection="1">
      <alignment horizontal="center" vertical="center" wrapText="1"/>
    </xf>
    <xf numFmtId="164" fontId="22" fillId="0" borderId="29" xfId="0" applyNumberFormat="1" applyFont="1" applyFill="1" applyBorder="1" applyAlignment="1" applyProtection="1">
      <alignment vertical="center" wrapText="1"/>
    </xf>
    <xf numFmtId="0" fontId="22" fillId="0" borderId="2" xfId="5" applyFont="1" applyFill="1" applyBorder="1" applyAlignment="1" applyProtection="1">
      <alignment horizontal="left" vertical="center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2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4" fontId="30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15" xfId="0" applyFont="1" applyFill="1" applyBorder="1" applyAlignment="1" applyProtection="1">
      <alignment horizontal="center" vertical="center" wrapText="1"/>
    </xf>
    <xf numFmtId="0" fontId="28" fillId="0" borderId="14" xfId="0" applyFont="1" applyBorder="1" applyAlignment="1" applyProtection="1">
      <alignment horizontal="left" vertical="center" wrapText="1" indent="1"/>
    </xf>
    <xf numFmtId="0" fontId="27" fillId="0" borderId="2" xfId="0" applyFont="1" applyBorder="1" applyAlignment="1" applyProtection="1">
      <alignment horizontal="left" vertical="center" wrapText="1" indent="1"/>
    </xf>
    <xf numFmtId="0" fontId="27" fillId="0" borderId="6" xfId="0" applyFont="1" applyBorder="1" applyAlignment="1" applyProtection="1">
      <alignment horizontal="left" vertical="center" wrapText="1" indent="1"/>
    </xf>
    <xf numFmtId="0" fontId="28" fillId="0" borderId="22" xfId="0" applyFont="1" applyBorder="1" applyAlignment="1" applyProtection="1">
      <alignment horizontal="left" vertical="center" wrapText="1" indent="1"/>
    </xf>
    <xf numFmtId="164" fontId="20" fillId="0" borderId="33" xfId="4" applyNumberFormat="1" applyFont="1" applyFill="1" applyBorder="1" applyAlignment="1" applyProtection="1">
      <alignment horizontal="right" vertical="center" wrapText="1" indent="1"/>
    </xf>
    <xf numFmtId="164" fontId="20" fillId="0" borderId="21" xfId="4" applyNumberFormat="1" applyFont="1" applyFill="1" applyBorder="1" applyAlignment="1" applyProtection="1">
      <alignment horizontal="right" vertical="center" wrapText="1" indent="1"/>
    </xf>
    <xf numFmtId="164" fontId="22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4" applyNumberFormat="1" applyFont="1" applyFill="1" applyBorder="1" applyAlignment="1" applyProtection="1">
      <alignment horizontal="right" vertical="center" wrapText="1" indent="1"/>
    </xf>
    <xf numFmtId="164" fontId="7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1" xfId="0" applyNumberFormat="1" applyFont="1" applyBorder="1" applyAlignment="1" applyProtection="1">
      <alignment horizontal="right" vertical="center" wrapText="1" indent="1"/>
    </xf>
    <xf numFmtId="0" fontId="6" fillId="0" borderId="39" xfId="0" applyFont="1" applyFill="1" applyBorder="1" applyAlignment="1" applyProtection="1">
      <alignment horizontal="right" vertical="center"/>
    </xf>
    <xf numFmtId="164" fontId="2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0" applyNumberFormat="1" applyFont="1" applyFill="1" applyBorder="1" applyAlignment="1" applyProtection="1">
      <alignment horizontal="right" vertical="center" wrapText="1" indent="1"/>
    </xf>
    <xf numFmtId="164" fontId="3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25" xfId="0" applyNumberFormat="1" applyFont="1" applyFill="1" applyBorder="1" applyAlignment="1" applyProtection="1">
      <alignment horizontal="left" vertical="center" wrapText="1" indent="1"/>
    </xf>
    <xf numFmtId="164" fontId="32" fillId="0" borderId="13" xfId="0" applyNumberFormat="1" applyFont="1" applyFill="1" applyBorder="1" applyAlignment="1" applyProtection="1">
      <alignment horizontal="left" vertical="center" wrapText="1" indent="1"/>
    </xf>
    <xf numFmtId="164" fontId="32" fillId="0" borderId="40" xfId="0" applyNumberFormat="1" applyFont="1" applyFill="1" applyBorder="1" applyAlignment="1" applyProtection="1">
      <alignment horizontal="right" vertical="center" wrapText="1" indent="1"/>
    </xf>
    <xf numFmtId="164" fontId="29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30" fillId="0" borderId="54" xfId="1" applyNumberFormat="1" applyFont="1" applyFill="1" applyBorder="1" applyProtection="1">
      <protection locked="0"/>
    </xf>
    <xf numFmtId="165" fontId="30" fillId="0" borderId="49" xfId="1" applyNumberFormat="1" applyFont="1" applyFill="1" applyBorder="1" applyProtection="1">
      <protection locked="0"/>
    </xf>
    <xf numFmtId="165" fontId="30" fillId="0" borderId="44" xfId="1" applyNumberFormat="1" applyFont="1" applyFill="1" applyBorder="1" applyProtection="1">
      <protection locked="0"/>
    </xf>
    <xf numFmtId="0" fontId="30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20" xfId="0" quotePrefix="1" applyFont="1" applyFill="1" applyBorder="1" applyAlignment="1" applyProtection="1">
      <alignment horizontal="right" vertical="center" indent="1"/>
    </xf>
    <xf numFmtId="0" fontId="8" fillId="0" borderId="33" xfId="0" applyFont="1" applyFill="1" applyBorder="1" applyAlignment="1" applyProtection="1">
      <alignment horizontal="right" vertical="center" wrapText="1" indent="1"/>
    </xf>
    <xf numFmtId="164" fontId="8" fillId="0" borderId="44" xfId="0" applyNumberFormat="1" applyFont="1" applyFill="1" applyBorder="1" applyAlignment="1" applyProtection="1">
      <alignment horizontal="right" vertical="center" wrapText="1" indent="1"/>
    </xf>
    <xf numFmtId="164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Fill="1" applyBorder="1" applyAlignment="1" applyProtection="1">
      <alignment horizontal="right" vertical="center" wrapText="1" indent="1"/>
    </xf>
    <xf numFmtId="164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4" fontId="20" fillId="0" borderId="40" xfId="0" applyNumberFormat="1" applyFont="1" applyFill="1" applyBorder="1" applyAlignment="1" applyProtection="1">
      <alignment horizontal="right" vertical="center" wrapText="1" indent="1"/>
    </xf>
    <xf numFmtId="164" fontId="20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20" xfId="0" applyNumberFormat="1" applyFont="1" applyFill="1" applyBorder="1" applyAlignment="1" applyProtection="1">
      <alignment horizontal="right" vertical="center"/>
    </xf>
    <xf numFmtId="49" fontId="8" fillId="0" borderId="55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6" xfId="4" applyFont="1" applyFill="1" applyBorder="1" applyAlignment="1" applyProtection="1">
      <alignment horizontal="center" vertical="center" wrapText="1"/>
    </xf>
    <xf numFmtId="0" fontId="7" fillId="0" borderId="56" xfId="4" applyFont="1" applyFill="1" applyBorder="1" applyAlignment="1" applyProtection="1">
      <alignment vertical="center" wrapText="1"/>
    </xf>
    <xf numFmtId="164" fontId="7" fillId="0" borderId="56" xfId="4" applyNumberFormat="1" applyFont="1" applyFill="1" applyBorder="1" applyAlignment="1" applyProtection="1">
      <alignment horizontal="right" vertical="center" wrapText="1" indent="1"/>
    </xf>
    <xf numFmtId="0" fontId="22" fillId="0" borderId="56" xfId="4" applyFont="1" applyFill="1" applyBorder="1" applyAlignment="1" applyProtection="1">
      <alignment horizontal="right" vertical="center" wrapText="1" indent="1"/>
      <protection locked="0"/>
    </xf>
    <xf numFmtId="164" fontId="30" fillId="0" borderId="56" xfId="4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6" fillId="0" borderId="33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45" fillId="0" borderId="0" xfId="0" applyFont="1" applyFill="1" applyBorder="1" applyAlignment="1" applyProtection="1">
      <alignment horizontal="right"/>
    </xf>
    <xf numFmtId="0" fontId="32" fillId="0" borderId="15" xfId="0" applyFont="1" applyBorder="1" applyAlignment="1" applyProtection="1">
      <alignment horizontal="center" vertical="center" wrapText="1"/>
    </xf>
    <xf numFmtId="0" fontId="32" fillId="0" borderId="19" xfId="0" applyFont="1" applyBorder="1" applyAlignment="1" applyProtection="1">
      <alignment horizontal="center" vertical="center"/>
    </xf>
    <xf numFmtId="0" fontId="32" fillId="0" borderId="33" xfId="0" applyFont="1" applyBorder="1" applyAlignment="1" applyProtection="1">
      <alignment horizontal="center" vertical="center" wrapText="1"/>
    </xf>
    <xf numFmtId="0" fontId="26" fillId="0" borderId="23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40" fillId="0" borderId="2" xfId="0" applyFont="1" applyBorder="1" applyAlignment="1">
      <alignment horizontal="justify" wrapText="1"/>
    </xf>
    <xf numFmtId="0" fontId="40" fillId="0" borderId="2" xfId="0" applyFont="1" applyBorder="1" applyAlignment="1">
      <alignment wrapText="1"/>
    </xf>
    <xf numFmtId="0" fontId="40" fillId="0" borderId="31" xfId="0" applyFont="1" applyBorder="1" applyAlignment="1">
      <alignment wrapText="1"/>
    </xf>
    <xf numFmtId="0" fontId="46" fillId="0" borderId="0" xfId="0" applyFont="1" applyFill="1" applyAlignment="1" applyProtection="1">
      <alignment horizontal="left" vertical="center" wrapText="1"/>
    </xf>
    <xf numFmtId="0" fontId="46" fillId="0" borderId="0" xfId="0" applyFont="1" applyFill="1" applyAlignment="1" applyProtection="1">
      <alignment vertical="center" wrapText="1"/>
    </xf>
    <xf numFmtId="0" fontId="46" fillId="0" borderId="0" xfId="0" applyFont="1" applyFill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4" fontId="20" fillId="0" borderId="19" xfId="4" applyNumberFormat="1" applyFont="1" applyFill="1" applyBorder="1" applyAlignment="1" applyProtection="1">
      <alignment horizontal="right" vertical="center" wrapText="1" indent="1"/>
    </xf>
    <xf numFmtId="164" fontId="20" fillId="0" borderId="14" xfId="4" applyNumberFormat="1" applyFont="1" applyFill="1" applyBorder="1" applyAlignment="1" applyProtection="1">
      <alignment horizontal="right" vertical="center" wrapText="1" indent="1"/>
    </xf>
    <xf numFmtId="164" fontId="22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45" xfId="4" applyFont="1" applyFill="1" applyBorder="1" applyAlignment="1" applyProtection="1">
      <alignment horizontal="center" vertical="center" wrapText="1"/>
    </xf>
    <xf numFmtId="164" fontId="27" fillId="0" borderId="58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9" xfId="0" applyFont="1" applyFill="1" applyBorder="1" applyAlignment="1" applyProtection="1">
      <alignment horizontal="center" vertical="center" wrapText="1"/>
    </xf>
    <xf numFmtId="0" fontId="8" fillId="0" borderId="46" xfId="0" applyFont="1" applyFill="1" applyBorder="1" applyAlignment="1" applyProtection="1">
      <alignment horizontal="center" vertical="center" wrapText="1"/>
    </xf>
    <xf numFmtId="0" fontId="20" fillId="0" borderId="15" xfId="4" applyFont="1" applyFill="1" applyBorder="1" applyAlignment="1" applyProtection="1">
      <alignment horizontal="center" vertical="center" wrapText="1"/>
    </xf>
    <xf numFmtId="0" fontId="20" fillId="0" borderId="19" xfId="4" applyFont="1" applyFill="1" applyBorder="1" applyAlignment="1" applyProtection="1">
      <alignment horizontal="center" vertical="center" wrapText="1"/>
    </xf>
    <xf numFmtId="0" fontId="20" fillId="0" borderId="33" xfId="4" applyFont="1" applyFill="1" applyBorder="1" applyAlignment="1" applyProtection="1">
      <alignment horizontal="center" vertical="center" wrapText="1"/>
    </xf>
    <xf numFmtId="164" fontId="22" fillId="0" borderId="30" xfId="4" applyNumberFormat="1" applyFont="1" applyFill="1" applyBorder="1" applyAlignment="1" applyProtection="1">
      <alignment horizontal="right" vertical="center" wrapText="1" indent="1"/>
    </xf>
    <xf numFmtId="0" fontId="22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2" fillId="0" borderId="0" xfId="4" applyFont="1" applyFill="1" applyProtection="1"/>
    <xf numFmtId="0" fontId="15" fillId="0" borderId="0" xfId="4" applyFont="1" applyFill="1" applyProtection="1"/>
    <xf numFmtId="0" fontId="27" fillId="0" borderId="3" xfId="0" applyFont="1" applyBorder="1" applyAlignment="1" applyProtection="1">
      <alignment horizontal="left" wrapText="1" indent="1"/>
    </xf>
    <xf numFmtId="0" fontId="27" fillId="0" borderId="2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wrapText="1"/>
    </xf>
    <xf numFmtId="0" fontId="27" fillId="0" borderId="9" xfId="0" applyFont="1" applyBorder="1" applyAlignment="1" applyProtection="1">
      <alignment wrapText="1"/>
    </xf>
    <xf numFmtId="0" fontId="27" fillId="0" borderId="8" xfId="0" applyFont="1" applyBorder="1" applyAlignment="1" applyProtection="1">
      <alignment wrapText="1"/>
    </xf>
    <xf numFmtId="0" fontId="27" fillId="0" borderId="10" xfId="0" applyFont="1" applyBorder="1" applyAlignment="1" applyProtection="1">
      <alignment wrapText="1"/>
    </xf>
    <xf numFmtId="0" fontId="28" fillId="0" borderId="14" xfId="0" applyFont="1" applyBorder="1" applyAlignment="1" applyProtection="1">
      <alignment wrapText="1"/>
    </xf>
    <xf numFmtId="0" fontId="28" fillId="0" borderId="23" xfId="0" applyFont="1" applyBorder="1" applyAlignment="1" applyProtection="1">
      <alignment wrapText="1"/>
    </xf>
    <xf numFmtId="164" fontId="26" fillId="0" borderId="21" xfId="0" quotePrefix="1" applyNumberFormat="1" applyFont="1" applyBorder="1" applyAlignment="1" applyProtection="1">
      <alignment horizontal="right" vertical="center" wrapText="1" indent="1"/>
    </xf>
    <xf numFmtId="0" fontId="25" fillId="0" borderId="0" xfId="4" applyFont="1" applyFill="1" applyProtection="1"/>
    <xf numFmtId="0" fontId="24" fillId="0" borderId="0" xfId="4" applyFont="1" applyFill="1" applyProtection="1"/>
    <xf numFmtId="49" fontId="22" fillId="0" borderId="9" xfId="4" applyNumberFormat="1" applyFont="1" applyFill="1" applyBorder="1" applyAlignment="1" applyProtection="1">
      <alignment horizontal="center" vertical="center" wrapText="1"/>
    </xf>
    <xf numFmtId="49" fontId="22" fillId="0" borderId="8" xfId="4" applyNumberFormat="1" applyFont="1" applyFill="1" applyBorder="1" applyAlignment="1" applyProtection="1">
      <alignment horizontal="center" vertical="center" wrapText="1"/>
    </xf>
    <xf numFmtId="49" fontId="22" fillId="0" borderId="10" xfId="4" applyNumberFormat="1" applyFont="1" applyFill="1" applyBorder="1" applyAlignment="1" applyProtection="1">
      <alignment horizontal="center" vertical="center" wrapText="1"/>
    </xf>
    <xf numFmtId="0" fontId="28" fillId="0" borderId="13" xfId="0" applyFont="1" applyBorder="1" applyAlignment="1" applyProtection="1">
      <alignment horizontal="center" wrapText="1"/>
    </xf>
    <xf numFmtId="0" fontId="27" fillId="0" borderId="9" xfId="0" applyFont="1" applyBorder="1" applyAlignment="1" applyProtection="1">
      <alignment horizontal="center" wrapText="1"/>
    </xf>
    <xf numFmtId="0" fontId="27" fillId="0" borderId="8" xfId="0" applyFont="1" applyBorder="1" applyAlignment="1" applyProtection="1">
      <alignment horizontal="center" wrapText="1"/>
    </xf>
    <xf numFmtId="0" fontId="27" fillId="0" borderId="10" xfId="0" applyFont="1" applyBorder="1" applyAlignment="1" applyProtection="1">
      <alignment horizontal="center" wrapText="1"/>
    </xf>
    <xf numFmtId="0" fontId="28" fillId="0" borderId="22" xfId="0" applyFont="1" applyBorder="1" applyAlignment="1" applyProtection="1">
      <alignment horizontal="center" wrapText="1"/>
    </xf>
    <xf numFmtId="49" fontId="22" fillId="0" borderId="11" xfId="4" applyNumberFormat="1" applyFont="1" applyFill="1" applyBorder="1" applyAlignment="1" applyProtection="1">
      <alignment horizontal="center" vertical="center" wrapText="1"/>
    </xf>
    <xf numFmtId="49" fontId="22" fillId="0" borderId="7" xfId="4" applyNumberFormat="1" applyFont="1" applyFill="1" applyBorder="1" applyAlignment="1" applyProtection="1">
      <alignment horizontal="center" vertical="center" wrapText="1"/>
    </xf>
    <xf numFmtId="49" fontId="22" fillId="0" borderId="12" xfId="4" applyNumberFormat="1" applyFont="1" applyFill="1" applyBorder="1" applyAlignment="1" applyProtection="1">
      <alignment horizontal="center" vertical="center" wrapText="1"/>
    </xf>
    <xf numFmtId="0" fontId="28" fillId="0" borderId="22" xfId="0" applyFont="1" applyBorder="1" applyAlignment="1" applyProtection="1">
      <alignment horizontal="center" vertical="center" wrapText="1"/>
    </xf>
    <xf numFmtId="164" fontId="29" fillId="0" borderId="40" xfId="4" applyNumberFormat="1" applyFont="1" applyFill="1" applyBorder="1" applyAlignment="1" applyProtection="1">
      <alignment horizontal="right" vertical="center" wrapText="1" indent="1"/>
    </xf>
    <xf numFmtId="164" fontId="22" fillId="0" borderId="50" xfId="4" applyNumberFormat="1" applyFont="1" applyFill="1" applyBorder="1" applyAlignment="1" applyProtection="1">
      <alignment horizontal="right" vertical="center" wrapText="1" indent="1"/>
    </xf>
    <xf numFmtId="164" fontId="22" fillId="0" borderId="3" xfId="4" applyNumberFormat="1" applyFont="1" applyFill="1" applyBorder="1" applyAlignment="1" applyProtection="1">
      <alignment horizontal="right" vertical="center" wrapText="1" indent="1"/>
    </xf>
    <xf numFmtId="0" fontId="20" fillId="0" borderId="40" xfId="4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49" fontId="30" fillId="0" borderId="11" xfId="0" applyNumberFormat="1" applyFont="1" applyFill="1" applyBorder="1" applyAlignment="1" applyProtection="1">
      <alignment horizontal="center" vertical="center" wrapText="1"/>
    </xf>
    <xf numFmtId="49" fontId="30" fillId="0" borderId="8" xfId="0" applyNumberFormat="1" applyFont="1" applyFill="1" applyBorder="1" applyAlignment="1" applyProtection="1">
      <alignment horizontal="center" vertical="center" wrapText="1"/>
    </xf>
    <xf numFmtId="49" fontId="30" fillId="0" borderId="9" xfId="0" applyNumberFormat="1" applyFont="1" applyFill="1" applyBorder="1" applyAlignment="1" applyProtection="1">
      <alignment horizontal="center" vertical="center" wrapText="1"/>
    </xf>
    <xf numFmtId="0" fontId="30" fillId="0" borderId="3" xfId="4" applyFont="1" applyFill="1" applyBorder="1" applyAlignment="1" applyProtection="1">
      <alignment horizontal="left" vertical="center" wrapText="1" indent="1"/>
    </xf>
    <xf numFmtId="0" fontId="30" fillId="0" borderId="2" xfId="4" applyFont="1" applyFill="1" applyBorder="1" applyAlignment="1" applyProtection="1">
      <alignment horizontal="left" vertical="center" wrapText="1" indent="1"/>
    </xf>
    <xf numFmtId="0" fontId="40" fillId="0" borderId="0" xfId="0" applyFont="1" applyAlignment="1" applyProtection="1">
      <alignment horizontal="right" vertical="top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30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3" xfId="0" applyFont="1" applyBorder="1" applyAlignment="1" applyProtection="1">
      <alignment vertical="center" wrapText="1"/>
    </xf>
    <xf numFmtId="0" fontId="28" fillId="0" borderId="22" xfId="0" applyFont="1" applyBorder="1" applyAlignment="1" applyProtection="1">
      <alignment vertical="center" wrapText="1"/>
    </xf>
    <xf numFmtId="164" fontId="20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40" xfId="4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13" xfId="4" applyFont="1" applyFill="1" applyBorder="1" applyAlignment="1">
      <alignment horizontal="center" vertical="center"/>
    </xf>
    <xf numFmtId="165" fontId="32" fillId="0" borderId="14" xfId="4" applyNumberFormat="1" applyFont="1" applyFill="1" applyBorder="1"/>
    <xf numFmtId="165" fontId="32" fillId="0" borderId="21" xfId="4" applyNumberFormat="1" applyFont="1" applyFill="1" applyBorder="1"/>
    <xf numFmtId="0" fontId="35" fillId="0" borderId="0" xfId="4" applyFont="1" applyFill="1"/>
    <xf numFmtId="0" fontId="29" fillId="0" borderId="13" xfId="4" applyFont="1" applyFill="1" applyBorder="1" applyAlignment="1" applyProtection="1">
      <alignment horizontal="center" vertical="center"/>
    </xf>
    <xf numFmtId="49" fontId="22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5" fillId="0" borderId="0" xfId="0" applyNumberFormat="1" applyFont="1" applyFill="1" applyAlignment="1" applyProtection="1">
      <alignment vertical="center"/>
    </xf>
    <xf numFmtId="164" fontId="5" fillId="0" borderId="0" xfId="0" applyNumberFormat="1" applyFont="1" applyFill="1" applyAlignment="1" applyProtection="1">
      <alignment horizontal="center" vertical="center"/>
    </xf>
    <xf numFmtId="164" fontId="5" fillId="0" borderId="0" xfId="0" applyNumberFormat="1" applyFont="1" applyFill="1" applyAlignment="1" applyProtection="1">
      <alignment horizontal="center" vertical="center" wrapText="1"/>
    </xf>
    <xf numFmtId="0" fontId="22" fillId="0" borderId="1" xfId="5" applyFont="1" applyFill="1" applyBorder="1" applyAlignment="1" applyProtection="1">
      <alignment horizontal="left" vertical="center" wrapText="1" indent="1"/>
    </xf>
    <xf numFmtId="166" fontId="32" fillId="0" borderId="6" xfId="4" applyNumberFormat="1" applyFont="1" applyFill="1" applyBorder="1" applyAlignment="1">
      <alignment horizontal="center" vertical="center" wrapText="1"/>
    </xf>
    <xf numFmtId="0" fontId="27" fillId="0" borderId="2" xfId="0" quotePrefix="1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vertical="center" wrapText="1"/>
    </xf>
    <xf numFmtId="0" fontId="20" fillId="0" borderId="22" xfId="4" applyFont="1" applyFill="1" applyBorder="1" applyAlignment="1" applyProtection="1">
      <alignment horizontal="left" vertical="center" wrapText="1" indent="1"/>
    </xf>
    <xf numFmtId="0" fontId="20" fillId="0" borderId="23" xfId="4" applyFont="1" applyFill="1" applyBorder="1" applyAlignment="1" applyProtection="1">
      <alignment vertical="center" wrapText="1"/>
    </xf>
    <xf numFmtId="164" fontId="20" fillId="0" borderId="24" xfId="4" applyNumberFormat="1" applyFont="1" applyFill="1" applyBorder="1" applyAlignment="1" applyProtection="1">
      <alignment horizontal="right" vertical="center" wrapText="1" indent="1"/>
    </xf>
    <xf numFmtId="0" fontId="22" fillId="0" borderId="31" xfId="4" applyFont="1" applyFill="1" applyBorder="1" applyAlignment="1" applyProtection="1">
      <alignment horizontal="left" vertical="center" wrapText="1" indent="7"/>
    </xf>
    <xf numFmtId="164" fontId="28" fillId="0" borderId="21" xfId="0" applyNumberFormat="1" applyFont="1" applyBorder="1" applyAlignment="1" applyProtection="1">
      <alignment horizontal="right" vertical="center" wrapText="1" indent="1"/>
      <protection locked="0"/>
    </xf>
    <xf numFmtId="0" fontId="20" fillId="0" borderId="13" xfId="4" applyFont="1" applyFill="1" applyBorder="1" applyAlignment="1" applyProtection="1">
      <alignment horizontal="left" vertical="center" wrapText="1"/>
    </xf>
    <xf numFmtId="49" fontId="8" fillId="0" borderId="55" xfId="0" applyNumberFormat="1" applyFont="1" applyFill="1" applyBorder="1" applyAlignment="1" applyProtection="1">
      <alignment horizontal="right" vertical="center" indent="1"/>
    </xf>
    <xf numFmtId="49" fontId="29" fillId="0" borderId="13" xfId="4" applyNumberFormat="1" applyFont="1" applyFill="1" applyBorder="1" applyAlignment="1" applyProtection="1">
      <alignment horizontal="center" vertical="center" wrapText="1"/>
    </xf>
    <xf numFmtId="164" fontId="20" fillId="0" borderId="60" xfId="4" applyNumberFormat="1" applyFont="1" applyFill="1" applyBorder="1" applyAlignment="1" applyProtection="1">
      <alignment horizontal="right" vertical="center" wrapText="1" indent="1"/>
    </xf>
    <xf numFmtId="164" fontId="22" fillId="0" borderId="54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55" xfId="4" applyNumberFormat="1" applyFont="1" applyFill="1" applyBorder="1" applyAlignment="1" applyProtection="1">
      <alignment horizontal="right" vertical="center" wrapText="1" indent="1"/>
    </xf>
    <xf numFmtId="164" fontId="28" fillId="0" borderId="40" xfId="0" applyNumberFormat="1" applyFont="1" applyBorder="1" applyAlignment="1" applyProtection="1">
      <alignment horizontal="right" vertical="center" wrapText="1" indent="1"/>
    </xf>
    <xf numFmtId="164" fontId="28" fillId="0" borderId="40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40" xfId="0" quotePrefix="1" applyNumberFormat="1" applyFont="1" applyBorder="1" applyAlignment="1" applyProtection="1">
      <alignment horizontal="right" vertical="center" wrapText="1" indent="1"/>
    </xf>
    <xf numFmtId="164" fontId="22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3" xfId="4" applyNumberFormat="1" applyFont="1" applyFill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60" xfId="4" applyFont="1" applyFill="1" applyBorder="1" applyAlignment="1" applyProtection="1">
      <alignment horizontal="center" vertical="center" wrapText="1"/>
    </xf>
    <xf numFmtId="0" fontId="29" fillId="0" borderId="23" xfId="4" applyFont="1" applyFill="1" applyBorder="1" applyAlignment="1" applyProtection="1">
      <alignment vertical="center" wrapText="1"/>
    </xf>
    <xf numFmtId="164" fontId="29" fillId="0" borderId="23" xfId="4" applyNumberFormat="1" applyFont="1" applyFill="1" applyBorder="1" applyAlignment="1" applyProtection="1">
      <alignment horizontal="right" vertical="center" wrapText="1" indent="1"/>
    </xf>
    <xf numFmtId="164" fontId="29" fillId="0" borderId="55" xfId="4" applyNumberFormat="1" applyFont="1" applyFill="1" applyBorder="1" applyAlignment="1" applyProtection="1">
      <alignment horizontal="right" vertical="center" wrapText="1" indent="1"/>
    </xf>
    <xf numFmtId="0" fontId="22" fillId="0" borderId="56" xfId="4" applyFont="1" applyFill="1" applyBorder="1" applyAlignment="1" applyProtection="1">
      <alignment horizontal="right" vertical="center" wrapText="1" indent="1"/>
    </xf>
    <xf numFmtId="164" fontId="30" fillId="0" borderId="56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4" fontId="2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4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4" fontId="26" fillId="0" borderId="40" xfId="0" quotePrefix="1" applyNumberFormat="1" applyFont="1" applyBorder="1" applyAlignment="1" applyProtection="1">
      <alignment horizontal="right" vertical="center" wrapText="1" indent="1"/>
      <protection locked="0"/>
    </xf>
    <xf numFmtId="3" fontId="15" fillId="0" borderId="0" xfId="4" applyNumberFormat="1" applyFont="1" applyFill="1" applyProtection="1"/>
    <xf numFmtId="164" fontId="15" fillId="0" borderId="0" xfId="4" applyNumberFormat="1" applyFont="1" applyFill="1" applyProtection="1"/>
    <xf numFmtId="0" fontId="30" fillId="0" borderId="0" xfId="4" applyFont="1" applyFill="1" applyProtection="1"/>
    <xf numFmtId="164" fontId="30" fillId="0" borderId="0" xfId="4" applyNumberFormat="1" applyFont="1" applyFill="1" applyProtection="1"/>
    <xf numFmtId="0" fontId="30" fillId="0" borderId="0" xfId="4" applyFont="1" applyFill="1" applyBorder="1" applyProtection="1"/>
    <xf numFmtId="3" fontId="30" fillId="0" borderId="0" xfId="4" applyNumberFormat="1" applyFont="1" applyFill="1" applyProtection="1"/>
    <xf numFmtId="0" fontId="15" fillId="0" borderId="0" xfId="4" quotePrefix="1" applyFont="1" applyFill="1" applyProtection="1"/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24" fillId="0" borderId="0" xfId="4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right" vertical="center"/>
    </xf>
    <xf numFmtId="0" fontId="31" fillId="0" borderId="0" xfId="4" applyFont="1" applyFill="1" applyBorder="1" applyAlignment="1" applyProtection="1">
      <alignment horizontal="center" vertical="center" wrapText="1"/>
    </xf>
    <xf numFmtId="0" fontId="20" fillId="0" borderId="0" xfId="4" applyFont="1" applyFill="1" applyBorder="1" applyAlignment="1" applyProtection="1">
      <alignment horizontal="center" vertical="center" wrapText="1"/>
    </xf>
    <xf numFmtId="164" fontId="20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0" xfId="4" applyNumberFormat="1" applyFont="1" applyFill="1" applyBorder="1" applyAlignment="1" applyProtection="1">
      <alignment horizontal="right" vertical="center" wrapText="1" indent="1"/>
    </xf>
    <xf numFmtId="164" fontId="30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4" applyFont="1" applyFill="1" applyBorder="1" applyAlignment="1" applyProtection="1">
      <alignment horizontal="center" vertical="center" wrapText="1"/>
    </xf>
    <xf numFmtId="164" fontId="28" fillId="0" borderId="0" xfId="0" applyNumberFormat="1" applyFont="1" applyBorder="1" applyAlignment="1" applyProtection="1">
      <alignment horizontal="right" vertical="center" wrapText="1" indent="1"/>
    </xf>
    <xf numFmtId="164" fontId="28" fillId="0" borderId="0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0" xfId="0" quotePrefix="1" applyNumberFormat="1" applyFont="1" applyBorder="1" applyAlignment="1" applyProtection="1">
      <alignment horizontal="right" vertical="center" wrapText="1" indent="1"/>
    </xf>
    <xf numFmtId="164" fontId="7" fillId="0" borderId="0" xfId="4" applyNumberFormat="1" applyFont="1" applyFill="1" applyBorder="1" applyAlignment="1" applyProtection="1">
      <alignment vertical="center"/>
    </xf>
    <xf numFmtId="0" fontId="24" fillId="0" borderId="0" xfId="4" applyFont="1" applyFill="1" applyAlignment="1" applyProtection="1"/>
    <xf numFmtId="0" fontId="24" fillId="0" borderId="0" xfId="4" applyFont="1" applyFill="1" applyAlignment="1" applyProtection="1">
      <alignment horizontal="center" shrinkToFit="1"/>
    </xf>
    <xf numFmtId="0" fontId="15" fillId="0" borderId="2" xfId="4" applyFont="1" applyFill="1" applyBorder="1" applyProtection="1"/>
    <xf numFmtId="164" fontId="20" fillId="0" borderId="25" xfId="4" applyNumberFormat="1" applyFont="1" applyFill="1" applyBorder="1" applyAlignment="1" applyProtection="1">
      <alignment horizontal="right" vertical="center" wrapText="1" indent="1"/>
    </xf>
    <xf numFmtId="164" fontId="20" fillId="0" borderId="71" xfId="4" applyNumberFormat="1" applyFont="1" applyFill="1" applyBorder="1" applyAlignment="1" applyProtection="1">
      <alignment horizontal="right" vertical="center" wrapText="1" indent="1"/>
    </xf>
    <xf numFmtId="0" fontId="1" fillId="0" borderId="3" xfId="4" applyFont="1" applyFill="1" applyBorder="1" applyAlignment="1" applyProtection="1">
      <alignment horizontal="right" vertical="center" indent="1"/>
    </xf>
    <xf numFmtId="0" fontId="1" fillId="0" borderId="2" xfId="4" applyFont="1" applyFill="1" applyBorder="1" applyAlignment="1" applyProtection="1">
      <alignment horizontal="right" vertical="center" indent="1"/>
    </xf>
    <xf numFmtId="164" fontId="20" fillId="0" borderId="2" xfId="4" applyNumberFormat="1" applyFont="1" applyFill="1" applyBorder="1" applyAlignment="1" applyProtection="1">
      <alignment horizontal="right" vertical="center" wrapText="1" indent="1"/>
    </xf>
    <xf numFmtId="0" fontId="1" fillId="0" borderId="0" xfId="4" applyFont="1" applyFill="1" applyProtection="1"/>
    <xf numFmtId="164" fontId="4" fillId="0" borderId="0" xfId="4" applyNumberFormat="1" applyFont="1" applyFill="1" applyBorder="1" applyAlignment="1" applyProtection="1">
      <alignment horizontal="center" vertical="center"/>
    </xf>
    <xf numFmtId="164" fontId="4" fillId="0" borderId="0" xfId="4" applyNumberFormat="1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horizontal="center" vertical="center" wrapText="1"/>
    </xf>
    <xf numFmtId="0" fontId="4" fillId="0" borderId="14" xfId="4" applyFont="1" applyFill="1" applyBorder="1" applyAlignment="1" applyProtection="1">
      <alignment horizontal="center" vertical="center" wrapText="1"/>
    </xf>
    <xf numFmtId="0" fontId="4" fillId="0" borderId="21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center" vertical="center" wrapText="1"/>
    </xf>
    <xf numFmtId="0" fontId="4" fillId="0" borderId="19" xfId="4" applyFont="1" applyFill="1" applyBorder="1" applyAlignment="1" applyProtection="1">
      <alignment horizontal="center" vertical="center" wrapText="1"/>
    </xf>
    <xf numFmtId="0" fontId="4" fillId="0" borderId="33" xfId="4" applyFont="1" applyFill="1" applyBorder="1" applyAlignment="1" applyProtection="1">
      <alignment horizontal="center" vertical="center" wrapText="1"/>
    </xf>
    <xf numFmtId="0" fontId="4" fillId="0" borderId="13" xfId="4" applyFont="1" applyFill="1" applyBorder="1" applyAlignment="1" applyProtection="1">
      <alignment horizontal="left" vertical="center" wrapText="1" indent="1"/>
    </xf>
    <xf numFmtId="0" fontId="4" fillId="0" borderId="14" xfId="4" applyFont="1" applyFill="1" applyBorder="1" applyAlignment="1" applyProtection="1">
      <alignment horizontal="left" vertical="center" wrapText="1" indent="1"/>
    </xf>
    <xf numFmtId="164" fontId="4" fillId="0" borderId="21" xfId="4" applyNumberFormat="1" applyFont="1" applyFill="1" applyBorder="1" applyAlignment="1" applyProtection="1">
      <alignment horizontal="right" vertical="center" wrapText="1" indent="1"/>
    </xf>
    <xf numFmtId="49" fontId="15" fillId="0" borderId="9" xfId="4" applyNumberFormat="1" applyFont="1" applyFill="1" applyBorder="1" applyAlignment="1" applyProtection="1">
      <alignment horizontal="left" vertical="center" wrapText="1" indent="1"/>
    </xf>
    <xf numFmtId="0" fontId="47" fillId="0" borderId="3" xfId="0" applyFont="1" applyBorder="1" applyAlignment="1" applyProtection="1">
      <alignment horizontal="left" wrapText="1" indent="1"/>
    </xf>
    <xf numFmtId="164" fontId="15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0" xfId="4" applyNumberFormat="1" applyFont="1" applyFill="1" applyProtection="1"/>
    <xf numFmtId="49" fontId="15" fillId="0" borderId="8" xfId="4" applyNumberFormat="1" applyFont="1" applyFill="1" applyBorder="1" applyAlignment="1" applyProtection="1">
      <alignment horizontal="left" vertical="center" wrapText="1" indent="1"/>
    </xf>
    <xf numFmtId="0" fontId="47" fillId="0" borderId="2" xfId="0" applyFont="1" applyBorder="1" applyAlignment="1" applyProtection="1">
      <alignment horizontal="left" wrapText="1" indent="1"/>
    </xf>
    <xf numFmtId="164" fontId="15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0" fontId="47" fillId="0" borderId="2" xfId="0" applyFont="1" applyBorder="1" applyAlignment="1" applyProtection="1">
      <alignment horizontal="left" vertical="center" wrapText="1" indent="1"/>
    </xf>
    <xf numFmtId="49" fontId="15" fillId="0" borderId="10" xfId="4" applyNumberFormat="1" applyFont="1" applyFill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horizontal="left" vertical="center" wrapText="1" indent="1"/>
    </xf>
    <xf numFmtId="164" fontId="15" fillId="0" borderId="17" xfId="4" applyNumberFormat="1" applyFont="1" applyFill="1" applyBorder="1" applyAlignment="1" applyProtection="1">
      <alignment horizontal="right" vertical="center" wrapText="1" indent="1"/>
      <protection locked="0"/>
    </xf>
    <xf numFmtId="0" fontId="45" fillId="0" borderId="37" xfId="0" applyFont="1" applyBorder="1" applyAlignment="1" applyProtection="1">
      <alignment horizontal="left" vertical="center" wrapText="1" indent="1"/>
    </xf>
    <xf numFmtId="164" fontId="15" fillId="0" borderId="25" xfId="4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37" xfId="4" applyFont="1" applyFill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horizontal="left" wrapText="1" indent="1"/>
    </xf>
    <xf numFmtId="164" fontId="32" fillId="0" borderId="21" xfId="4" applyNumberFormat="1" applyFont="1" applyFill="1" applyBorder="1" applyAlignment="1" applyProtection="1">
      <alignment horizontal="right" vertical="center" wrapText="1" indent="1"/>
    </xf>
    <xf numFmtId="164" fontId="15" fillId="0" borderId="30" xfId="4" applyNumberFormat="1" applyFont="1" applyFill="1" applyBorder="1" applyAlignment="1" applyProtection="1">
      <alignment horizontal="right" vertical="center" wrapText="1" indent="1"/>
    </xf>
    <xf numFmtId="0" fontId="47" fillId="0" borderId="2" xfId="0" quotePrefix="1" applyFont="1" applyBorder="1" applyAlignment="1" applyProtection="1">
      <alignment horizontal="left" wrapText="1" indent="1"/>
    </xf>
    <xf numFmtId="164" fontId="1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3" xfId="4" applyFont="1" applyFill="1" applyBorder="1" applyAlignment="1" applyProtection="1">
      <alignment horizontal="left" vertical="center" wrapText="1"/>
    </xf>
    <xf numFmtId="0" fontId="45" fillId="0" borderId="13" xfId="0" applyFont="1" applyBorder="1" applyAlignment="1" applyProtection="1">
      <alignment vertical="center" wrapText="1"/>
    </xf>
    <xf numFmtId="0" fontId="45" fillId="0" borderId="14" xfId="0" applyFont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vertical="center" wrapText="1"/>
    </xf>
    <xf numFmtId="3" fontId="1" fillId="0" borderId="0" xfId="4" applyNumberFormat="1" applyFont="1" applyFill="1" applyProtection="1"/>
    <xf numFmtId="0" fontId="47" fillId="0" borderId="9" xfId="0" applyFont="1" applyBorder="1" applyAlignment="1" applyProtection="1">
      <alignment wrapText="1"/>
    </xf>
    <xf numFmtId="0" fontId="47" fillId="0" borderId="8" xfId="0" applyFont="1" applyBorder="1" applyAlignment="1" applyProtection="1">
      <alignment wrapText="1"/>
    </xf>
    <xf numFmtId="0" fontId="47" fillId="0" borderId="10" xfId="0" applyFont="1" applyBorder="1" applyAlignment="1" applyProtection="1">
      <alignment wrapText="1"/>
    </xf>
    <xf numFmtId="164" fontId="4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0" fontId="45" fillId="0" borderId="37" xfId="0" applyFont="1" applyBorder="1" applyAlignment="1" applyProtection="1">
      <alignment wrapText="1"/>
    </xf>
    <xf numFmtId="0" fontId="45" fillId="0" borderId="22" xfId="0" applyFont="1" applyBorder="1" applyAlignment="1" applyProtection="1">
      <alignment vertical="center" wrapText="1"/>
    </xf>
    <xf numFmtId="0" fontId="45" fillId="0" borderId="72" xfId="0" applyFont="1" applyBorder="1" applyAlignment="1" applyProtection="1">
      <alignment wrapText="1"/>
    </xf>
    <xf numFmtId="164" fontId="32" fillId="0" borderId="25" xfId="4" applyNumberFormat="1" applyFont="1" applyFill="1" applyBorder="1" applyAlignment="1" applyProtection="1">
      <alignment horizontal="right" vertical="center" wrapText="1" indent="1"/>
    </xf>
    <xf numFmtId="0" fontId="4" fillId="0" borderId="0" xfId="4" applyFont="1" applyFill="1" applyBorder="1" applyAlignment="1" applyProtection="1">
      <alignment horizontal="center" vertical="center" wrapText="1"/>
    </xf>
    <xf numFmtId="0" fontId="4" fillId="0" borderId="0" xfId="4" applyFont="1" applyFill="1" applyBorder="1" applyAlignment="1" applyProtection="1">
      <alignment vertical="center" wrapText="1"/>
    </xf>
    <xf numFmtId="164" fontId="15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0" xfId="4" applyNumberFormat="1" applyFont="1" applyFill="1" applyBorder="1" applyAlignment="1" applyProtection="1">
      <alignment horizontal="right" vertical="center" wrapText="1" indent="1"/>
    </xf>
    <xf numFmtId="164" fontId="15" fillId="0" borderId="39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37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left" vertical="center" wrapText="1" indent="1"/>
    </xf>
    <xf numFmtId="0" fontId="4" fillId="0" borderId="71" xfId="4" applyFont="1" applyFill="1" applyBorder="1" applyAlignment="1" applyProtection="1">
      <alignment vertical="center" wrapText="1"/>
    </xf>
    <xf numFmtId="164" fontId="4" fillId="0" borderId="33" xfId="4" applyNumberFormat="1" applyFont="1" applyFill="1" applyBorder="1" applyAlignment="1" applyProtection="1">
      <alignment horizontal="right" vertical="center" wrapText="1" indent="1"/>
    </xf>
    <xf numFmtId="49" fontId="15" fillId="0" borderId="11" xfId="4" applyNumberFormat="1" applyFont="1" applyFill="1" applyBorder="1" applyAlignment="1" applyProtection="1">
      <alignment horizontal="left" vertical="center" wrapText="1" indent="1"/>
    </xf>
    <xf numFmtId="0" fontId="15" fillId="0" borderId="4" xfId="4" applyFont="1" applyFill="1" applyBorder="1" applyAlignment="1" applyProtection="1">
      <alignment horizontal="left" vertical="center" wrapText="1" indent="1"/>
    </xf>
    <xf numFmtId="164" fontId="15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" xfId="4" applyFont="1" applyFill="1" applyBorder="1" applyAlignment="1" applyProtection="1">
      <alignment horizontal="left" vertical="center" wrapText="1" indent="1"/>
    </xf>
    <xf numFmtId="0" fontId="15" fillId="0" borderId="5" xfId="4" applyFont="1" applyFill="1" applyBorder="1" applyAlignment="1" applyProtection="1">
      <alignment horizontal="left" vertical="center" wrapText="1" indent="1"/>
    </xf>
    <xf numFmtId="0" fontId="15" fillId="0" borderId="0" xfId="4" applyFont="1" applyFill="1" applyBorder="1" applyAlignment="1" applyProtection="1">
      <alignment horizontal="left" vertical="center" wrapText="1" indent="1"/>
    </xf>
    <xf numFmtId="0" fontId="15" fillId="0" borderId="6" xfId="4" applyFont="1" applyFill="1" applyBorder="1" applyAlignment="1" applyProtection="1">
      <alignment horizontal="left" vertical="center" wrapText="1" indent="6"/>
    </xf>
    <xf numFmtId="0" fontId="15" fillId="0" borderId="2" xfId="4" applyFont="1" applyFill="1" applyBorder="1" applyAlignment="1" applyProtection="1">
      <alignment horizontal="left" indent="6"/>
    </xf>
    <xf numFmtId="0" fontId="15" fillId="0" borderId="2" xfId="4" applyFont="1" applyFill="1" applyBorder="1" applyAlignment="1" applyProtection="1">
      <alignment horizontal="left" vertical="center" wrapText="1" indent="6"/>
    </xf>
    <xf numFmtId="49" fontId="15" fillId="0" borderId="7" xfId="4" applyNumberFormat="1" applyFont="1" applyFill="1" applyBorder="1" applyAlignment="1" applyProtection="1">
      <alignment horizontal="left" vertical="center" wrapText="1" indent="1"/>
    </xf>
    <xf numFmtId="49" fontId="15" fillId="0" borderId="12" xfId="4" applyNumberFormat="1" applyFont="1" applyFill="1" applyBorder="1" applyAlignment="1" applyProtection="1">
      <alignment horizontal="left" vertical="center" wrapText="1" indent="1"/>
    </xf>
    <xf numFmtId="0" fontId="15" fillId="0" borderId="31" xfId="4" applyFont="1" applyFill="1" applyBorder="1" applyAlignment="1" applyProtection="1">
      <alignment horizontal="left" vertical="center" wrapText="1" indent="7"/>
    </xf>
    <xf numFmtId="164" fontId="15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22" xfId="4" applyFont="1" applyFill="1" applyBorder="1" applyAlignment="1" applyProtection="1">
      <alignment horizontal="left" vertical="center" wrapText="1" indent="1"/>
    </xf>
    <xf numFmtId="0" fontId="4" fillId="0" borderId="72" xfId="4" applyFont="1" applyFill="1" applyBorder="1" applyAlignment="1" applyProtection="1">
      <alignment vertical="center" wrapText="1"/>
    </xf>
    <xf numFmtId="164" fontId="4" fillId="0" borderId="24" xfId="4" applyNumberFormat="1" applyFont="1" applyFill="1" applyBorder="1" applyAlignment="1" applyProtection="1">
      <alignment horizontal="right" vertical="center" wrapText="1" indent="1"/>
    </xf>
    <xf numFmtId="0" fontId="15" fillId="0" borderId="6" xfId="4" applyFont="1" applyFill="1" applyBorder="1" applyAlignment="1" applyProtection="1">
      <alignment horizontal="left" vertical="center" wrapText="1" indent="1"/>
    </xf>
    <xf numFmtId="164" fontId="15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3" xfId="4" applyFont="1" applyFill="1" applyBorder="1" applyAlignment="1" applyProtection="1">
      <alignment horizontal="left" vertical="center" wrapText="1" indent="6"/>
    </xf>
    <xf numFmtId="164" fontId="15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37" xfId="4" applyFont="1" applyFill="1" applyBorder="1" applyAlignment="1" applyProtection="1">
      <alignment horizontal="left" vertical="center" wrapText="1" indent="1"/>
    </xf>
    <xf numFmtId="0" fontId="32" fillId="0" borderId="14" xfId="4" applyFont="1" applyFill="1" applyBorder="1" applyAlignment="1" applyProtection="1">
      <alignment horizontal="left" vertical="center" wrapText="1" indent="1"/>
    </xf>
    <xf numFmtId="0" fontId="4" fillId="0" borderId="46" xfId="4" applyFont="1" applyFill="1" applyBorder="1" applyAlignment="1" applyProtection="1">
      <alignment horizontal="left" vertical="center" wrapText="1" indent="1"/>
    </xf>
    <xf numFmtId="0" fontId="32" fillId="0" borderId="13" xfId="4" applyFont="1" applyFill="1" applyBorder="1" applyAlignment="1" applyProtection="1">
      <alignment horizontal="left" vertical="center" wrapText="1" indent="1"/>
    </xf>
    <xf numFmtId="0" fontId="15" fillId="0" borderId="3" xfId="4" applyFont="1" applyFill="1" applyBorder="1" applyAlignment="1" applyProtection="1">
      <alignment horizontal="left" vertical="center" wrapText="1" indent="1"/>
    </xf>
    <xf numFmtId="0" fontId="15" fillId="0" borderId="1" xfId="4" applyFont="1" applyFill="1" applyBorder="1" applyAlignment="1" applyProtection="1">
      <alignment horizontal="left" vertical="center" wrapText="1" indent="1"/>
    </xf>
    <xf numFmtId="164" fontId="45" fillId="0" borderId="21" xfId="0" applyNumberFormat="1" applyFont="1" applyBorder="1" applyAlignment="1" applyProtection="1">
      <alignment horizontal="right" vertical="center" wrapText="1" indent="1"/>
    </xf>
    <xf numFmtId="164" fontId="45" fillId="0" borderId="21" xfId="0" applyNumberFormat="1" applyFont="1" applyBorder="1" applyAlignment="1" applyProtection="1">
      <alignment horizontal="right" vertical="center" wrapText="1" indent="1"/>
      <protection locked="0"/>
    </xf>
    <xf numFmtId="164" fontId="45" fillId="0" borderId="21" xfId="0" quotePrefix="1" applyNumberFormat="1" applyFont="1" applyBorder="1" applyAlignment="1" applyProtection="1">
      <alignment horizontal="right" vertical="center" wrapText="1" indent="1"/>
    </xf>
    <xf numFmtId="0" fontId="32" fillId="0" borderId="0" xfId="4" applyFont="1" applyFill="1" applyProtection="1"/>
    <xf numFmtId="0" fontId="45" fillId="0" borderId="22" xfId="0" applyFont="1" applyBorder="1" applyAlignment="1" applyProtection="1">
      <alignment horizontal="left" vertical="center" wrapText="1" indent="1"/>
    </xf>
    <xf numFmtId="0" fontId="45" fillId="0" borderId="72" xfId="0" applyFont="1" applyBorder="1" applyAlignment="1" applyProtection="1">
      <alignment horizontal="left" vertical="center" wrapText="1" indent="1"/>
    </xf>
    <xf numFmtId="0" fontId="1" fillId="0" borderId="0" xfId="4" applyFont="1" applyFill="1" applyAlignment="1" applyProtection="1">
      <alignment horizontal="right" vertical="center" indent="1"/>
    </xf>
    <xf numFmtId="0" fontId="32" fillId="0" borderId="0" xfId="4" applyFont="1" applyFill="1" applyAlignment="1" applyProtection="1"/>
    <xf numFmtId="0" fontId="4" fillId="0" borderId="14" xfId="4" applyFont="1" applyFill="1" applyBorder="1" applyAlignment="1" applyProtection="1">
      <alignment vertical="center" wrapText="1"/>
    </xf>
    <xf numFmtId="0" fontId="1" fillId="0" borderId="0" xfId="4" applyFont="1" applyFill="1" applyBorder="1" applyProtection="1"/>
    <xf numFmtId="0" fontId="45" fillId="0" borderId="14" xfId="0" applyFont="1" applyBorder="1" applyAlignment="1" applyProtection="1">
      <alignment wrapText="1"/>
    </xf>
    <xf numFmtId="0" fontId="45" fillId="0" borderId="23" xfId="0" applyFont="1" applyBorder="1" applyAlignment="1" applyProtection="1">
      <alignment wrapText="1"/>
    </xf>
    <xf numFmtId="0" fontId="4" fillId="0" borderId="19" xfId="4" applyFont="1" applyFill="1" applyBorder="1" applyAlignment="1" applyProtection="1">
      <alignment vertical="center" wrapText="1"/>
    </xf>
    <xf numFmtId="0" fontId="4" fillId="0" borderId="23" xfId="4" applyFont="1" applyFill="1" applyBorder="1" applyAlignment="1" applyProtection="1">
      <alignment vertical="center" wrapText="1"/>
    </xf>
    <xf numFmtId="0" fontId="45" fillId="0" borderId="23" xfId="0" applyFont="1" applyBorder="1" applyAlignment="1" applyProtection="1">
      <alignment horizontal="left" vertical="center" wrapText="1" indent="1"/>
    </xf>
    <xf numFmtId="0" fontId="48" fillId="0" borderId="0" xfId="4" applyFont="1" applyFill="1" applyProtection="1"/>
    <xf numFmtId="164" fontId="33" fillId="0" borderId="39" xfId="4" applyNumberFormat="1" applyFont="1" applyFill="1" applyBorder="1" applyAlignment="1" applyProtection="1">
      <alignment horizontal="left" vertical="center"/>
    </xf>
    <xf numFmtId="0" fontId="32" fillId="0" borderId="0" xfId="4" applyFont="1" applyFill="1" applyAlignment="1" applyProtection="1">
      <alignment horizontal="center"/>
    </xf>
    <xf numFmtId="0" fontId="32" fillId="0" borderId="0" xfId="4" applyFont="1" applyFill="1" applyAlignment="1" applyProtection="1">
      <alignment horizontal="left"/>
    </xf>
    <xf numFmtId="0" fontId="32" fillId="0" borderId="0" xfId="4" applyFont="1" applyFill="1" applyAlignment="1" applyProtection="1">
      <alignment horizontal="center" shrinkToFit="1"/>
    </xf>
    <xf numFmtId="0" fontId="32" fillId="0" borderId="21" xfId="4" applyFont="1" applyFill="1" applyBorder="1" applyAlignment="1" applyProtection="1">
      <alignment horizontal="center" vertical="center" wrapText="1"/>
    </xf>
    <xf numFmtId="0" fontId="1" fillId="0" borderId="0" xfId="0" applyFont="1"/>
    <xf numFmtId="0" fontId="32" fillId="0" borderId="0" xfId="0" applyFont="1" applyFill="1" applyProtection="1"/>
    <xf numFmtId="0" fontId="0" fillId="0" borderId="0" xfId="0" applyFont="1" applyFill="1"/>
    <xf numFmtId="0" fontId="0" fillId="0" borderId="0" xfId="0" applyFont="1" applyFill="1" applyProtection="1"/>
    <xf numFmtId="0" fontId="0" fillId="0" borderId="0" xfId="0" applyFont="1" applyFill="1" applyAlignment="1" applyProtection="1">
      <alignment horizontal="right"/>
    </xf>
    <xf numFmtId="0" fontId="32" fillId="0" borderId="15" xfId="0" applyFont="1" applyFill="1" applyBorder="1" applyAlignment="1" applyProtection="1">
      <alignment vertical="center"/>
    </xf>
    <xf numFmtId="0" fontId="32" fillId="0" borderId="19" xfId="0" applyFont="1" applyFill="1" applyBorder="1" applyAlignment="1" applyProtection="1">
      <alignment horizontal="center" vertical="center"/>
    </xf>
    <xf numFmtId="0" fontId="32" fillId="0" borderId="33" xfId="0" applyFont="1" applyFill="1" applyBorder="1" applyAlignment="1" applyProtection="1">
      <alignment horizontal="center" vertical="center"/>
    </xf>
    <xf numFmtId="49" fontId="0" fillId="0" borderId="11" xfId="0" applyNumberFormat="1" applyFont="1" applyFill="1" applyBorder="1" applyAlignment="1" applyProtection="1">
      <alignment vertical="center"/>
    </xf>
    <xf numFmtId="3" fontId="0" fillId="0" borderId="4" xfId="0" applyNumberFormat="1" applyFont="1" applyFill="1" applyBorder="1" applyAlignment="1" applyProtection="1">
      <alignment vertical="center"/>
      <protection locked="0"/>
    </xf>
    <xf numFmtId="3" fontId="0" fillId="0" borderId="20" xfId="0" applyNumberFormat="1" applyFont="1" applyFill="1" applyBorder="1" applyAlignment="1" applyProtection="1">
      <alignment vertical="center"/>
    </xf>
    <xf numFmtId="49" fontId="18" fillId="0" borderId="8" xfId="0" quotePrefix="1" applyNumberFormat="1" applyFont="1" applyFill="1" applyBorder="1" applyAlignment="1" applyProtection="1">
      <alignment horizontal="left" vertical="center" indent="1"/>
    </xf>
    <xf numFmtId="3" fontId="18" fillId="0" borderId="2" xfId="0" applyNumberFormat="1" applyFont="1" applyFill="1" applyBorder="1" applyAlignment="1" applyProtection="1">
      <alignment vertical="center"/>
      <protection locked="0"/>
    </xf>
    <xf numFmtId="3" fontId="0" fillId="0" borderId="16" xfId="0" applyNumberFormat="1" applyFont="1" applyFill="1" applyBorder="1" applyAlignment="1" applyProtection="1">
      <alignment vertical="center"/>
    </xf>
    <xf numFmtId="49" fontId="0" fillId="0" borderId="8" xfId="0" applyNumberFormat="1" applyFont="1" applyFill="1" applyBorder="1" applyAlignment="1" applyProtection="1">
      <alignment vertical="center"/>
    </xf>
    <xf numFmtId="3" fontId="0" fillId="0" borderId="2" xfId="0" applyNumberFormat="1" applyFont="1" applyFill="1" applyBorder="1" applyAlignment="1" applyProtection="1">
      <alignment vertical="center"/>
      <protection locked="0"/>
    </xf>
    <xf numFmtId="49" fontId="0" fillId="0" borderId="10" xfId="0" applyNumberFormat="1" applyFont="1" applyFill="1" applyBorder="1" applyAlignment="1" applyProtection="1">
      <alignment vertical="center"/>
      <protection locked="0"/>
    </xf>
    <xf numFmtId="3" fontId="0" fillId="0" borderId="6" xfId="0" applyNumberFormat="1" applyFont="1" applyFill="1" applyBorder="1" applyAlignment="1" applyProtection="1">
      <alignment vertical="center"/>
      <protection locked="0"/>
    </xf>
    <xf numFmtId="49" fontId="32" fillId="0" borderId="13" xfId="0" applyNumberFormat="1" applyFont="1" applyFill="1" applyBorder="1" applyAlignment="1" applyProtection="1">
      <alignment vertical="center"/>
    </xf>
    <xf numFmtId="3" fontId="0" fillId="0" borderId="14" xfId="0" applyNumberFormat="1" applyFont="1" applyFill="1" applyBorder="1" applyAlignment="1" applyProtection="1">
      <alignment vertical="center"/>
    </xf>
    <xf numFmtId="3" fontId="0" fillId="0" borderId="21" xfId="0" applyNumberFormat="1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32" fillId="0" borderId="62" xfId="0" applyFont="1" applyFill="1" applyBorder="1" applyAlignment="1" applyProtection="1">
      <alignment horizontal="right" vertical="center"/>
    </xf>
    <xf numFmtId="49" fontId="0" fillId="0" borderId="8" xfId="0" applyNumberFormat="1" applyFont="1" applyFill="1" applyBorder="1" applyAlignment="1" applyProtection="1">
      <alignment horizontal="left" vertical="center"/>
    </xf>
    <xf numFmtId="49" fontId="0" fillId="0" borderId="8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/>
    <xf numFmtId="164" fontId="0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 applyProtection="1">
      <alignment horizontal="center" vertical="center" wrapText="1"/>
    </xf>
    <xf numFmtId="164" fontId="0" fillId="0" borderId="0" xfId="0" applyNumberFormat="1" applyFont="1" applyFill="1" applyAlignment="1" applyProtection="1">
      <alignment vertical="center" wrapText="1"/>
    </xf>
    <xf numFmtId="164" fontId="33" fillId="0" borderId="0" xfId="0" applyNumberFormat="1" applyFont="1" applyFill="1" applyAlignment="1" applyProtection="1">
      <alignment horizontal="right" wrapText="1"/>
    </xf>
    <xf numFmtId="164" fontId="32" fillId="0" borderId="13" xfId="0" applyNumberFormat="1" applyFont="1" applyFill="1" applyBorder="1" applyAlignment="1" applyProtection="1">
      <alignment horizontal="center" vertical="center" wrapText="1"/>
    </xf>
    <xf numFmtId="164" fontId="32" fillId="0" borderId="14" xfId="0" applyNumberFormat="1" applyFont="1" applyFill="1" applyBorder="1" applyAlignment="1" applyProtection="1">
      <alignment horizontal="center" vertical="center" wrapText="1"/>
    </xf>
    <xf numFmtId="164" fontId="32" fillId="0" borderId="21" xfId="0" applyNumberFormat="1" applyFont="1" applyFill="1" applyBorder="1" applyAlignment="1" applyProtection="1">
      <alignment horizontal="center" vertical="center" wrapText="1"/>
    </xf>
    <xf numFmtId="164" fontId="32" fillId="0" borderId="22" xfId="0" applyNumberFormat="1" applyFont="1" applyFill="1" applyBorder="1" applyAlignment="1" applyProtection="1">
      <alignment horizontal="center" vertical="center" wrapText="1"/>
    </xf>
    <xf numFmtId="164" fontId="32" fillId="0" borderId="23" xfId="0" applyNumberFormat="1" applyFont="1" applyFill="1" applyBorder="1" applyAlignment="1" applyProtection="1">
      <alignment horizontal="center" vertical="center" wrapText="1"/>
    </xf>
    <xf numFmtId="164" fontId="32" fillId="0" borderId="24" xfId="0" applyNumberFormat="1" applyFont="1" applyFill="1" applyBorder="1" applyAlignment="1" applyProtection="1">
      <alignment horizontal="center" vertical="center" wrapText="1"/>
    </xf>
    <xf numFmtId="164" fontId="0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2" xfId="0" applyNumberFormat="1" applyFont="1" applyFill="1" applyBorder="1" applyAlignment="1" applyProtection="1">
      <alignment vertical="center" wrapText="1"/>
      <protection locked="0"/>
    </xf>
    <xf numFmtId="49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6" xfId="0" applyNumberFormat="1" applyFont="1" applyFill="1" applyBorder="1" applyAlignment="1" applyProtection="1">
      <alignment vertical="center" wrapText="1"/>
    </xf>
    <xf numFmtId="164" fontId="0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6" xfId="0" applyNumberFormat="1" applyFont="1" applyFill="1" applyBorder="1" applyAlignment="1" applyProtection="1">
      <alignment vertical="center" wrapText="1"/>
      <protection locked="0"/>
    </xf>
    <xf numFmtId="49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18" xfId="0" applyNumberFormat="1" applyFont="1" applyFill="1" applyBorder="1" applyAlignment="1" applyProtection="1">
      <alignment vertical="center" wrapText="1"/>
    </xf>
    <xf numFmtId="164" fontId="32" fillId="0" borderId="13" xfId="0" applyNumberFormat="1" applyFont="1" applyFill="1" applyBorder="1" applyAlignment="1" applyProtection="1">
      <alignment horizontal="left" vertical="center" wrapText="1"/>
    </xf>
    <xf numFmtId="164" fontId="32" fillId="0" borderId="14" xfId="0" applyNumberFormat="1" applyFont="1" applyFill="1" applyBorder="1" applyAlignment="1" applyProtection="1">
      <alignment vertical="center" wrapText="1"/>
    </xf>
    <xf numFmtId="164" fontId="32" fillId="2" borderId="14" xfId="0" applyNumberFormat="1" applyFont="1" applyFill="1" applyBorder="1" applyAlignment="1" applyProtection="1">
      <alignment vertical="center" wrapText="1"/>
    </xf>
    <xf numFmtId="164" fontId="32" fillId="0" borderId="21" xfId="0" applyNumberFormat="1" applyFont="1" applyFill="1" applyBorder="1" applyAlignment="1" applyProtection="1">
      <alignment vertical="center" wrapText="1"/>
    </xf>
    <xf numFmtId="164" fontId="32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>
      <alignment horizontal="center" vertical="center" wrapText="1"/>
    </xf>
    <xf numFmtId="164" fontId="3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ont="1" applyFill="1" applyAlignment="1" applyProtection="1">
      <alignment horizontal="centerContinuous" vertical="center"/>
    </xf>
    <xf numFmtId="164" fontId="33" fillId="0" borderId="0" xfId="0" applyNumberFormat="1" applyFont="1" applyFill="1" applyAlignment="1" applyProtection="1">
      <alignment horizontal="right" vertical="center"/>
    </xf>
    <xf numFmtId="164" fontId="32" fillId="0" borderId="13" xfId="0" applyNumberFormat="1" applyFont="1" applyFill="1" applyBorder="1" applyAlignment="1" applyProtection="1">
      <alignment horizontal="centerContinuous" vertical="center" wrapText="1"/>
    </xf>
    <xf numFmtId="164" fontId="32" fillId="0" borderId="14" xfId="0" applyNumberFormat="1" applyFont="1" applyFill="1" applyBorder="1" applyAlignment="1" applyProtection="1">
      <alignment horizontal="centerContinuous" vertical="center" wrapText="1"/>
    </xf>
    <xf numFmtId="164" fontId="32" fillId="0" borderId="21" xfId="0" applyNumberFormat="1" applyFont="1" applyFill="1" applyBorder="1" applyAlignment="1" applyProtection="1">
      <alignment horizontal="centerContinuous" vertical="center" wrapText="1"/>
    </xf>
    <xf numFmtId="164" fontId="32" fillId="0" borderId="0" xfId="0" applyNumberFormat="1" applyFont="1" applyFill="1" applyAlignment="1" applyProtection="1">
      <alignment horizontal="center" vertical="center" wrapText="1"/>
    </xf>
    <xf numFmtId="164" fontId="32" fillId="0" borderId="25" xfId="0" applyNumberFormat="1" applyFont="1" applyFill="1" applyBorder="1" applyAlignment="1" applyProtection="1">
      <alignment horizontal="center" vertical="center" wrapText="1"/>
    </xf>
    <xf numFmtId="164" fontId="0" fillId="0" borderId="28" xfId="0" applyNumberFormat="1" applyFont="1" applyFill="1" applyBorder="1" applyAlignment="1" applyProtection="1">
      <alignment horizontal="left" vertical="center" wrapText="1" indent="1"/>
    </xf>
    <xf numFmtId="164" fontId="0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6" xfId="0" applyNumberFormat="1" applyFont="1" applyFill="1" applyBorder="1" applyAlignment="1" applyProtection="1">
      <alignment horizontal="left" vertical="center" wrapText="1" indent="1"/>
    </xf>
    <xf numFmtId="164" fontId="0" fillId="0" borderId="8" xfId="0" applyNumberFormat="1" applyFont="1" applyFill="1" applyBorder="1" applyAlignment="1" applyProtection="1">
      <alignment horizontal="left" vertical="center" wrapText="1" indent="1"/>
    </xf>
    <xf numFmtId="164" fontId="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0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0" fillId="0" borderId="29" xfId="0" applyNumberFormat="1" applyFont="1" applyFill="1" applyBorder="1" applyAlignment="1" applyProtection="1">
      <alignment horizontal="left" vertical="center" wrapText="1" indent="1"/>
    </xf>
    <xf numFmtId="164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57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7" xfId="0" applyNumberFormat="1" applyFont="1" applyFill="1" applyBorder="1" applyAlignment="1" applyProtection="1">
      <alignment horizontal="left" vertical="center" wrapText="1" indent="1"/>
    </xf>
    <xf numFmtId="164" fontId="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4" xfId="0" applyNumberFormat="1" applyFont="1" applyFill="1" applyBorder="1" applyAlignment="1" applyProtection="1">
      <alignment horizontal="right" vertical="center" wrapText="1" indent="1"/>
    </xf>
    <xf numFmtId="164" fontId="32" fillId="0" borderId="21" xfId="0" applyNumberFormat="1" applyFont="1" applyFill="1" applyBorder="1" applyAlignment="1" applyProtection="1">
      <alignment horizontal="right" vertical="center" wrapText="1" indent="1"/>
    </xf>
    <xf numFmtId="164" fontId="18" fillId="0" borderId="7" xfId="0" applyNumberFormat="1" applyFon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right" vertical="center" wrapText="1" indent="1"/>
    </xf>
    <xf numFmtId="164" fontId="0" fillId="0" borderId="8" xfId="0" applyNumberFormat="1" applyFont="1" applyFill="1" applyBorder="1" applyAlignment="1" applyProtection="1">
      <alignment horizontal="left" vertical="center" wrapText="1" indent="2"/>
    </xf>
    <xf numFmtId="164" fontId="0" fillId="0" borderId="2" xfId="0" applyNumberFormat="1" applyFont="1" applyFill="1" applyBorder="1" applyAlignment="1" applyProtection="1">
      <alignment horizontal="left" vertical="center" wrapText="1" indent="2"/>
    </xf>
    <xf numFmtId="164" fontId="18" fillId="0" borderId="2" xfId="0" applyNumberFormat="1" applyFont="1" applyFill="1" applyBorder="1" applyAlignment="1" applyProtection="1">
      <alignment horizontal="left" vertical="center" wrapText="1" indent="1"/>
    </xf>
    <xf numFmtId="164" fontId="18" fillId="0" borderId="2" xfId="0" applyNumberFormat="1" applyFont="1" applyFill="1" applyBorder="1" applyAlignment="1" applyProtection="1">
      <alignment horizontal="right" vertical="center" wrapText="1" indent="1"/>
    </xf>
    <xf numFmtId="164" fontId="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9" xfId="0" applyNumberFormat="1" applyFont="1" applyFill="1" applyBorder="1" applyAlignment="1" applyProtection="1">
      <alignment horizontal="left" vertical="center" wrapText="1" indent="2"/>
    </xf>
    <xf numFmtId="164" fontId="0" fillId="0" borderId="10" xfId="0" applyNumberFormat="1" applyFont="1" applyFill="1" applyBorder="1" applyAlignment="1" applyProtection="1">
      <alignment horizontal="left" vertical="center" wrapText="1" indent="2"/>
    </xf>
    <xf numFmtId="164" fontId="0" fillId="0" borderId="53" xfId="0" applyNumberFormat="1" applyFont="1" applyFill="1" applyBorder="1" applyAlignment="1" applyProtection="1">
      <alignment horizontal="left" vertical="center" wrapText="1" indent="1"/>
    </xf>
    <xf numFmtId="164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</xf>
    <xf numFmtId="164" fontId="0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2" xfId="0" applyBorder="1"/>
    <xf numFmtId="0" fontId="0" fillId="0" borderId="3" xfId="0" applyBorder="1"/>
    <xf numFmtId="0" fontId="0" fillId="0" borderId="46" xfId="0" applyBorder="1"/>
    <xf numFmtId="0" fontId="0" fillId="0" borderId="25" xfId="0" applyBorder="1"/>
    <xf numFmtId="164" fontId="0" fillId="0" borderId="0" xfId="0" applyNumberFormat="1" applyFill="1" applyAlignment="1">
      <alignment vertical="center" wrapText="1"/>
    </xf>
    <xf numFmtId="164" fontId="6" fillId="0" borderId="0" xfId="0" applyNumberFormat="1" applyFont="1" applyFill="1" applyAlignment="1" applyProtection="1">
      <alignment horizontal="right" wrapText="1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8" fillId="0" borderId="14" xfId="0" applyNumberFormat="1" applyFont="1" applyFill="1" applyBorder="1" applyAlignment="1" applyProtection="1">
      <alignment horizontal="center" vertical="center" wrapText="1"/>
    </xf>
    <xf numFmtId="164" fontId="8" fillId="0" borderId="21" xfId="0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20" fillId="0" borderId="22" xfId="0" applyNumberFormat="1" applyFont="1" applyFill="1" applyBorder="1" applyAlignment="1" applyProtection="1">
      <alignment horizontal="center" vertical="center" wrapText="1"/>
    </xf>
    <xf numFmtId="164" fontId="20" fillId="0" borderId="23" xfId="0" applyNumberFormat="1" applyFont="1" applyFill="1" applyBorder="1" applyAlignment="1" applyProtection="1">
      <alignment horizontal="center" vertical="center" wrapText="1"/>
    </xf>
    <xf numFmtId="164" fontId="20" fillId="0" borderId="24" xfId="0" applyNumberFormat="1" applyFont="1" applyFill="1" applyBorder="1" applyAlignment="1" applyProtection="1">
      <alignment horizontal="center" vertical="center" wrapText="1"/>
    </xf>
    <xf numFmtId="164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16" xfId="0" applyNumberFormat="1" applyFont="1" applyFill="1" applyBorder="1" applyAlignment="1" applyProtection="1">
      <alignment vertical="center" wrapText="1"/>
    </xf>
    <xf numFmtId="164" fontId="29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29" fillId="0" borderId="2" xfId="0" applyNumberFormat="1" applyFont="1" applyFill="1" applyBorder="1" applyAlignment="1" applyProtection="1">
      <alignment vertical="center" wrapText="1"/>
      <protection locked="0"/>
    </xf>
    <xf numFmtId="164" fontId="29" fillId="0" borderId="16" xfId="0" applyNumberFormat="1" applyFont="1" applyFill="1" applyBorder="1" applyAlignment="1" applyProtection="1">
      <alignment vertical="center" wrapText="1"/>
    </xf>
    <xf numFmtId="164" fontId="0" fillId="0" borderId="0" xfId="0" applyNumberFormat="1" applyFont="1" applyFill="1" applyBorder="1" applyAlignment="1">
      <alignment vertical="center" wrapText="1"/>
    </xf>
    <xf numFmtId="164" fontId="50" fillId="0" borderId="0" xfId="0" applyNumberFormat="1" applyFont="1" applyFill="1" applyAlignment="1">
      <alignment vertical="center" wrapText="1"/>
    </xf>
    <xf numFmtId="49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18" xfId="0" applyNumberFormat="1" applyFont="1" applyFill="1" applyBorder="1" applyAlignment="1" applyProtection="1">
      <alignment vertical="center" wrapText="1"/>
    </xf>
    <xf numFmtId="164" fontId="8" fillId="0" borderId="13" xfId="0" applyNumberFormat="1" applyFont="1" applyFill="1" applyBorder="1" applyAlignment="1" applyProtection="1">
      <alignment horizontal="left" vertical="center" wrapText="1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2" borderId="14" xfId="0" applyNumberFormat="1" applyFont="1" applyFill="1" applyBorder="1" applyAlignment="1" applyProtection="1">
      <alignment vertical="center" wrapText="1"/>
    </xf>
    <xf numFmtId="164" fontId="20" fillId="0" borderId="21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49" fontId="0" fillId="0" borderId="8" xfId="0" applyNumberFormat="1" applyFill="1" applyBorder="1" applyAlignment="1" applyProtection="1">
      <alignment vertical="center"/>
    </xf>
    <xf numFmtId="49" fontId="32" fillId="0" borderId="0" xfId="0" applyNumberFormat="1" applyFont="1" applyFill="1" applyBorder="1" applyAlignment="1" applyProtection="1">
      <alignment vertical="center"/>
    </xf>
    <xf numFmtId="3" fontId="0" fillId="0" borderId="0" xfId="0" applyNumberFormat="1" applyFont="1" applyFill="1" applyBorder="1" applyAlignment="1" applyProtection="1">
      <alignment vertical="center"/>
    </xf>
    <xf numFmtId="164" fontId="0" fillId="0" borderId="8" xfId="0" applyNumberFormat="1" applyFill="1" applyBorder="1" applyAlignment="1" applyProtection="1">
      <alignment horizontal="left" vertical="center" wrapText="1"/>
      <protection locked="0"/>
    </xf>
    <xf numFmtId="49" fontId="0" fillId="0" borderId="2" xfId="0" applyNumberFormat="1" applyFill="1" applyBorder="1" applyAlignment="1" applyProtection="1">
      <alignment horizontal="center" vertical="center" wrapText="1"/>
      <protection locked="0"/>
    </xf>
    <xf numFmtId="164" fontId="32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32" fillId="0" borderId="2" xfId="0" applyNumberFormat="1" applyFont="1" applyFill="1" applyBorder="1" applyAlignment="1" applyProtection="1">
      <alignment vertical="center" wrapText="1"/>
      <protection locked="0"/>
    </xf>
    <xf numFmtId="49" fontId="3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2" fillId="0" borderId="16" xfId="0" applyNumberFormat="1" applyFont="1" applyFill="1" applyBorder="1" applyAlignment="1" applyProtection="1">
      <alignment vertical="center" wrapText="1"/>
    </xf>
    <xf numFmtId="164" fontId="32" fillId="0" borderId="0" xfId="0" applyNumberFormat="1" applyFont="1" applyFill="1" applyAlignment="1">
      <alignment horizontal="center" vertical="center" wrapText="1"/>
    </xf>
    <xf numFmtId="164" fontId="32" fillId="0" borderId="0" xfId="4" applyNumberFormat="1" applyFont="1" applyFill="1" applyAlignment="1" applyProtection="1"/>
    <xf numFmtId="0" fontId="32" fillId="0" borderId="0" xfId="4" applyFont="1" applyFill="1" applyAlignment="1" applyProtection="1">
      <alignment horizontal="left" shrinkToFit="1"/>
    </xf>
    <xf numFmtId="0" fontId="32" fillId="0" borderId="0" xfId="4" applyFont="1" applyFill="1" applyAlignment="1" applyProtection="1">
      <alignment shrinkToFit="1"/>
    </xf>
    <xf numFmtId="0" fontId="32" fillId="0" borderId="0" xfId="4" applyFont="1" applyFill="1" applyAlignment="1" applyProtection="1">
      <alignment horizontal="right" shrinkToFit="1"/>
    </xf>
    <xf numFmtId="164" fontId="32" fillId="0" borderId="0" xfId="4" applyNumberFormat="1" applyFont="1" applyFill="1" applyAlignment="1" applyProtection="1">
      <alignment horizontal="left" shrinkToFit="1"/>
    </xf>
    <xf numFmtId="164" fontId="32" fillId="0" borderId="0" xfId="4" applyNumberFormat="1" applyFont="1" applyFill="1" applyAlignment="1" applyProtection="1">
      <alignment horizontal="right" shrinkToFit="1"/>
    </xf>
    <xf numFmtId="0" fontId="31" fillId="0" borderId="0" xfId="4" applyFont="1" applyFill="1" applyAlignment="1" applyProtection="1">
      <alignment horizontal="left" shrinkToFit="1"/>
    </xf>
    <xf numFmtId="0" fontId="4" fillId="0" borderId="0" xfId="4" applyFont="1" applyFill="1" applyBorder="1" applyAlignment="1" applyProtection="1">
      <alignment horizontal="left" vertical="center" wrapText="1" indent="1"/>
    </xf>
    <xf numFmtId="0" fontId="0" fillId="0" borderId="0" xfId="4" applyFont="1" applyFill="1" applyProtection="1"/>
    <xf numFmtId="164" fontId="4" fillId="0" borderId="0" xfId="4" applyNumberFormat="1" applyFont="1" applyFill="1" applyBorder="1" applyAlignment="1" applyProtection="1">
      <alignment horizontal="left" vertical="center"/>
    </xf>
    <xf numFmtId="164" fontId="32" fillId="0" borderId="63" xfId="0" applyNumberFormat="1" applyFont="1" applyFill="1" applyBorder="1" applyAlignment="1" applyProtection="1">
      <alignment horizontal="center" vertical="center" wrapText="1"/>
    </xf>
    <xf numFmtId="164" fontId="32" fillId="0" borderId="64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Alignment="1" applyProtection="1">
      <alignment horizontal="center" textRotation="180" wrapText="1"/>
    </xf>
    <xf numFmtId="164" fontId="49" fillId="0" borderId="56" xfId="0" applyNumberFormat="1" applyFont="1" applyFill="1" applyBorder="1" applyAlignment="1" applyProtection="1">
      <alignment horizontal="center" vertical="center" wrapText="1"/>
    </xf>
    <xf numFmtId="164" fontId="32" fillId="0" borderId="65" xfId="0" applyNumberFormat="1" applyFont="1" applyFill="1" applyBorder="1" applyAlignment="1" applyProtection="1">
      <alignment horizontal="center" vertical="center" wrapText="1"/>
    </xf>
    <xf numFmtId="164" fontId="32" fillId="0" borderId="66" xfId="0" applyNumberFormat="1" applyFont="1" applyFill="1" applyBorder="1" applyAlignment="1" applyProtection="1">
      <alignment horizontal="center" vertical="center" wrapText="1"/>
    </xf>
    <xf numFmtId="164" fontId="5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/>
    </xf>
    <xf numFmtId="0" fontId="32" fillId="0" borderId="20" xfId="4" applyFont="1" applyFill="1" applyBorder="1" applyAlignment="1">
      <alignment horizontal="center" vertical="center" wrapText="1"/>
    </xf>
    <xf numFmtId="0" fontId="32" fillId="0" borderId="18" xfId="4" applyFont="1" applyFill="1" applyBorder="1" applyAlignment="1">
      <alignment horizontal="center" vertical="center" wrapText="1"/>
    </xf>
    <xf numFmtId="0" fontId="32" fillId="0" borderId="11" xfId="4" applyFont="1" applyFill="1" applyBorder="1" applyAlignment="1">
      <alignment horizontal="center" vertical="center" wrapText="1"/>
    </xf>
    <xf numFmtId="0" fontId="32" fillId="0" borderId="10" xfId="4" applyFont="1" applyFill="1" applyBorder="1" applyAlignment="1">
      <alignment horizontal="center" vertical="center" wrapText="1"/>
    </xf>
    <xf numFmtId="0" fontId="32" fillId="0" borderId="4" xfId="4" applyFont="1" applyFill="1" applyBorder="1" applyAlignment="1">
      <alignment horizontal="center" vertical="center" wrapText="1"/>
    </xf>
    <xf numFmtId="0" fontId="32" fillId="0" borderId="6" xfId="4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</xf>
    <xf numFmtId="0" fontId="31" fillId="0" borderId="13" xfId="4" applyFont="1" applyFill="1" applyBorder="1" applyAlignment="1" applyProtection="1">
      <alignment horizontal="left"/>
    </xf>
    <xf numFmtId="0" fontId="31" fillId="0" borderId="14" xfId="4" applyFont="1" applyFill="1" applyBorder="1" applyAlignment="1" applyProtection="1">
      <alignment horizontal="left"/>
    </xf>
    <xf numFmtId="0" fontId="22" fillId="0" borderId="56" xfId="4" applyFont="1" applyFill="1" applyBorder="1" applyAlignment="1">
      <alignment horizontal="justify" vertical="center" wrapText="1"/>
    </xf>
    <xf numFmtId="164" fontId="32" fillId="0" borderId="0" xfId="0" applyNumberFormat="1" applyFont="1" applyFill="1" applyAlignment="1">
      <alignment horizontal="center" vertical="center" wrapText="1"/>
    </xf>
    <xf numFmtId="164" fontId="24" fillId="0" borderId="0" xfId="0" applyNumberFormat="1" applyFont="1" applyFill="1" applyAlignment="1">
      <alignment horizontal="center" vertical="center" wrapText="1"/>
    </xf>
    <xf numFmtId="0" fontId="0" fillId="0" borderId="42" xfId="0" applyFont="1" applyFill="1" applyBorder="1" applyAlignment="1" applyProtection="1">
      <alignment horizontal="left" indent="1"/>
      <protection locked="0"/>
    </xf>
    <xf numFmtId="0" fontId="0" fillId="0" borderId="43" xfId="0" applyFont="1" applyFill="1" applyBorder="1" applyAlignment="1" applyProtection="1">
      <alignment horizontal="left" indent="1"/>
      <protection locked="0"/>
    </xf>
    <xf numFmtId="0" fontId="0" fillId="0" borderId="69" xfId="0" applyFont="1" applyFill="1" applyBorder="1" applyAlignment="1" applyProtection="1">
      <alignment horizontal="left" indent="1"/>
      <protection locked="0"/>
    </xf>
    <xf numFmtId="0" fontId="0" fillId="0" borderId="6" xfId="0" applyFont="1" applyFill="1" applyBorder="1" applyAlignment="1" applyProtection="1">
      <alignment horizontal="right" indent="1"/>
      <protection locked="0"/>
    </xf>
    <xf numFmtId="0" fontId="0" fillId="0" borderId="18" xfId="0" applyFont="1" applyFill="1" applyBorder="1" applyAlignment="1" applyProtection="1">
      <alignment horizontal="right" indent="1"/>
      <protection locked="0"/>
    </xf>
    <xf numFmtId="0" fontId="32" fillId="0" borderId="46" xfId="0" applyFont="1" applyFill="1" applyBorder="1" applyAlignment="1" applyProtection="1">
      <alignment horizontal="left" indent="1"/>
    </xf>
    <xf numFmtId="0" fontId="32" fillId="0" borderId="47" xfId="0" applyFont="1" applyFill="1" applyBorder="1" applyAlignment="1" applyProtection="1">
      <alignment horizontal="left" indent="1"/>
    </xf>
    <xf numFmtId="0" fontId="32" fillId="0" borderId="45" xfId="0" applyFont="1" applyFill="1" applyBorder="1" applyAlignment="1" applyProtection="1">
      <alignment horizontal="left" indent="1"/>
    </xf>
    <xf numFmtId="0" fontId="32" fillId="0" borderId="14" xfId="0" applyFont="1" applyFill="1" applyBorder="1" applyAlignment="1" applyProtection="1">
      <alignment horizontal="right" indent="1"/>
    </xf>
    <xf numFmtId="0" fontId="32" fillId="0" borderId="21" xfId="0" applyFont="1" applyFill="1" applyBorder="1" applyAlignment="1" applyProtection="1">
      <alignment horizontal="right" indent="1"/>
    </xf>
    <xf numFmtId="49" fontId="32" fillId="0" borderId="0" xfId="0" applyNumberFormat="1" applyFont="1" applyFill="1" applyBorder="1" applyAlignment="1" applyProtection="1">
      <alignment horizontal="left" vertical="center"/>
    </xf>
    <xf numFmtId="0" fontId="32" fillId="0" borderId="70" xfId="0" applyFont="1" applyFill="1" applyBorder="1" applyAlignment="1" applyProtection="1">
      <alignment horizontal="center"/>
    </xf>
    <xf numFmtId="0" fontId="32" fillId="0" borderId="56" xfId="0" applyFont="1" applyFill="1" applyBorder="1" applyAlignment="1" applyProtection="1">
      <alignment horizontal="center"/>
    </xf>
    <xf numFmtId="0" fontId="32" fillId="0" borderId="62" xfId="0" applyFont="1" applyFill="1" applyBorder="1" applyAlignment="1" applyProtection="1">
      <alignment horizontal="center"/>
    </xf>
    <xf numFmtId="0" fontId="32" fillId="0" borderId="19" xfId="0" applyFont="1" applyFill="1" applyBorder="1" applyAlignment="1" applyProtection="1">
      <alignment horizontal="center"/>
    </xf>
    <xf numFmtId="0" fontId="32" fillId="0" borderId="33" xfId="0" applyFont="1" applyFill="1" applyBorder="1" applyAlignment="1" applyProtection="1">
      <alignment horizontal="center"/>
    </xf>
    <xf numFmtId="0" fontId="0" fillId="0" borderId="59" xfId="0" applyFont="1" applyFill="1" applyBorder="1" applyAlignment="1" applyProtection="1">
      <alignment horizontal="left" indent="1"/>
      <protection locked="0"/>
    </xf>
    <xf numFmtId="0" fontId="0" fillId="0" borderId="67" xfId="0" applyFont="1" applyFill="1" applyBorder="1" applyAlignment="1" applyProtection="1">
      <alignment horizontal="left" indent="1"/>
      <protection locked="0"/>
    </xf>
    <xf numFmtId="0" fontId="0" fillId="0" borderId="68" xfId="0" applyFont="1" applyFill="1" applyBorder="1" applyAlignment="1" applyProtection="1">
      <alignment horizontal="left" indent="1"/>
      <protection locked="0"/>
    </xf>
    <xf numFmtId="0" fontId="0" fillId="0" borderId="4" xfId="0" applyFont="1" applyFill="1" applyBorder="1" applyAlignment="1" applyProtection="1">
      <alignment horizontal="right" indent="1"/>
      <protection locked="0"/>
    </xf>
    <xf numFmtId="0" fontId="0" fillId="0" borderId="20" xfId="0" applyFont="1" applyFill="1" applyBorder="1" applyAlignment="1" applyProtection="1">
      <alignment horizontal="right" indent="1"/>
      <protection locked="0"/>
    </xf>
    <xf numFmtId="0" fontId="32" fillId="0" borderId="0" xfId="0" applyFont="1" applyFill="1" applyAlignment="1" applyProtection="1">
      <alignment horizontal="center"/>
    </xf>
    <xf numFmtId="0" fontId="33" fillId="0" borderId="0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left"/>
      <protection locked="0"/>
    </xf>
    <xf numFmtId="0" fontId="24" fillId="0" borderId="0" xfId="0" applyFont="1" applyFill="1" applyAlignment="1">
      <alignment horizontal="center" wrapText="1"/>
    </xf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/>
    </xf>
    <xf numFmtId="164" fontId="36" fillId="0" borderId="39" xfId="4" applyNumberFormat="1" applyFont="1" applyFill="1" applyBorder="1" applyAlignment="1" applyProtection="1">
      <alignment horizontal="left" vertical="center"/>
    </xf>
    <xf numFmtId="164" fontId="18" fillId="0" borderId="53" xfId="0" applyNumberFormat="1" applyFont="1" applyFill="1" applyBorder="1" applyAlignment="1" applyProtection="1">
      <alignment horizontal="center" textRotation="180" wrapText="1"/>
    </xf>
    <xf numFmtId="164" fontId="24" fillId="0" borderId="0" xfId="0" applyNumberFormat="1" applyFont="1" applyFill="1" applyAlignment="1" applyProtection="1">
      <alignment horizontal="center" vertical="center" wrapText="1"/>
    </xf>
    <xf numFmtId="164" fontId="8" fillId="0" borderId="46" xfId="0" applyNumberFormat="1" applyFont="1" applyFill="1" applyBorder="1" applyAlignment="1" applyProtection="1">
      <alignment horizontal="left" vertical="center" wrapText="1" indent="2"/>
    </xf>
    <xf numFmtId="164" fontId="8" fillId="0" borderId="40" xfId="0" applyNumberFormat="1" applyFont="1" applyFill="1" applyBorder="1" applyAlignment="1" applyProtection="1">
      <alignment horizontal="left" vertical="center" wrapText="1" indent="2"/>
    </xf>
    <xf numFmtId="164" fontId="8" fillId="0" borderId="63" xfId="0" applyNumberFormat="1" applyFont="1" applyFill="1" applyBorder="1" applyAlignment="1" applyProtection="1">
      <alignment horizontal="center" vertical="center"/>
    </xf>
    <xf numFmtId="164" fontId="8" fillId="0" borderId="64" xfId="0" applyNumberFormat="1" applyFont="1" applyFill="1" applyBorder="1" applyAlignment="1" applyProtection="1">
      <alignment horizontal="center" vertical="center"/>
    </xf>
    <xf numFmtId="164" fontId="8" fillId="0" borderId="59" xfId="0" applyNumberFormat="1" applyFont="1" applyFill="1" applyBorder="1" applyAlignment="1" applyProtection="1">
      <alignment horizontal="center" vertical="center"/>
    </xf>
    <xf numFmtId="164" fontId="8" fillId="0" borderId="67" xfId="0" applyNumberFormat="1" applyFont="1" applyFill="1" applyBorder="1" applyAlignment="1" applyProtection="1">
      <alignment horizontal="center" vertical="center"/>
    </xf>
    <xf numFmtId="164" fontId="8" fillId="0" borderId="54" xfId="0" applyNumberFormat="1" applyFont="1" applyFill="1" applyBorder="1" applyAlignment="1" applyProtection="1">
      <alignment horizontal="center" vertical="center"/>
    </xf>
    <xf numFmtId="164" fontId="8" fillId="0" borderId="63" xfId="0" applyNumberFormat="1" applyFont="1" applyFill="1" applyBorder="1" applyAlignment="1" applyProtection="1">
      <alignment horizontal="center" vertical="center" wrapText="1"/>
    </xf>
    <xf numFmtId="164" fontId="8" fillId="0" borderId="64" xfId="0" applyNumberFormat="1" applyFont="1" applyFill="1" applyBorder="1" applyAlignment="1" applyProtection="1">
      <alignment horizontal="center" vertical="center" wrapText="1"/>
    </xf>
    <xf numFmtId="0" fontId="30" fillId="0" borderId="56" xfId="0" applyFont="1" applyFill="1" applyBorder="1" applyAlignment="1">
      <alignment horizontal="justify" vertical="center" wrapText="1"/>
    </xf>
    <xf numFmtId="0" fontId="16" fillId="0" borderId="0" xfId="0" applyFont="1" applyAlignment="1">
      <alignment horizontal="center" wrapText="1"/>
    </xf>
    <xf numFmtId="0" fontId="21" fillId="0" borderId="37" xfId="5" applyFont="1" applyFill="1" applyBorder="1" applyAlignment="1" applyProtection="1">
      <alignment horizontal="left" vertical="center" indent="1"/>
    </xf>
    <xf numFmtId="0" fontId="21" fillId="0" borderId="47" xfId="5" applyFont="1" applyFill="1" applyBorder="1" applyAlignment="1" applyProtection="1">
      <alignment horizontal="left" vertical="center" indent="1"/>
    </xf>
    <xf numFmtId="0" fontId="21" fillId="0" borderId="40" xfId="5" applyFont="1" applyFill="1" applyBorder="1" applyAlignment="1" applyProtection="1">
      <alignment horizontal="left" vertical="center" indent="1"/>
    </xf>
    <xf numFmtId="0" fontId="24" fillId="0" borderId="0" xfId="5" applyFont="1" applyFill="1" applyAlignment="1" applyProtection="1">
      <alignment horizontal="center" wrapText="1"/>
    </xf>
    <xf numFmtId="0" fontId="24" fillId="0" borderId="0" xfId="5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</xf>
    <xf numFmtId="0" fontId="18" fillId="0" borderId="53" xfId="0" applyFont="1" applyFill="1" applyBorder="1" applyAlignment="1">
      <alignment horizontal="center" textRotation="180"/>
    </xf>
    <xf numFmtId="0" fontId="36" fillId="0" borderId="0" xfId="0" applyFont="1" applyAlignment="1" applyProtection="1">
      <alignment horizontal="right"/>
    </xf>
    <xf numFmtId="0" fontId="31" fillId="0" borderId="46" xfId="0" applyFont="1" applyBorder="1" applyAlignment="1" applyProtection="1">
      <alignment horizontal="left" vertical="center" indent="2"/>
    </xf>
    <xf numFmtId="0" fontId="31" fillId="0" borderId="45" xfId="0" applyFont="1" applyBorder="1" applyAlignment="1" applyProtection="1">
      <alignment horizontal="left" vertical="center" indent="2"/>
    </xf>
    <xf numFmtId="0" fontId="24" fillId="0" borderId="0" xfId="0" applyFont="1" applyAlignment="1">
      <alignment horizontal="center" wrapText="1"/>
    </xf>
  </cellXfs>
  <cellStyles count="6">
    <cellStyle name="Ezres" xfId="1" builtinId="3"/>
    <cellStyle name="Hiperhivatkozás" xfId="2"/>
    <cellStyle name="Már látott hiperhivatkozás" xfId="3"/>
    <cellStyle name="Normál" xfId="0" builtinId="0"/>
    <cellStyle name="Normál_KVRENMUNKA" xfId="4"/>
    <cellStyle name="Normál_SEGEDLETEK" xfId="5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dneGM.PC-PERGERT&#205;MEA/Application%20Data/Microsoft/Excel/SZAKFELADATOS%20%202015.%20el&#337;zet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dneGM.PC-PERGERT&#205;MEA/Application%20Data/Microsoft/Excel/K&#246;lts&#233;gvet&#233;si%20rendelet%20t&#225;bl&#225;k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SZAKFELADATOS%20%202015.%20el&#337;ze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vatal "/>
      <sheetName val="KÖZMŰV"/>
      <sheetName val="VÁGO"/>
      <sheetName val="Konyha"/>
      <sheetName val="Iskola"/>
      <sheetName val="Önkorm."/>
      <sheetName val="Önk. összesen"/>
      <sheetName val="Óvoda"/>
      <sheetName val="Óvoda megoszt."/>
      <sheetName val="TSZSZI"/>
      <sheetName val="TSZSZI megoszt."/>
      <sheetName val="Önk+társulások"/>
      <sheetName val="támogatások"/>
      <sheetName val="üres tábla"/>
      <sheetName val="beruházások"/>
      <sheetName val="felújítások"/>
      <sheetName val="normatíva"/>
      <sheetName val="Munka1"/>
    </sheetNames>
    <sheetDataSet>
      <sheetData sheetId="0">
        <row r="35">
          <cell r="R35">
            <v>65450</v>
          </cell>
        </row>
      </sheetData>
      <sheetData sheetId="1">
        <row r="35">
          <cell r="R35">
            <v>9410</v>
          </cell>
        </row>
      </sheetData>
      <sheetData sheetId="2">
        <row r="35">
          <cell r="R35">
            <v>36269</v>
          </cell>
        </row>
      </sheetData>
      <sheetData sheetId="3"/>
      <sheetData sheetId="4"/>
      <sheetData sheetId="5">
        <row r="35">
          <cell r="R35">
            <v>26412</v>
          </cell>
        </row>
        <row r="248">
          <cell r="R248">
            <v>0</v>
          </cell>
          <cell r="S248">
            <v>0</v>
          </cell>
        </row>
      </sheetData>
      <sheetData sheetId="6"/>
      <sheetData sheetId="7">
        <row r="35">
          <cell r="R35">
            <v>39355</v>
          </cell>
        </row>
      </sheetData>
      <sheetData sheetId="8"/>
      <sheetData sheetId="9">
        <row r="35">
          <cell r="R35">
            <v>26593</v>
          </cell>
        </row>
        <row r="127">
          <cell r="R127">
            <v>0</v>
          </cell>
        </row>
        <row r="128">
          <cell r="R128">
            <v>0</v>
          </cell>
        </row>
        <row r="129">
          <cell r="R129">
            <v>0</v>
          </cell>
        </row>
        <row r="130">
          <cell r="R130">
            <v>0</v>
          </cell>
        </row>
        <row r="131">
          <cell r="R131">
            <v>0</v>
          </cell>
        </row>
        <row r="132">
          <cell r="R132">
            <v>0</v>
          </cell>
        </row>
        <row r="135">
          <cell r="R135">
            <v>0</v>
          </cell>
        </row>
        <row r="136">
          <cell r="R136">
            <v>0</v>
          </cell>
        </row>
        <row r="138">
          <cell r="R138">
            <v>0</v>
          </cell>
        </row>
        <row r="139">
          <cell r="R139">
            <v>0</v>
          </cell>
        </row>
        <row r="140">
          <cell r="R140">
            <v>0</v>
          </cell>
        </row>
        <row r="148">
          <cell r="R148">
            <v>0</v>
          </cell>
        </row>
        <row r="150">
          <cell r="R150">
            <v>0</v>
          </cell>
        </row>
        <row r="151">
          <cell r="R151">
            <v>0</v>
          </cell>
        </row>
        <row r="152">
          <cell r="R152">
            <v>0</v>
          </cell>
        </row>
        <row r="165">
          <cell r="R165">
            <v>0</v>
          </cell>
        </row>
        <row r="171">
          <cell r="R171">
            <v>0</v>
          </cell>
        </row>
        <row r="180">
          <cell r="R180">
            <v>0</v>
          </cell>
        </row>
        <row r="181">
          <cell r="R181">
            <v>0</v>
          </cell>
        </row>
        <row r="182">
          <cell r="R182">
            <v>0</v>
          </cell>
        </row>
        <row r="183">
          <cell r="R183">
            <v>0</v>
          </cell>
        </row>
        <row r="184">
          <cell r="R184">
            <v>0</v>
          </cell>
        </row>
        <row r="185">
          <cell r="R185">
            <v>0</v>
          </cell>
        </row>
        <row r="187">
          <cell r="R187">
            <v>0</v>
          </cell>
        </row>
        <row r="188">
          <cell r="R188">
            <v>0</v>
          </cell>
        </row>
        <row r="189">
          <cell r="R189">
            <v>0</v>
          </cell>
        </row>
        <row r="190">
          <cell r="R190">
            <v>0</v>
          </cell>
        </row>
        <row r="192">
          <cell r="R192">
            <v>0</v>
          </cell>
        </row>
        <row r="193">
          <cell r="R193">
            <v>0</v>
          </cell>
        </row>
        <row r="195">
          <cell r="R195">
            <v>0</v>
          </cell>
        </row>
        <row r="196">
          <cell r="R196">
            <v>0</v>
          </cell>
        </row>
        <row r="197">
          <cell r="R197">
            <v>0</v>
          </cell>
        </row>
        <row r="198">
          <cell r="R198">
            <v>0</v>
          </cell>
        </row>
        <row r="199">
          <cell r="R199">
            <v>0</v>
          </cell>
        </row>
        <row r="208">
          <cell r="R208">
            <v>0</v>
          </cell>
        </row>
        <row r="209">
          <cell r="R209">
            <v>0</v>
          </cell>
        </row>
        <row r="212">
          <cell r="R212">
            <v>0</v>
          </cell>
        </row>
        <row r="214">
          <cell r="R214">
            <v>0</v>
          </cell>
        </row>
        <row r="215">
          <cell r="R215">
            <v>0</v>
          </cell>
        </row>
        <row r="223">
          <cell r="R223">
            <v>0</v>
          </cell>
        </row>
        <row r="225">
          <cell r="R225">
            <v>0</v>
          </cell>
        </row>
        <row r="232">
          <cell r="R232">
            <v>0</v>
          </cell>
        </row>
        <row r="237">
          <cell r="R237">
            <v>0</v>
          </cell>
        </row>
        <row r="241">
          <cell r="R241">
            <v>0</v>
          </cell>
        </row>
        <row r="242">
          <cell r="R242">
            <v>0</v>
          </cell>
        </row>
        <row r="246">
          <cell r="R246">
            <v>0</v>
          </cell>
        </row>
        <row r="248">
          <cell r="R248">
            <v>0</v>
          </cell>
        </row>
        <row r="250">
          <cell r="R250">
            <v>0</v>
          </cell>
        </row>
        <row r="253">
          <cell r="R253">
            <v>0</v>
          </cell>
        </row>
        <row r="256">
          <cell r="R256">
            <v>0</v>
          </cell>
        </row>
        <row r="264">
          <cell r="R264">
            <v>0</v>
          </cell>
        </row>
        <row r="266">
          <cell r="R266">
            <v>0</v>
          </cell>
        </row>
        <row r="268">
          <cell r="R268">
            <v>0</v>
          </cell>
        </row>
        <row r="269">
          <cell r="R269">
            <v>0</v>
          </cell>
        </row>
        <row r="272">
          <cell r="R272">
            <v>0</v>
          </cell>
        </row>
        <row r="273">
          <cell r="R273">
            <v>0</v>
          </cell>
        </row>
      </sheetData>
      <sheetData sheetId="10">
        <row r="100">
          <cell r="I100">
            <v>5882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ÖSSZEFÜGGÉSEK"/>
      <sheetName val="1.1.sz.mell. Önk. szumma"/>
      <sheetName val="1.2.1.sz.mell. Önk. összes"/>
      <sheetName val="1.2.1.a.sz.mell. Önk isk.nélkül"/>
      <sheetName val="1.2.1.b.sz.mell. Önk iskola"/>
      <sheetName val="1.2.1.c.sz.mell. Önk. önk locs"/>
      <sheetName val="1.2.1.d.sz.mell.Önk.önk.konyha"/>
      <sheetName val="1.2.1.e.sz.mell.Önk.önk.támog."/>
      <sheetName val="1.2.2.sz.mell. Hivatal össz."/>
      <sheetName val="1.2.2.a.sz.mell. Hivatal köt."/>
      <sheetName val="1.2.2.b.sz.mell. Hivatal önk."/>
      <sheetName val="1.2.3.sz.mell.Műv.össz."/>
      <sheetName val="1.2.3.a.sz.mell.Műv.köt."/>
      <sheetName val="1.2.3.b.sz.mell.Műv.önk."/>
      <sheetName val="1.2.4.sz.mell.Vágo.össz."/>
      <sheetName val="1.2..4.a.sz.mell.Vágo.köt."/>
      <sheetName val="1.2.4.b.sz.mell.Vágo.önk."/>
      <sheetName val="2.1.sz.mell  "/>
      <sheetName val="2.2.sz.mell  "/>
      <sheetName val="ELLENŐRZÉS-1.sz.2.a.sz.2.b.sz."/>
      <sheetName val="3.sz.mell.  "/>
      <sheetName val="4.sz.mell."/>
      <sheetName val="5.sz.mell."/>
      <sheetName val="6.sz.mell. Beruházások"/>
      <sheetName val="7.sz.mell.Felújítások"/>
      <sheetName val="8. sz. mell. Beruházások EU-s"/>
      <sheetName val="9.1. sz. mell"/>
      <sheetName val="9.1.1. sz. mell "/>
      <sheetName val="9.1.2. sz. mell "/>
      <sheetName val="9.1.3. sz. mell"/>
      <sheetName val="9.2. sz. mell"/>
      <sheetName val="9.2.1. sz. mell"/>
      <sheetName val="9.2.2. sz.  mell"/>
      <sheetName val="9.2.3. sz. mell"/>
      <sheetName val="9.3. sz. mell"/>
      <sheetName val="9.3.1. sz. mell"/>
      <sheetName val="9.3.2. sz. mell"/>
      <sheetName val="9.3.3. sz. mell"/>
      <sheetName val="10.sz.mell"/>
      <sheetName val="1. sz tájékoztató t."/>
      <sheetName val="2. sz tájékoztató t"/>
      <sheetName val="3. sz tájékoztató t."/>
      <sheetName val="4.sz tájékoztató t."/>
      <sheetName val="5.sz tájékoztató t."/>
      <sheetName val="6.sz tájékoztató t."/>
      <sheetName val="7. sz tájékoztató t."/>
      <sheetName val="9. sz. melléklet támogatások"/>
      <sheetName val="1.2.5.sz.mell. Óvoda össz."/>
      <sheetName val="1.2.5.a. sz.mell.Óvoda Kenese"/>
      <sheetName val="1.2.5.b. sz.mell. Óvoda B.akar"/>
      <sheetName val="1.2.5.c. sz. mell. Óvoda önk."/>
      <sheetName val="1.2.6.sz. mell. TSZSZI"/>
      <sheetName val="Önk+Társ. "/>
      <sheetName val="Munka2"/>
    </sheetNames>
    <sheetDataSet>
      <sheetData sheetId="0">
        <row r="5">
          <cell r="A5" t="str">
            <v>2015. évi előirányzat BEVÉTELEK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ivatal "/>
      <sheetName val="KÖZMŰV"/>
      <sheetName val="VÁGO"/>
      <sheetName val="Konyha"/>
      <sheetName val="Iskola"/>
      <sheetName val="Önkorm."/>
      <sheetName val="Önk. összesen"/>
      <sheetName val="Óvoda"/>
      <sheetName val="Óvoda megoszt."/>
      <sheetName val="TSZSZI"/>
      <sheetName val="TSZSZI megoszt."/>
      <sheetName val="Önk+társulások"/>
      <sheetName val="támogatások"/>
      <sheetName val="üres tábla"/>
      <sheetName val="normatíva"/>
      <sheetName val="Mindösszesen"/>
      <sheetName val="Munka2"/>
    </sheetNames>
    <sheetDataSet>
      <sheetData sheetId="0">
        <row r="35">
          <cell r="R35">
            <v>61282</v>
          </cell>
        </row>
      </sheetData>
      <sheetData sheetId="1">
        <row r="35">
          <cell r="R35">
            <v>9042</v>
          </cell>
        </row>
      </sheetData>
      <sheetData sheetId="2">
        <row r="35">
          <cell r="R35">
            <v>32770</v>
          </cell>
        </row>
      </sheetData>
      <sheetData sheetId="3"/>
      <sheetData sheetId="4"/>
      <sheetData sheetId="5">
        <row r="35">
          <cell r="R35">
            <v>10702</v>
          </cell>
        </row>
      </sheetData>
      <sheetData sheetId="6"/>
      <sheetData sheetId="7">
        <row r="35">
          <cell r="R35">
            <v>38754</v>
          </cell>
          <cell r="S35">
            <v>6621</v>
          </cell>
        </row>
        <row r="41">
          <cell r="S41">
            <v>1826</v>
          </cell>
        </row>
        <row r="107">
          <cell r="S107">
            <v>523</v>
          </cell>
        </row>
        <row r="127">
          <cell r="S127">
            <v>0</v>
          </cell>
        </row>
        <row r="128">
          <cell r="S128">
            <v>0</v>
          </cell>
        </row>
        <row r="129">
          <cell r="S129">
            <v>0</v>
          </cell>
        </row>
        <row r="130">
          <cell r="S130">
            <v>0</v>
          </cell>
        </row>
        <row r="131">
          <cell r="S131">
            <v>0</v>
          </cell>
        </row>
        <row r="132">
          <cell r="S132">
            <v>0</v>
          </cell>
        </row>
        <row r="135">
          <cell r="S135">
            <v>0</v>
          </cell>
        </row>
        <row r="136">
          <cell r="S136">
            <v>0</v>
          </cell>
        </row>
        <row r="138">
          <cell r="S138">
            <v>0</v>
          </cell>
        </row>
        <row r="139">
          <cell r="S139">
            <v>0</v>
          </cell>
        </row>
        <row r="140">
          <cell r="S140">
            <v>0</v>
          </cell>
        </row>
        <row r="148">
          <cell r="S148">
            <v>0</v>
          </cell>
        </row>
        <row r="150">
          <cell r="S150">
            <v>0</v>
          </cell>
        </row>
        <row r="151">
          <cell r="S151">
            <v>0</v>
          </cell>
        </row>
        <row r="152">
          <cell r="S152">
            <v>0</v>
          </cell>
        </row>
        <row r="160">
          <cell r="S160">
            <v>0</v>
          </cell>
        </row>
        <row r="165">
          <cell r="S165">
            <v>0</v>
          </cell>
        </row>
        <row r="171">
          <cell r="S171">
            <v>0</v>
          </cell>
        </row>
        <row r="180">
          <cell r="S180">
            <v>0</v>
          </cell>
        </row>
        <row r="181">
          <cell r="S181">
            <v>0</v>
          </cell>
        </row>
        <row r="182">
          <cell r="S182">
            <v>0</v>
          </cell>
        </row>
        <row r="183">
          <cell r="S183">
            <v>0</v>
          </cell>
        </row>
        <row r="184">
          <cell r="S184">
            <v>0</v>
          </cell>
        </row>
        <row r="185">
          <cell r="S185">
            <v>0</v>
          </cell>
        </row>
        <row r="187">
          <cell r="S187">
            <v>0</v>
          </cell>
        </row>
        <row r="188">
          <cell r="S188">
            <v>0</v>
          </cell>
        </row>
        <row r="189">
          <cell r="S189">
            <v>0</v>
          </cell>
        </row>
        <row r="190">
          <cell r="S190">
            <v>0</v>
          </cell>
        </row>
        <row r="192">
          <cell r="S192">
            <v>0</v>
          </cell>
        </row>
        <row r="193">
          <cell r="S193">
            <v>0</v>
          </cell>
        </row>
        <row r="195">
          <cell r="S195">
            <v>0</v>
          </cell>
        </row>
        <row r="196">
          <cell r="S196">
            <v>0</v>
          </cell>
        </row>
        <row r="197">
          <cell r="S197">
            <v>0</v>
          </cell>
        </row>
        <row r="198">
          <cell r="S198">
            <v>0</v>
          </cell>
        </row>
        <row r="199">
          <cell r="S199">
            <v>0</v>
          </cell>
        </row>
        <row r="208">
          <cell r="S208">
            <v>0</v>
          </cell>
        </row>
        <row r="209">
          <cell r="S209">
            <v>0</v>
          </cell>
        </row>
        <row r="212">
          <cell r="S212">
            <v>0</v>
          </cell>
        </row>
        <row r="214">
          <cell r="S214">
            <v>0</v>
          </cell>
        </row>
        <row r="215">
          <cell r="S215">
            <v>0</v>
          </cell>
        </row>
        <row r="223">
          <cell r="S223">
            <v>0</v>
          </cell>
        </row>
        <row r="225">
          <cell r="S225">
            <v>0</v>
          </cell>
        </row>
        <row r="229">
          <cell r="S229">
            <v>0</v>
          </cell>
        </row>
        <row r="232">
          <cell r="S232">
            <v>0</v>
          </cell>
        </row>
        <row r="237">
          <cell r="S237">
            <v>0</v>
          </cell>
        </row>
        <row r="240">
          <cell r="S240">
            <v>0</v>
          </cell>
        </row>
        <row r="241">
          <cell r="S241">
            <v>0</v>
          </cell>
        </row>
        <row r="242">
          <cell r="S242">
            <v>0</v>
          </cell>
        </row>
        <row r="243">
          <cell r="S243">
            <v>0</v>
          </cell>
        </row>
        <row r="246">
          <cell r="S246">
            <v>0</v>
          </cell>
        </row>
        <row r="248">
          <cell r="S248">
            <v>0</v>
          </cell>
        </row>
        <row r="250">
          <cell r="S250">
            <v>0</v>
          </cell>
        </row>
        <row r="253">
          <cell r="S253">
            <v>0</v>
          </cell>
        </row>
        <row r="256">
          <cell r="S256">
            <v>0</v>
          </cell>
        </row>
        <row r="261">
          <cell r="S261">
            <v>0</v>
          </cell>
        </row>
        <row r="262">
          <cell r="S262">
            <v>0</v>
          </cell>
        </row>
        <row r="264">
          <cell r="S264">
            <v>0</v>
          </cell>
        </row>
        <row r="266">
          <cell r="S266">
            <v>0</v>
          </cell>
        </row>
        <row r="268">
          <cell r="S268">
            <v>0</v>
          </cell>
        </row>
        <row r="269">
          <cell r="S269">
            <v>0</v>
          </cell>
        </row>
        <row r="272">
          <cell r="S272">
            <v>0</v>
          </cell>
        </row>
        <row r="273">
          <cell r="S273">
            <v>0</v>
          </cell>
        </row>
        <row r="274">
          <cell r="S274">
            <v>0</v>
          </cell>
        </row>
        <row r="275">
          <cell r="S275">
            <v>2964</v>
          </cell>
        </row>
        <row r="276">
          <cell r="S276">
            <v>6006</v>
          </cell>
        </row>
      </sheetData>
      <sheetData sheetId="8"/>
      <sheetData sheetId="9">
        <row r="35">
          <cell r="R35">
            <v>26248</v>
          </cell>
        </row>
      </sheetData>
      <sheetData sheetId="10">
        <row r="116">
          <cell r="G116">
            <v>2753</v>
          </cell>
        </row>
      </sheetData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B16"/>
  <sheetViews>
    <sheetView workbookViewId="0">
      <selection activeCell="B14" sqref="B14"/>
    </sheetView>
  </sheetViews>
  <sheetFormatPr defaultRowHeight="12.75"/>
  <cols>
    <col min="1" max="1" width="48.5" customWidth="1"/>
    <col min="2" max="2" width="73.5" customWidth="1"/>
    <col min="3" max="3" width="16.83203125" customWidth="1"/>
  </cols>
  <sheetData>
    <row r="2" spans="1:2">
      <c r="A2" t="s">
        <v>156</v>
      </c>
    </row>
    <row r="4" spans="1:2">
      <c r="A4" s="134"/>
      <c r="B4" s="134"/>
    </row>
    <row r="5" spans="1:2" s="145" customFormat="1" ht="15.75">
      <c r="A5" s="86" t="s">
        <v>455</v>
      </c>
      <c r="B5" s="144"/>
    </row>
    <row r="6" spans="1:2">
      <c r="A6" s="134"/>
      <c r="B6" s="134"/>
    </row>
    <row r="7" spans="1:2">
      <c r="A7" s="134" t="s">
        <v>575</v>
      </c>
      <c r="B7" s="134" t="s">
        <v>514</v>
      </c>
    </row>
    <row r="8" spans="1:2">
      <c r="A8" s="134" t="s">
        <v>576</v>
      </c>
      <c r="B8" s="134" t="s">
        <v>515</v>
      </c>
    </row>
    <row r="9" spans="1:2">
      <c r="A9" s="134" t="s">
        <v>577</v>
      </c>
      <c r="B9" s="134" t="s">
        <v>516</v>
      </c>
    </row>
    <row r="10" spans="1:2">
      <c r="A10" s="134"/>
      <c r="B10" s="134"/>
    </row>
    <row r="11" spans="1:2">
      <c r="A11" s="134"/>
      <c r="B11" s="134"/>
    </row>
    <row r="12" spans="1:2" s="145" customFormat="1" ht="15.75">
      <c r="A12" s="86" t="str">
        <f>+CONCATENATE(LEFT(A5,4),". évi előirányzat KIADÁSOK")</f>
        <v>2015. évi előirányzat KIADÁSOK</v>
      </c>
      <c r="B12" s="144"/>
    </row>
    <row r="13" spans="1:2">
      <c r="A13" s="134"/>
      <c r="B13" s="134"/>
    </row>
    <row r="14" spans="1:2">
      <c r="A14" s="134" t="s">
        <v>578</v>
      </c>
      <c r="B14" s="134" t="s">
        <v>517</v>
      </c>
    </row>
    <row r="15" spans="1:2">
      <c r="A15" s="134" t="s">
        <v>579</v>
      </c>
      <c r="B15" s="134" t="s">
        <v>518</v>
      </c>
    </row>
    <row r="16" spans="1:2">
      <c r="A16" s="134" t="s">
        <v>580</v>
      </c>
      <c r="B16" s="134" t="s">
        <v>519</v>
      </c>
    </row>
  </sheetData>
  <sheetProtection sheet="1"/>
  <phoneticPr fontId="30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theme="9" tint="0.59999389629810485"/>
  </sheetPr>
  <dimension ref="A1:H159"/>
  <sheetViews>
    <sheetView tabSelected="1" topLeftCell="A138" zoomScaleSheetLayoutView="100" workbookViewId="0">
      <selection activeCell="B166" sqref="B166"/>
    </sheetView>
  </sheetViews>
  <sheetFormatPr defaultRowHeight="12.75"/>
  <cols>
    <col min="1" max="1" width="9.5" style="513" customWidth="1"/>
    <col min="2" max="2" width="90.83203125" style="513" customWidth="1"/>
    <col min="3" max="5" width="17.83203125" style="602" customWidth="1"/>
    <col min="6" max="6" width="9" style="513" customWidth="1"/>
    <col min="7" max="16384" width="9.33203125" style="513"/>
  </cols>
  <sheetData>
    <row r="1" spans="1:6" ht="15.95" customHeight="1">
      <c r="B1" s="514" t="s">
        <v>15</v>
      </c>
      <c r="C1" s="513"/>
      <c r="D1" s="513"/>
      <c r="E1" s="515"/>
    </row>
    <row r="2" spans="1:6" ht="15.95" customHeight="1" thickBot="1">
      <c r="A2" s="612"/>
      <c r="B2" s="612"/>
      <c r="C2" s="306"/>
      <c r="D2" s="306"/>
      <c r="E2" s="306" t="s">
        <v>241</v>
      </c>
    </row>
    <row r="3" spans="1:6" ht="38.1" customHeight="1" thickBot="1">
      <c r="A3" s="516" t="s">
        <v>72</v>
      </c>
      <c r="B3" s="517" t="s">
        <v>17</v>
      </c>
      <c r="C3" s="518" t="s">
        <v>646</v>
      </c>
      <c r="D3" s="518" t="s">
        <v>607</v>
      </c>
      <c r="E3" s="518" t="str">
        <f>+CONCATENATE(LEFT(ÖSSZEFÜGGÉSEK!A5,4),". évi előirányzat")</f>
        <v>2015. évi előirányzat</v>
      </c>
    </row>
    <row r="4" spans="1:6" s="383" customFormat="1" ht="12" customHeight="1" thickBot="1">
      <c r="A4" s="519" t="s">
        <v>520</v>
      </c>
      <c r="B4" s="520" t="s">
        <v>521</v>
      </c>
      <c r="C4" s="521"/>
      <c r="D4" s="521"/>
      <c r="E4" s="521" t="s">
        <v>522</v>
      </c>
      <c r="F4" s="513"/>
    </row>
    <row r="5" spans="1:6" s="383" customFormat="1" ht="12" customHeight="1" thickBot="1">
      <c r="A5" s="522" t="s">
        <v>18</v>
      </c>
      <c r="B5" s="523" t="s">
        <v>266</v>
      </c>
      <c r="C5" s="524">
        <f>+C6+C7+C8+C9+C10+C11</f>
        <v>355186</v>
      </c>
      <c r="D5" s="524">
        <f>+D6+D7+D8+D9+D10+D11</f>
        <v>427393</v>
      </c>
      <c r="E5" s="524">
        <f>+E6+E7+E8+E9+E10+E11</f>
        <v>284600</v>
      </c>
      <c r="F5" s="513"/>
    </row>
    <row r="6" spans="1:6" s="383" customFormat="1" ht="12" customHeight="1">
      <c r="A6" s="525" t="s">
        <v>101</v>
      </c>
      <c r="B6" s="526" t="s">
        <v>267</v>
      </c>
      <c r="C6" s="527">
        <f>+'1.2.1.sz.mell. Önk. összes'!C6+'1.2.2.sz.mell. Hivatal össz.'!C6+'1.2.3.sz.mell.Műv.össz.'!C6+'1.2.4.sz.mell.Vágo.össz.'!C6</f>
        <v>128500</v>
      </c>
      <c r="D6" s="527">
        <f>+'1.2.1.sz.mell. Önk. összes'!D6+'1.2.2.sz.mell. Hivatal össz.'!D6+'1.2.3.sz.mell.Műv.össz.'!D6+'1.2.4.sz.mell.Vágo.össz.'!D6</f>
        <v>151576</v>
      </c>
      <c r="E6" s="527">
        <f>+'1.2.1.sz.mell. Önk. összes'!E6+'1.2.2.sz.mell. Hivatal össz.'!E6+'1.2.3.sz.mell.Műv.össz.'!E6+'1.2.4.sz.mell.Vágo.össz.'!E6</f>
        <v>134598</v>
      </c>
      <c r="F6" s="528"/>
    </row>
    <row r="7" spans="1:6" s="383" customFormat="1" ht="12" customHeight="1">
      <c r="A7" s="529" t="s">
        <v>102</v>
      </c>
      <c r="B7" s="530" t="s">
        <v>268</v>
      </c>
      <c r="C7" s="527">
        <f>+'1.2.1.sz.mell. Önk. összes'!C7+'1.2.2.sz.mell. Hivatal össz.'!C7+'1.2.3.sz.mell.Műv.össz.'!C7+'1.2.4.sz.mell.Vágo.össz.'!C7</f>
        <v>53004</v>
      </c>
      <c r="D7" s="527">
        <f>+'1.2.1.sz.mell. Önk. összes'!D7+'1.2.2.sz.mell. Hivatal össz.'!D7+'1.2.3.sz.mell.Műv.össz.'!D7+'1.2.4.sz.mell.Vágo.össz.'!D7</f>
        <v>47228</v>
      </c>
      <c r="E7" s="531">
        <f>+'1.2.1.sz.mell. Önk. összes'!E7+'1.2.2.sz.mell. Hivatal össz.'!E7+'1.2.3.sz.mell.Műv.össz.'!E7+'1.2.4.sz.mell.Vágo.össz.'!E7</f>
        <v>62198</v>
      </c>
      <c r="F7" s="528"/>
    </row>
    <row r="8" spans="1:6" s="383" customFormat="1" ht="12" customHeight="1">
      <c r="A8" s="529" t="s">
        <v>103</v>
      </c>
      <c r="B8" s="530" t="s">
        <v>269</v>
      </c>
      <c r="C8" s="527">
        <f>+'1.2.1.sz.mell. Önk. összes'!C8+'1.2.2.sz.mell. Hivatal össz.'!C8+'1.2.3.sz.mell.Műv.össz.'!C8+'1.2.4.sz.mell.Vágo.össz.'!C8</f>
        <v>36545</v>
      </c>
      <c r="D8" s="527">
        <f>+'1.2.1.sz.mell. Önk. összes'!D8+'1.2.2.sz.mell. Hivatal össz.'!D8+'1.2.3.sz.mell.Műv.össz.'!D8+'1.2.4.sz.mell.Vágo.össz.'!D8</f>
        <v>64914</v>
      </c>
      <c r="E8" s="531">
        <f>+'1.2.1.sz.mell. Önk. összes'!E8+'1.2.2.sz.mell. Hivatal össz.'!E8+'1.2.3.sz.mell.Műv.össz.'!E8+'1.2.4.sz.mell.Vágo.össz.'!E8</f>
        <v>40414</v>
      </c>
      <c r="F8" s="528"/>
    </row>
    <row r="9" spans="1:6" s="383" customFormat="1" ht="12" customHeight="1">
      <c r="A9" s="529" t="s">
        <v>104</v>
      </c>
      <c r="B9" s="530" t="s">
        <v>270</v>
      </c>
      <c r="C9" s="527">
        <f>+'1.2.1.sz.mell. Önk. összes'!C9+'1.2.2.sz.mell. Hivatal össz.'!C9+'1.2.3.sz.mell.Műv.össz.'!C9+'1.2.4.sz.mell.Vágo.össz.'!C9</f>
        <v>4047</v>
      </c>
      <c r="D9" s="527">
        <f>+'1.2.1.sz.mell. Önk. összes'!D9+'1.2.2.sz.mell. Hivatal össz.'!D9+'1.2.3.sz.mell.Műv.össz.'!D9+'1.2.4.sz.mell.Vágo.össz.'!D9</f>
        <v>4033</v>
      </c>
      <c r="E9" s="531">
        <f>+'1.2.1.sz.mell. Önk. összes'!E9+'1.2.2.sz.mell. Hivatal össz.'!E9+'1.2.3.sz.mell.Műv.össz.'!E9+'1.2.4.sz.mell.Vágo.össz.'!E9</f>
        <v>2997</v>
      </c>
      <c r="F9" s="528"/>
    </row>
    <row r="10" spans="1:6" s="383" customFormat="1" ht="12" customHeight="1">
      <c r="A10" s="529" t="s">
        <v>153</v>
      </c>
      <c r="B10" s="532" t="s">
        <v>456</v>
      </c>
      <c r="C10" s="527">
        <f>+'1.2.1.sz.mell. Önk. összes'!C10+'1.2.2.sz.mell. Hivatal össz.'!C10+'1.2.3.sz.mell.Műv.össz.'!C10+'1.2.4.sz.mell.Vágo.össz.'!C10</f>
        <v>87361</v>
      </c>
      <c r="D10" s="527">
        <f>+'1.2.1.sz.mell. Önk. összes'!D10+'1.2.2.sz.mell. Hivatal össz.'!D10+'1.2.3.sz.mell.Műv.össz.'!D10+'1.2.4.sz.mell.Vágo.össz.'!D10</f>
        <v>95463</v>
      </c>
      <c r="E10" s="531">
        <f>+'1.2.1.sz.mell. Önk. összes'!E10+'1.2.2.sz.mell. Hivatal össz.'!E10+'1.2.3.sz.mell.Műv.össz.'!E10+'1.2.4.sz.mell.Vágo.össz.'!E10</f>
        <v>34919</v>
      </c>
      <c r="F10" s="528"/>
    </row>
    <row r="11" spans="1:6" s="383" customFormat="1" ht="12" customHeight="1" thickBot="1">
      <c r="A11" s="533" t="s">
        <v>105</v>
      </c>
      <c r="B11" s="534" t="s">
        <v>457</v>
      </c>
      <c r="C11" s="535">
        <f>+'1.2.1.sz.mell. Önk. összes'!C11+'1.2.2.sz.mell. Hivatal össz.'!C11+'1.2.3.sz.mell.Műv.össz.'!C11+'1.2.4.sz.mell.Vágo.össz.'!C11</f>
        <v>45729</v>
      </c>
      <c r="D11" s="535">
        <f>+'1.2.1.sz.mell. Önk. összes'!D11+'1.2.2.sz.mell. Hivatal össz.'!D11+'1.2.3.sz.mell.Műv.össz.'!D11+'1.2.4.sz.mell.Vágo.össz.'!D11</f>
        <v>64179</v>
      </c>
      <c r="E11" s="531">
        <f>+'1.2.1.sz.mell. Önk. összes'!E11+'1.2.2.sz.mell. Hivatal össz.'!E11+'1.2.3.sz.mell.Műv.össz.'!E11+'1.2.4.sz.mell.Vágo.össz.'!E11</f>
        <v>9474</v>
      </c>
      <c r="F11" s="528"/>
    </row>
    <row r="12" spans="1:6" s="383" customFormat="1" ht="12" customHeight="1" thickBot="1">
      <c r="A12" s="522" t="s">
        <v>19</v>
      </c>
      <c r="B12" s="536" t="s">
        <v>271</v>
      </c>
      <c r="C12" s="537">
        <f>+'1.2.1.sz.mell. Önk. összes'!C12+'1.2.2.sz.mell. Hivatal össz.'!C12+'1.2.3.sz.mell.Műv.össz.'!C12+'1.2.4.sz.mell.Vágo.össz.'!C12</f>
        <v>34342</v>
      </c>
      <c r="D12" s="538">
        <f>+'1.2.1.sz.mell. Önk. összes'!D12+'1.2.2.sz.mell. Hivatal össz.'!D12+'1.2.3.sz.mell.Műv.össz.'!D12+'1.2.4.sz.mell.Vágo.össz.'!D12</f>
        <v>50089</v>
      </c>
      <c r="E12" s="524">
        <f>+E13+E14+E15+E16+E17</f>
        <v>19440</v>
      </c>
      <c r="F12" s="513"/>
    </row>
    <row r="13" spans="1:6" s="383" customFormat="1" ht="12" customHeight="1">
      <c r="A13" s="525" t="s">
        <v>107</v>
      </c>
      <c r="B13" s="526" t="s">
        <v>272</v>
      </c>
      <c r="C13" s="527">
        <f>+'1.2.1.sz.mell. Önk. összes'!C13+'1.2.2.sz.mell. Hivatal össz.'!C13+'1.2.3.sz.mell.Műv.össz.'!C13+'1.2.4.sz.mell.Vágo.össz.'!C13</f>
        <v>0</v>
      </c>
      <c r="D13" s="527">
        <f>+'1.2.1.sz.mell. Önk. összes'!D13+'1.2.2.sz.mell. Hivatal össz.'!D13+'1.2.3.sz.mell.Műv.össz.'!D13+'1.2.4.sz.mell.Vágo.össz.'!D13</f>
        <v>0</v>
      </c>
      <c r="E13" s="527">
        <f>+'1.2.1.sz.mell. Önk. összes'!E13+'1.2.2.sz.mell. Hivatal össz.'!E13+'1.2.3.sz.mell.Műv.össz.'!E13+'1.2.4.sz.mell.Vágo.össz.'!E13</f>
        <v>0</v>
      </c>
      <c r="F13" s="528"/>
    </row>
    <row r="14" spans="1:6" s="383" customFormat="1" ht="12" customHeight="1">
      <c r="A14" s="529" t="s">
        <v>108</v>
      </c>
      <c r="B14" s="530" t="s">
        <v>273</v>
      </c>
      <c r="C14" s="527">
        <f>+'1.2.1.sz.mell. Önk. összes'!C14+'1.2.2.sz.mell. Hivatal össz.'!C14+'1.2.3.sz.mell.Műv.össz.'!C14+'1.2.4.sz.mell.Vágo.össz.'!C14</f>
        <v>0</v>
      </c>
      <c r="D14" s="527">
        <f>+'1.2.1.sz.mell. Önk. összes'!D14+'1.2.2.sz.mell. Hivatal össz.'!D14+'1.2.3.sz.mell.Műv.össz.'!D14+'1.2.4.sz.mell.Vágo.össz.'!D14</f>
        <v>0</v>
      </c>
      <c r="E14" s="531">
        <f>+'1.2.1.sz.mell. Önk. összes'!E14+'1.2.2.sz.mell. Hivatal össz.'!E14+'1.2.3.sz.mell.Műv.össz.'!E14+'1.2.4.sz.mell.Vágo.össz.'!E14</f>
        <v>0</v>
      </c>
      <c r="F14" s="528"/>
    </row>
    <row r="15" spans="1:6" s="383" customFormat="1" ht="12" customHeight="1">
      <c r="A15" s="529" t="s">
        <v>109</v>
      </c>
      <c r="B15" s="530" t="s">
        <v>445</v>
      </c>
      <c r="C15" s="527">
        <f>+'1.2.1.sz.mell. Önk. összes'!C15+'1.2.2.sz.mell. Hivatal össz.'!C15+'1.2.3.sz.mell.Műv.össz.'!C15+'1.2.4.sz.mell.Vágo.össz.'!C15</f>
        <v>0</v>
      </c>
      <c r="D15" s="527">
        <f>+'1.2.1.sz.mell. Önk. összes'!D15+'1.2.2.sz.mell. Hivatal össz.'!D15+'1.2.3.sz.mell.Műv.össz.'!D15+'1.2.4.sz.mell.Vágo.össz.'!D15</f>
        <v>0</v>
      </c>
      <c r="E15" s="531">
        <f>+'1.2.1.sz.mell. Önk. összes'!E15+'1.2.2.sz.mell. Hivatal össz.'!E15+'1.2.3.sz.mell.Műv.össz.'!E15+'1.2.4.sz.mell.Vágo.össz.'!E15</f>
        <v>0</v>
      </c>
      <c r="F15" s="528"/>
    </row>
    <row r="16" spans="1:6" s="383" customFormat="1" ht="12" customHeight="1">
      <c r="A16" s="529" t="s">
        <v>110</v>
      </c>
      <c r="B16" s="530" t="s">
        <v>446</v>
      </c>
      <c r="C16" s="527">
        <f>+'1.2.1.sz.mell. Önk. összes'!C16+'1.2.2.sz.mell. Hivatal össz.'!C16+'1.2.3.sz.mell.Műv.össz.'!C16+'1.2.4.sz.mell.Vágo.össz.'!C16</f>
        <v>0</v>
      </c>
      <c r="D16" s="527">
        <f>+'1.2.1.sz.mell. Önk. összes'!D16+'1.2.2.sz.mell. Hivatal össz.'!D16+'1.2.3.sz.mell.Műv.össz.'!D16+'1.2.4.sz.mell.Vágo.össz.'!D16</f>
        <v>0</v>
      </c>
      <c r="E16" s="531">
        <f>+'1.2.1.sz.mell. Önk. összes'!E16+'1.2.2.sz.mell. Hivatal össz.'!E16+'1.2.3.sz.mell.Műv.össz.'!E16+'1.2.4.sz.mell.Vágo.össz.'!E16</f>
        <v>0</v>
      </c>
      <c r="F16" s="528"/>
    </row>
    <row r="17" spans="1:6" s="383" customFormat="1" ht="12" customHeight="1">
      <c r="A17" s="529" t="s">
        <v>111</v>
      </c>
      <c r="B17" s="530" t="s">
        <v>274</v>
      </c>
      <c r="C17" s="527">
        <f>+'1.2.1.sz.mell. Önk. összes'!C17+'1.2.2.sz.mell. Hivatal össz.'!C17+'1.2.3.sz.mell.Műv.össz.'!C17+'1.2.4.sz.mell.Vágo.össz.'!C17</f>
        <v>34342</v>
      </c>
      <c r="D17" s="527">
        <f>+'1.2.1.sz.mell. Önk. összes'!D17+'1.2.2.sz.mell. Hivatal össz.'!D17+'1.2.3.sz.mell.Műv.össz.'!D17+'1.2.4.sz.mell.Vágo.össz.'!D17</f>
        <v>50089</v>
      </c>
      <c r="E17" s="531">
        <f>+'1.2.1.sz.mell. Önk. összes'!E17+'1.2.2.sz.mell. Hivatal össz.'!E17+'1.2.3.sz.mell.Műv.össz.'!E17+'1.2.4.sz.mell.Vágo.össz.'!E17</f>
        <v>19440</v>
      </c>
      <c r="F17" s="528"/>
    </row>
    <row r="18" spans="1:6" s="383" customFormat="1" ht="12" customHeight="1" thickBot="1">
      <c r="A18" s="533" t="s">
        <v>120</v>
      </c>
      <c r="B18" s="534" t="s">
        <v>275</v>
      </c>
      <c r="C18" s="535">
        <f>+'1.2.1.sz.mell. Önk. összes'!C18+'1.2.2.sz.mell. Hivatal össz.'!C18+'1.2.3.sz.mell.Műv.össz.'!C18+'1.2.4.sz.mell.Vágo.össz.'!C18</f>
        <v>0</v>
      </c>
      <c r="D18" s="535">
        <f>+'1.2.1.sz.mell. Önk. összes'!D18+'1.2.2.sz.mell. Hivatal össz.'!D18+'1.2.3.sz.mell.Műv.össz.'!D18+'1.2.4.sz.mell.Vágo.össz.'!D18</f>
        <v>0</v>
      </c>
      <c r="E18" s="539">
        <f>+'1.2.1.sz.mell. Önk. összes'!E18+'1.2.2.sz.mell. Hivatal össz.'!E18+'1.2.3.sz.mell.Műv.össz.'!E18+'1.2.4.sz.mell.Vágo.össz.'!E18</f>
        <v>0</v>
      </c>
      <c r="F18" s="528"/>
    </row>
    <row r="19" spans="1:6" s="383" customFormat="1" ht="12" customHeight="1" thickBot="1">
      <c r="A19" s="522" t="s">
        <v>20</v>
      </c>
      <c r="B19" s="540" t="s">
        <v>276</v>
      </c>
      <c r="C19" s="537">
        <f>+'1.2.1.sz.mell. Önk. összes'!C19+'1.2.2.sz.mell. Hivatal össz.'!C19+'1.2.3.sz.mell.Műv.össz.'!C19+'1.2.4.sz.mell.Vágo.össz.'!C19</f>
        <v>93450</v>
      </c>
      <c r="D19" s="538">
        <f>+'1.2.1.sz.mell. Önk. összes'!D19+'1.2.2.sz.mell. Hivatal össz.'!D19+'1.2.3.sz.mell.Műv.össz.'!D19+'1.2.4.sz.mell.Vágo.össz.'!D19</f>
        <v>6056</v>
      </c>
      <c r="E19" s="524">
        <f>+E20+E21+E22+E23+E24</f>
        <v>0</v>
      </c>
      <c r="F19" s="513"/>
    </row>
    <row r="20" spans="1:6" s="383" customFormat="1" ht="12" customHeight="1">
      <c r="A20" s="525" t="s">
        <v>90</v>
      </c>
      <c r="B20" s="526" t="s">
        <v>277</v>
      </c>
      <c r="C20" s="527">
        <f>+'1.2.1.sz.mell. Önk. összes'!C20+'1.2.2.sz.mell. Hivatal össz.'!C20+'1.2.3.sz.mell.Műv.össz.'!C20+'1.2.4.sz.mell.Vágo.össz.'!C20</f>
        <v>0</v>
      </c>
      <c r="D20" s="527">
        <f>+'1.2.1.sz.mell. Önk. összes'!D20+'1.2.2.sz.mell. Hivatal össz.'!D20+'1.2.3.sz.mell.Műv.össz.'!D20+'1.2.4.sz.mell.Vágo.össz.'!D20</f>
        <v>0</v>
      </c>
      <c r="E20" s="527">
        <f>+'1.2.1.sz.mell. Önk. összes'!E20+'1.2.2.sz.mell. Hivatal össz.'!E20+'1.2.3.sz.mell.Műv.össz.'!E20+'1.2.4.sz.mell.Vágo.össz.'!E20</f>
        <v>0</v>
      </c>
      <c r="F20" s="528"/>
    </row>
    <row r="21" spans="1:6" s="383" customFormat="1" ht="12" customHeight="1">
      <c r="A21" s="529" t="s">
        <v>91</v>
      </c>
      <c r="B21" s="530" t="s">
        <v>278</v>
      </c>
      <c r="C21" s="527">
        <f>+'1.2.1.sz.mell. Önk. összes'!C21+'1.2.2.sz.mell. Hivatal össz.'!C21+'1.2.3.sz.mell.Műv.össz.'!C21+'1.2.4.sz.mell.Vágo.össz.'!C21</f>
        <v>0</v>
      </c>
      <c r="D21" s="527">
        <f>+'1.2.1.sz.mell. Önk. összes'!D21+'1.2.2.sz.mell. Hivatal össz.'!D21+'1.2.3.sz.mell.Műv.össz.'!D21+'1.2.4.sz.mell.Vágo.össz.'!D21</f>
        <v>0</v>
      </c>
      <c r="E21" s="531">
        <f>+'1.2.1.sz.mell. Önk. összes'!E21+'1.2.2.sz.mell. Hivatal össz.'!E21+'1.2.3.sz.mell.Műv.össz.'!E21+'1.2.4.sz.mell.Vágo.össz.'!E21</f>
        <v>0</v>
      </c>
      <c r="F21" s="528"/>
    </row>
    <row r="22" spans="1:6" s="383" customFormat="1" ht="12" customHeight="1">
      <c r="A22" s="529" t="s">
        <v>92</v>
      </c>
      <c r="B22" s="530" t="s">
        <v>447</v>
      </c>
      <c r="C22" s="527">
        <f>+'1.2.1.sz.mell. Önk. összes'!C22+'1.2.2.sz.mell. Hivatal össz.'!C22+'1.2.3.sz.mell.Műv.össz.'!C22+'1.2.4.sz.mell.Vágo.össz.'!C22</f>
        <v>0</v>
      </c>
      <c r="D22" s="527">
        <f>+'1.2.1.sz.mell. Önk. összes'!D22+'1.2.2.sz.mell. Hivatal össz.'!D22+'1.2.3.sz.mell.Műv.össz.'!D22+'1.2.4.sz.mell.Vágo.össz.'!D22</f>
        <v>0</v>
      </c>
      <c r="E22" s="531">
        <f>+'1.2.1.sz.mell. Önk. összes'!E22+'1.2.2.sz.mell. Hivatal össz.'!E22+'1.2.3.sz.mell.Műv.össz.'!E22+'1.2.4.sz.mell.Vágo.össz.'!E22</f>
        <v>0</v>
      </c>
      <c r="F22" s="528"/>
    </row>
    <row r="23" spans="1:6" s="383" customFormat="1" ht="12" customHeight="1">
      <c r="A23" s="529" t="s">
        <v>93</v>
      </c>
      <c r="B23" s="530" t="s">
        <v>448</v>
      </c>
      <c r="C23" s="527">
        <f>+'1.2.1.sz.mell. Önk. összes'!C23+'1.2.2.sz.mell. Hivatal össz.'!C23+'1.2.3.sz.mell.Műv.össz.'!C23+'1.2.4.sz.mell.Vágo.össz.'!C23</f>
        <v>0</v>
      </c>
      <c r="D23" s="527">
        <f>+'1.2.1.sz.mell. Önk. összes'!D23+'1.2.2.sz.mell. Hivatal össz.'!D23+'1.2.3.sz.mell.Műv.össz.'!D23+'1.2.4.sz.mell.Vágo.össz.'!D23</f>
        <v>0</v>
      </c>
      <c r="E23" s="531">
        <f>+'1.2.1.sz.mell. Önk. összes'!E23+'1.2.2.sz.mell. Hivatal össz.'!E23+'1.2.3.sz.mell.Műv.össz.'!E23+'1.2.4.sz.mell.Vágo.össz.'!E23</f>
        <v>0</v>
      </c>
      <c r="F23" s="528"/>
    </row>
    <row r="24" spans="1:6" s="383" customFormat="1" ht="12" customHeight="1">
      <c r="A24" s="529" t="s">
        <v>176</v>
      </c>
      <c r="B24" s="530" t="s">
        <v>279</v>
      </c>
      <c r="C24" s="527">
        <f>+'1.2.1.sz.mell. Önk. összes'!C24+'1.2.2.sz.mell. Hivatal össz.'!C24+'1.2.3.sz.mell.Műv.össz.'!C24+'1.2.4.sz.mell.Vágo.össz.'!C24</f>
        <v>93450</v>
      </c>
      <c r="D24" s="527">
        <f>+'1.2.1.sz.mell. Önk. összes'!D24+'1.2.2.sz.mell. Hivatal össz.'!D24+'1.2.3.sz.mell.Műv.össz.'!D24+'1.2.4.sz.mell.Vágo.össz.'!D24</f>
        <v>6056</v>
      </c>
      <c r="E24" s="531">
        <f>+'1.2.1.sz.mell. Önk. összes'!E24+'1.2.2.sz.mell. Hivatal össz.'!E24+'1.2.3.sz.mell.Műv.össz.'!E24+'1.2.4.sz.mell.Vágo.össz.'!E24</f>
        <v>0</v>
      </c>
      <c r="F24" s="528"/>
    </row>
    <row r="25" spans="1:6" s="383" customFormat="1" ht="12" customHeight="1" thickBot="1">
      <c r="A25" s="533" t="s">
        <v>177</v>
      </c>
      <c r="B25" s="541" t="s">
        <v>280</v>
      </c>
      <c r="C25" s="535">
        <f>+'1.2.1.sz.mell. Önk. összes'!C25+'1.2.2.sz.mell. Hivatal össz.'!C25+'1.2.3.sz.mell.Műv.össz.'!C25+'1.2.4.sz.mell.Vágo.össz.'!C25</f>
        <v>92830</v>
      </c>
      <c r="D25" s="535">
        <f>+'1.2.1.sz.mell. Önk. összes'!D25+'1.2.2.sz.mell. Hivatal össz.'!D25+'1.2.3.sz.mell.Műv.össz.'!D25+'1.2.4.sz.mell.Vágo.össz.'!D25</f>
        <v>0</v>
      </c>
      <c r="E25" s="539">
        <f>+'1.2.1.sz.mell. Önk. összes'!E25+'1.2.2.sz.mell. Hivatal össz.'!E25+'1.2.3.sz.mell.Műv.össz.'!E25+'1.2.4.sz.mell.Vágo.össz.'!E25</f>
        <v>0</v>
      </c>
      <c r="F25" s="528"/>
    </row>
    <row r="26" spans="1:6" s="383" customFormat="1" ht="12" customHeight="1" thickBot="1">
      <c r="A26" s="522" t="s">
        <v>178</v>
      </c>
      <c r="B26" s="540" t="s">
        <v>281</v>
      </c>
      <c r="C26" s="537">
        <f>+'1.2.1.sz.mell. Önk. összes'!C26+'1.2.2.sz.mell. Hivatal össz.'!C26+'1.2.3.sz.mell.Műv.össz.'!C26+'1.2.4.sz.mell.Vágo.össz.'!C26</f>
        <v>344986</v>
      </c>
      <c r="D26" s="538">
        <f>+'1.2.1.sz.mell. Önk. összes'!D26+'1.2.2.sz.mell. Hivatal össz.'!D26+'1.2.3.sz.mell.Műv.össz.'!D26+'1.2.4.sz.mell.Vágo.össz.'!D26</f>
        <v>313531</v>
      </c>
      <c r="E26" s="542">
        <f>+E27+E31+E32+E33</f>
        <v>209000</v>
      </c>
      <c r="F26" s="513"/>
    </row>
    <row r="27" spans="1:6" s="383" customFormat="1" ht="12" customHeight="1">
      <c r="A27" s="525" t="s">
        <v>282</v>
      </c>
      <c r="B27" s="526" t="s">
        <v>463</v>
      </c>
      <c r="C27" s="527">
        <f>+'1.2.1.sz.mell. Önk. összes'!C27+'1.2.2.sz.mell. Hivatal össz.'!C27+'1.2.3.sz.mell.Műv.össz.'!C27+'1.2.4.sz.mell.Vágo.össz.'!C27</f>
        <v>340144</v>
      </c>
      <c r="D27" s="527">
        <f>+'1.2.1.sz.mell. Önk. összes'!D27+'1.2.2.sz.mell. Hivatal össz.'!D27+'1.2.3.sz.mell.Műv.össz.'!D27+'1.2.4.sz.mell.Vágo.össz.'!D27</f>
        <v>312918</v>
      </c>
      <c r="E27" s="543">
        <f>+E28+E29+E30</f>
        <v>201000</v>
      </c>
      <c r="F27" s="528"/>
    </row>
    <row r="28" spans="1:6" s="383" customFormat="1" ht="12" customHeight="1">
      <c r="A28" s="529" t="s">
        <v>283</v>
      </c>
      <c r="B28" s="530" t="s">
        <v>288</v>
      </c>
      <c r="C28" s="527">
        <f>+'1.2.1.sz.mell. Önk. összes'!C28+'1.2.2.sz.mell. Hivatal össz.'!C28+'1.2.3.sz.mell.Műv.össz.'!C28+'1.2.4.sz.mell.Vágo.össz.'!C28</f>
        <v>0</v>
      </c>
      <c r="D28" s="527">
        <f>+'1.2.1.sz.mell. Önk. összes'!D28+'1.2.2.sz.mell. Hivatal össz.'!D28+'1.2.3.sz.mell.Műv.össz.'!D28+'1.2.4.sz.mell.Vágo.össz.'!D28</f>
        <v>0</v>
      </c>
      <c r="E28" s="531">
        <f>+'1.2.1.sz.mell. Önk. összes'!E28+'1.2.2.sz.mell. Hivatal össz.'!E28+'1.2.3.sz.mell.Műv.össz.'!E28+'1.2.4.sz.mell.Vágo.össz.'!E28</f>
        <v>125000</v>
      </c>
      <c r="F28" s="528"/>
    </row>
    <row r="29" spans="1:6" s="383" customFormat="1" ht="12" customHeight="1">
      <c r="A29" s="529" t="s">
        <v>284</v>
      </c>
      <c r="B29" s="530" t="s">
        <v>289</v>
      </c>
      <c r="C29" s="527">
        <f>+'1.2.1.sz.mell. Önk. összes'!C29+'1.2.2.sz.mell. Hivatal össz.'!C29+'1.2.3.sz.mell.Műv.össz.'!C29+'1.2.4.sz.mell.Vágo.össz.'!C29</f>
        <v>0</v>
      </c>
      <c r="D29" s="527">
        <f>+'1.2.1.sz.mell. Önk. összes'!D29+'1.2.2.sz.mell. Hivatal össz.'!D29+'1.2.3.sz.mell.Műv.össz.'!D29+'1.2.4.sz.mell.Vágo.össz.'!D29</f>
        <v>0</v>
      </c>
      <c r="E29" s="531">
        <f>+'1.2.1.sz.mell. Önk. összes'!E29+'1.2.2.sz.mell. Hivatal össz.'!E29+'1.2.3.sz.mell.Műv.össz.'!E29+'1.2.4.sz.mell.Vágo.össz.'!E29</f>
        <v>18000</v>
      </c>
      <c r="F29" s="528"/>
    </row>
    <row r="30" spans="1:6" s="383" customFormat="1" ht="12" customHeight="1">
      <c r="A30" s="529" t="s">
        <v>461</v>
      </c>
      <c r="B30" s="544" t="s">
        <v>462</v>
      </c>
      <c r="C30" s="527">
        <f>+'1.2.1.sz.mell. Önk. összes'!C30+'1.2.2.sz.mell. Hivatal össz.'!C30+'1.2.3.sz.mell.Műv.össz.'!C30+'1.2.4.sz.mell.Vágo.össz.'!C30</f>
        <v>0</v>
      </c>
      <c r="D30" s="527">
        <f>+'1.2.1.sz.mell. Önk. összes'!D30+'1.2.2.sz.mell. Hivatal össz.'!D30+'1.2.3.sz.mell.Műv.össz.'!D30+'1.2.4.sz.mell.Vágo.össz.'!D30</f>
        <v>0</v>
      </c>
      <c r="E30" s="531">
        <f>+'1.2.1.sz.mell. Önk. összes'!E30+'1.2.2.sz.mell. Hivatal össz.'!E30+'1.2.3.sz.mell.Műv.össz.'!E30+'1.2.4.sz.mell.Vágo.össz.'!E30</f>
        <v>58000</v>
      </c>
      <c r="F30" s="528"/>
    </row>
    <row r="31" spans="1:6" s="383" customFormat="1" ht="12" customHeight="1">
      <c r="A31" s="529" t="s">
        <v>285</v>
      </c>
      <c r="B31" s="530" t="s">
        <v>290</v>
      </c>
      <c r="C31" s="527">
        <f>+'1.2.1.sz.mell. Önk. összes'!C31+'1.2.2.sz.mell. Hivatal össz.'!C31+'1.2.3.sz.mell.Műv.össz.'!C31+'1.2.4.sz.mell.Vágo.össz.'!C31</f>
        <v>0</v>
      </c>
      <c r="D31" s="527">
        <f>+'1.2.1.sz.mell. Önk. összes'!D31+'1.2.2.sz.mell. Hivatal össz.'!D31+'1.2.3.sz.mell.Műv.össz.'!D31+'1.2.4.sz.mell.Vágo.össz.'!D31</f>
        <v>0</v>
      </c>
      <c r="E31" s="531">
        <f>+'1.2.1.sz.mell. Önk. összes'!E31+'1.2.2.sz.mell. Hivatal össz.'!E31+'1.2.3.sz.mell.Műv.össz.'!E31+'1.2.4.sz.mell.Vágo.össz.'!E31</f>
        <v>7000</v>
      </c>
      <c r="F31" s="528"/>
    </row>
    <row r="32" spans="1:6" s="383" customFormat="1" ht="12" customHeight="1">
      <c r="A32" s="529" t="s">
        <v>286</v>
      </c>
      <c r="B32" s="530" t="s">
        <v>291</v>
      </c>
      <c r="C32" s="527">
        <f>+'1.2.1.sz.mell. Önk. összes'!C32+'1.2.2.sz.mell. Hivatal össz.'!C32+'1.2.3.sz.mell.Műv.össz.'!C32+'1.2.4.sz.mell.Vágo.össz.'!C32</f>
        <v>0</v>
      </c>
      <c r="D32" s="527">
        <f>+'1.2.1.sz.mell. Önk. összes'!D32+'1.2.2.sz.mell. Hivatal össz.'!D32+'1.2.3.sz.mell.Műv.össz.'!D32+'1.2.4.sz.mell.Vágo.össz.'!D32</f>
        <v>0</v>
      </c>
      <c r="E32" s="531">
        <f>+'1.2.1.sz.mell. Önk. összes'!E32+'1.2.2.sz.mell. Hivatal össz.'!E32+'1.2.3.sz.mell.Műv.össz.'!E32+'1.2.4.sz.mell.Vágo.össz.'!E32</f>
        <v>0</v>
      </c>
      <c r="F32" s="528"/>
    </row>
    <row r="33" spans="1:6" s="383" customFormat="1" ht="12" customHeight="1" thickBot="1">
      <c r="A33" s="533" t="s">
        <v>287</v>
      </c>
      <c r="B33" s="541" t="s">
        <v>292</v>
      </c>
      <c r="C33" s="535">
        <f>+'1.2.1.sz.mell. Önk. összes'!C33+'1.2.2.sz.mell. Hivatal össz.'!C33+'1.2.3.sz.mell.Műv.össz.'!C33+'1.2.4.sz.mell.Vágo.össz.'!C33</f>
        <v>4842</v>
      </c>
      <c r="D33" s="535">
        <f>+'1.2.1.sz.mell. Önk. összes'!D33+'1.2.2.sz.mell. Hivatal össz.'!D33+'1.2.3.sz.mell.Műv.össz.'!D33+'1.2.4.sz.mell.Vágo.össz.'!D33</f>
        <v>613</v>
      </c>
      <c r="E33" s="539">
        <f>+'1.2.1.sz.mell. Önk. összes'!E33+'1.2.2.sz.mell. Hivatal össz.'!E33+'1.2.3.sz.mell.Műv.össz.'!E33+'1.2.4.sz.mell.Vágo.össz.'!E33</f>
        <v>1000</v>
      </c>
      <c r="F33" s="528"/>
    </row>
    <row r="34" spans="1:6" s="383" customFormat="1" ht="12" customHeight="1" thickBot="1">
      <c r="A34" s="522" t="s">
        <v>22</v>
      </c>
      <c r="B34" s="540" t="s">
        <v>458</v>
      </c>
      <c r="C34" s="537">
        <f>+'1.2.1.sz.mell. Önk. összes'!C34+'1.2.2.sz.mell. Hivatal össz.'!C34+'1.2.3.sz.mell.Műv.össz.'!C34+'1.2.4.sz.mell.Vágo.össz.'!C34</f>
        <v>188226</v>
      </c>
      <c r="D34" s="538">
        <f>+'1.2.1.sz.mell. Önk. összes'!D34+'1.2.2.sz.mell. Hivatal össz.'!D34+'1.2.3.sz.mell.Műv.össz.'!D34+'1.2.4.sz.mell.Vágo.össz.'!D34</f>
        <v>123135</v>
      </c>
      <c r="E34" s="524">
        <f>SUM(E35:E45)</f>
        <v>102389</v>
      </c>
      <c r="F34" s="513"/>
    </row>
    <row r="35" spans="1:6" s="383" customFormat="1" ht="12" customHeight="1">
      <c r="A35" s="525" t="s">
        <v>94</v>
      </c>
      <c r="B35" s="526" t="s">
        <v>295</v>
      </c>
      <c r="C35" s="527">
        <f>+'1.2.1.sz.mell. Önk. összes'!C35+'1.2.2.sz.mell. Hivatal össz.'!C35+'1.2.3.sz.mell.Műv.össz.'!C35+'1.2.4.sz.mell.Vágo.össz.'!C35</f>
        <v>14762</v>
      </c>
      <c r="D35" s="527">
        <f>+'1.2.1.sz.mell. Önk. összes'!D35+'1.2.2.sz.mell. Hivatal össz.'!D35+'1.2.3.sz.mell.Műv.össz.'!D35+'1.2.4.sz.mell.Vágo.össz.'!D35</f>
        <v>24</v>
      </c>
      <c r="E35" s="527">
        <f>+'1.2.1.sz.mell. Önk. összes'!E35+'1.2.2.sz.mell. Hivatal össz.'!E35+'1.2.3.sz.mell.Műv.össz.'!E35+'1.2.4.sz.mell.Vágo.össz.'!E35</f>
        <v>0</v>
      </c>
      <c r="F35" s="528"/>
    </row>
    <row r="36" spans="1:6" s="383" customFormat="1" ht="12" customHeight="1">
      <c r="A36" s="529" t="s">
        <v>95</v>
      </c>
      <c r="B36" s="530" t="s">
        <v>296</v>
      </c>
      <c r="C36" s="527">
        <f>+'1.2.1.sz.mell. Önk. összes'!C36+'1.2.2.sz.mell. Hivatal össz.'!C36+'1.2.3.sz.mell.Műv.össz.'!C36+'1.2.4.sz.mell.Vágo.össz.'!C36</f>
        <v>92850</v>
      </c>
      <c r="D36" s="527">
        <f>+'1.2.1.sz.mell. Önk. összes'!D36+'1.2.2.sz.mell. Hivatal össz.'!D36+'1.2.3.sz.mell.Műv.össz.'!D36+'1.2.4.sz.mell.Vágo.össz.'!D36</f>
        <v>65389</v>
      </c>
      <c r="E36" s="531">
        <f>+'1.2.1.sz.mell. Önk. összes'!E36+'1.2.2.sz.mell. Hivatal össz.'!E36+'1.2.3.sz.mell.Műv.össz.'!E36+'1.2.4.sz.mell.Vágo.össz.'!E36</f>
        <v>62900</v>
      </c>
      <c r="F36" s="528"/>
    </row>
    <row r="37" spans="1:6" s="383" customFormat="1" ht="12" customHeight="1">
      <c r="A37" s="529" t="s">
        <v>96</v>
      </c>
      <c r="B37" s="530" t="s">
        <v>297</v>
      </c>
      <c r="C37" s="527">
        <f>+'1.2.1.sz.mell. Önk. összes'!C37+'1.2.2.sz.mell. Hivatal össz.'!C37+'1.2.3.sz.mell.Műv.össz.'!C37+'1.2.4.sz.mell.Vágo.össz.'!C37</f>
        <v>13849</v>
      </c>
      <c r="D37" s="527">
        <f>+'1.2.1.sz.mell. Önk. összes'!D37+'1.2.2.sz.mell. Hivatal össz.'!D37+'1.2.3.sz.mell.Műv.össz.'!D37+'1.2.4.sz.mell.Vágo.össz.'!D37</f>
        <v>18182</v>
      </c>
      <c r="E37" s="531">
        <f>+'1.2.1.sz.mell. Önk. összes'!E37+'1.2.2.sz.mell. Hivatal össz.'!E37+'1.2.3.sz.mell.Műv.össz.'!E37+'1.2.4.sz.mell.Vágo.össz.'!E37</f>
        <v>2000</v>
      </c>
      <c r="F37" s="528"/>
    </row>
    <row r="38" spans="1:6" s="383" customFormat="1" ht="12" customHeight="1">
      <c r="A38" s="529" t="s">
        <v>180</v>
      </c>
      <c r="B38" s="530" t="s">
        <v>298</v>
      </c>
      <c r="C38" s="527">
        <f>+'1.2.1.sz.mell. Önk. összes'!C38+'1.2.2.sz.mell. Hivatal össz.'!C38+'1.2.3.sz.mell.Műv.össz.'!C38+'1.2.4.sz.mell.Vágo.össz.'!C38</f>
        <v>4165</v>
      </c>
      <c r="D38" s="527">
        <f>+'1.2.1.sz.mell. Önk. összes'!D38+'1.2.2.sz.mell. Hivatal össz.'!D38+'1.2.3.sz.mell.Műv.össz.'!D38+'1.2.4.sz.mell.Vágo.össz.'!D38</f>
        <v>6452</v>
      </c>
      <c r="E38" s="531">
        <f>+'1.2.1.sz.mell. Önk. összes'!E38+'1.2.2.sz.mell. Hivatal össz.'!E38+'1.2.3.sz.mell.Műv.össz.'!E38+'1.2.4.sz.mell.Vágo.össz.'!E38</f>
        <v>5010</v>
      </c>
      <c r="F38" s="528"/>
    </row>
    <row r="39" spans="1:6" s="383" customFormat="1" ht="12" customHeight="1">
      <c r="A39" s="529" t="s">
        <v>181</v>
      </c>
      <c r="B39" s="530" t="s">
        <v>299</v>
      </c>
      <c r="C39" s="527">
        <f>+'1.2.1.sz.mell. Önk. összes'!C39+'1.2.2.sz.mell. Hivatal össz.'!C39+'1.2.3.sz.mell.Műv.össz.'!C39+'1.2.4.sz.mell.Vágo.össz.'!C39</f>
        <v>7692</v>
      </c>
      <c r="D39" s="527">
        <f>+'1.2.1.sz.mell. Önk. összes'!D39+'1.2.2.sz.mell. Hivatal össz.'!D39+'1.2.3.sz.mell.Műv.össz.'!D39+'1.2.4.sz.mell.Vágo.össz.'!D39</f>
        <v>8484</v>
      </c>
      <c r="E39" s="531">
        <f>+'1.2.1.sz.mell. Önk. összes'!E39+'1.2.2.sz.mell. Hivatal össz.'!E39+'1.2.3.sz.mell.Műv.össz.'!E39+'1.2.4.sz.mell.Vágo.össz.'!E39</f>
        <v>8800</v>
      </c>
      <c r="F39" s="528"/>
    </row>
    <row r="40" spans="1:6" s="383" customFormat="1" ht="12" customHeight="1">
      <c r="A40" s="529" t="s">
        <v>182</v>
      </c>
      <c r="B40" s="530" t="s">
        <v>300</v>
      </c>
      <c r="C40" s="527">
        <f>+'1.2.1.sz.mell. Önk. összes'!C40+'1.2.2.sz.mell. Hivatal össz.'!C40+'1.2.3.sz.mell.Műv.össz.'!C40+'1.2.4.sz.mell.Vágo.össz.'!C40</f>
        <v>48021</v>
      </c>
      <c r="D40" s="527">
        <f>+'1.2.1.sz.mell. Önk. összes'!D40+'1.2.2.sz.mell. Hivatal össz.'!D40+'1.2.3.sz.mell.Műv.össz.'!D40+'1.2.4.sz.mell.Vágo.össz.'!D40</f>
        <v>17495</v>
      </c>
      <c r="E40" s="531">
        <f>+'1.2.1.sz.mell. Önk. összes'!E40+'1.2.2.sz.mell. Hivatal össz.'!E40+'1.2.3.sz.mell.Műv.össz.'!E40+'1.2.4.sz.mell.Vágo.össz.'!E40</f>
        <v>11879</v>
      </c>
      <c r="F40" s="528"/>
    </row>
    <row r="41" spans="1:6" s="383" customFormat="1" ht="12" customHeight="1">
      <c r="A41" s="529" t="s">
        <v>183</v>
      </c>
      <c r="B41" s="530" t="s">
        <v>301</v>
      </c>
      <c r="C41" s="527">
        <f>+'1.2.1.sz.mell. Önk. összes'!C41+'1.2.2.sz.mell. Hivatal össz.'!C41+'1.2.3.sz.mell.Műv.össz.'!C41+'1.2.4.sz.mell.Vágo.össz.'!C41</f>
        <v>81</v>
      </c>
      <c r="D41" s="527">
        <f>+'1.2.1.sz.mell. Önk. összes'!D41+'1.2.2.sz.mell. Hivatal össz.'!D41+'1.2.3.sz.mell.Műv.össz.'!D41+'1.2.4.sz.mell.Vágo.össz.'!D41</f>
        <v>3580</v>
      </c>
      <c r="E41" s="531">
        <f>+'1.2.1.sz.mell. Önk. összes'!E41+'1.2.2.sz.mell. Hivatal össz.'!E41+'1.2.3.sz.mell.Műv.össz.'!E41+'1.2.4.sz.mell.Vágo.össz.'!E41</f>
        <v>1700</v>
      </c>
      <c r="F41" s="528"/>
    </row>
    <row r="42" spans="1:6" s="383" customFormat="1" ht="12" customHeight="1">
      <c r="A42" s="529" t="s">
        <v>184</v>
      </c>
      <c r="B42" s="530" t="s">
        <v>302</v>
      </c>
      <c r="C42" s="527">
        <f>+'1.2.1.sz.mell. Önk. összes'!C42+'1.2.2.sz.mell. Hivatal össz.'!C42+'1.2.3.sz.mell.Műv.össz.'!C42+'1.2.4.sz.mell.Vágo.össz.'!C42</f>
        <v>1437</v>
      </c>
      <c r="D42" s="527">
        <f>+'1.2.1.sz.mell. Önk. összes'!D42+'1.2.2.sz.mell. Hivatal össz.'!D42+'1.2.3.sz.mell.Műv.össz.'!D42+'1.2.4.sz.mell.Vágo.össz.'!D42</f>
        <v>2172</v>
      </c>
      <c r="E42" s="531">
        <f>+'1.2.1.sz.mell. Önk. összes'!E42+'1.2.2.sz.mell. Hivatal össz.'!E42+'1.2.3.sz.mell.Műv.össz.'!E42+'1.2.4.sz.mell.Vágo.össz.'!E42</f>
        <v>1100</v>
      </c>
      <c r="F42" s="528"/>
    </row>
    <row r="43" spans="1:6" s="383" customFormat="1" ht="12" customHeight="1">
      <c r="A43" s="529" t="s">
        <v>293</v>
      </c>
      <c r="B43" s="530" t="s">
        <v>303</v>
      </c>
      <c r="C43" s="527">
        <f>+'1.2.1.sz.mell. Önk. összes'!C43+'1.2.2.sz.mell. Hivatal össz.'!C43+'1.2.3.sz.mell.Műv.össz.'!C43+'1.2.4.sz.mell.Vágo.össz.'!C43</f>
        <v>0</v>
      </c>
      <c r="D43" s="527">
        <f>+'1.2.1.sz.mell. Önk. összes'!D43+'1.2.2.sz.mell. Hivatal össz.'!D43+'1.2.3.sz.mell.Műv.össz.'!D43+'1.2.4.sz.mell.Vágo.össz.'!D43</f>
        <v>0</v>
      </c>
      <c r="E43" s="545">
        <f>+'1.2.1.sz.mell. Önk. összes'!E43+'1.2.2.sz.mell. Hivatal össz.'!E43+'1.2.3.sz.mell.Műv.össz.'!E43+'1.2.4.sz.mell.Vágo.össz.'!E43</f>
        <v>0</v>
      </c>
      <c r="F43" s="528"/>
    </row>
    <row r="44" spans="1:6" s="383" customFormat="1" ht="12" customHeight="1">
      <c r="A44" s="533" t="s">
        <v>294</v>
      </c>
      <c r="B44" s="541" t="s">
        <v>460</v>
      </c>
      <c r="C44" s="527">
        <f>+'1.2.1.sz.mell. Önk. összes'!C44+'1.2.2.sz.mell. Hivatal össz.'!C44+'1.2.3.sz.mell.Műv.össz.'!C44+'1.2.4.sz.mell.Vágo.össz.'!C44</f>
        <v>3344</v>
      </c>
      <c r="D44" s="527">
        <f>+'1.2.1.sz.mell. Önk. összes'!D44+'1.2.2.sz.mell. Hivatal össz.'!D44+'1.2.3.sz.mell.Műv.össz.'!D44+'1.2.4.sz.mell.Vágo.össz.'!D44</f>
        <v>0</v>
      </c>
      <c r="E44" s="546">
        <f>+'1.2.1.sz.mell. Önk. összes'!E44+'1.2.2.sz.mell. Hivatal össz.'!E44+'1.2.3.sz.mell.Műv.össz.'!E44+'1.2.4.sz.mell.Vágo.össz.'!E44</f>
        <v>0</v>
      </c>
      <c r="F44" s="528"/>
    </row>
    <row r="45" spans="1:6" s="383" customFormat="1" ht="12" customHeight="1" thickBot="1">
      <c r="A45" s="533" t="s">
        <v>459</v>
      </c>
      <c r="B45" s="534" t="s">
        <v>304</v>
      </c>
      <c r="C45" s="535">
        <f>+'1.2.1.sz.mell. Önk. összes'!C45+'1.2.2.sz.mell. Hivatal össz.'!C45+'1.2.3.sz.mell.Műv.össz.'!C45+'1.2.4.sz.mell.Vágo.össz.'!C45</f>
        <v>2025</v>
      </c>
      <c r="D45" s="535">
        <f>+'1.2.1.sz.mell. Önk. összes'!D45+'1.2.2.sz.mell. Hivatal össz.'!D45+'1.2.3.sz.mell.Műv.össz.'!D45+'1.2.4.sz.mell.Vágo.össz.'!D45</f>
        <v>1357</v>
      </c>
      <c r="E45" s="546">
        <f>+'1.2.1.sz.mell. Önk. összes'!E45+'1.2.2.sz.mell. Hivatal össz.'!E45+'1.2.3.sz.mell.Műv.össz.'!E45+'1.2.4.sz.mell.Vágo.össz.'!E45</f>
        <v>9000</v>
      </c>
      <c r="F45" s="528"/>
    </row>
    <row r="46" spans="1:6" s="383" customFormat="1" ht="12" customHeight="1" thickBot="1">
      <c r="A46" s="522" t="s">
        <v>23</v>
      </c>
      <c r="B46" s="540" t="s">
        <v>305</v>
      </c>
      <c r="C46" s="537">
        <f>+'1.2.1.sz.mell. Önk. összes'!C46+'1.2.2.sz.mell. Hivatal össz.'!C46+'1.2.3.sz.mell.Műv.össz.'!C46+'1.2.4.sz.mell.Vágo.össz.'!C46</f>
        <v>1035</v>
      </c>
      <c r="D46" s="538">
        <f>+'1.2.1.sz.mell. Önk. összes'!D46+'1.2.2.sz.mell. Hivatal össz.'!D46+'1.2.3.sz.mell.Műv.össz.'!D46+'1.2.4.sz.mell.Vágo.össz.'!D46</f>
        <v>79</v>
      </c>
      <c r="E46" s="524">
        <f>SUM(E47:E51)</f>
        <v>0</v>
      </c>
      <c r="F46" s="513"/>
    </row>
    <row r="47" spans="1:6" s="383" customFormat="1" ht="12" customHeight="1">
      <c r="A47" s="525" t="s">
        <v>97</v>
      </c>
      <c r="B47" s="526" t="s">
        <v>309</v>
      </c>
      <c r="C47" s="527">
        <f>+'1.2.1.sz.mell. Önk. összes'!C47+'1.2.2.sz.mell. Hivatal össz.'!C47+'1.2.3.sz.mell.Műv.össz.'!C47+'1.2.4.sz.mell.Vágo.össz.'!C47</f>
        <v>150</v>
      </c>
      <c r="D47" s="527">
        <f>+'1.2.1.sz.mell. Önk. összes'!D47+'1.2.2.sz.mell. Hivatal össz.'!D47+'1.2.3.sz.mell.Műv.össz.'!D47+'1.2.4.sz.mell.Vágo.össz.'!D47</f>
        <v>0</v>
      </c>
      <c r="E47" s="547">
        <f>+'1.2.1.sz.mell. Önk. összes'!E47+'1.2.2.sz.mell. Hivatal össz.'!E47+'1.2.3.sz.mell.Műv.össz.'!E47+'1.2.4.sz.mell.Vágo.össz.'!E47</f>
        <v>0</v>
      </c>
      <c r="F47" s="513"/>
    </row>
    <row r="48" spans="1:6" s="383" customFormat="1" ht="12" customHeight="1">
      <c r="A48" s="529" t="s">
        <v>98</v>
      </c>
      <c r="B48" s="530" t="s">
        <v>310</v>
      </c>
      <c r="C48" s="527">
        <f>+'1.2.1.sz.mell. Önk. összes'!C48+'1.2.2.sz.mell. Hivatal össz.'!C48+'1.2.3.sz.mell.Műv.össz.'!C48+'1.2.4.sz.mell.Vágo.össz.'!C48</f>
        <v>0</v>
      </c>
      <c r="D48" s="527">
        <f>+'1.2.1.sz.mell. Önk. összes'!D48+'1.2.2.sz.mell. Hivatal össz.'!D48+'1.2.3.sz.mell.Műv.össz.'!D48+'1.2.4.sz.mell.Vágo.össz.'!D48</f>
        <v>79</v>
      </c>
      <c r="E48" s="545">
        <f>+'1.2.1.sz.mell. Önk. összes'!E48+'1.2.2.sz.mell. Hivatal össz.'!E48+'1.2.3.sz.mell.Műv.össz.'!E48+'1.2.4.sz.mell.Vágo.össz.'!E48</f>
        <v>0</v>
      </c>
      <c r="F48" s="513"/>
    </row>
    <row r="49" spans="1:6" s="383" customFormat="1" ht="12" customHeight="1">
      <c r="A49" s="529" t="s">
        <v>306</v>
      </c>
      <c r="B49" s="530" t="s">
        <v>311</v>
      </c>
      <c r="C49" s="527">
        <f>+'1.2.1.sz.mell. Önk. összes'!C49+'1.2.2.sz.mell. Hivatal össz.'!C49+'1.2.3.sz.mell.Műv.össz.'!C49+'1.2.4.sz.mell.Vágo.össz.'!C49</f>
        <v>0</v>
      </c>
      <c r="D49" s="527">
        <f>+'1.2.1.sz.mell. Önk. összes'!D49+'1.2.2.sz.mell. Hivatal össz.'!D49+'1.2.3.sz.mell.Műv.össz.'!D49+'1.2.4.sz.mell.Vágo.össz.'!D49</f>
        <v>0</v>
      </c>
      <c r="E49" s="545">
        <f>+'1.2.1.sz.mell. Önk. összes'!E49+'1.2.2.sz.mell. Hivatal össz.'!E49+'1.2.3.sz.mell.Műv.össz.'!E49+'1.2.4.sz.mell.Vágo.össz.'!E49</f>
        <v>0</v>
      </c>
      <c r="F49" s="513"/>
    </row>
    <row r="50" spans="1:6" s="383" customFormat="1" ht="12" customHeight="1">
      <c r="A50" s="529" t="s">
        <v>307</v>
      </c>
      <c r="B50" s="530" t="s">
        <v>312</v>
      </c>
      <c r="C50" s="527">
        <f>+'1.2.1.sz.mell. Önk. összes'!C50+'1.2.2.sz.mell. Hivatal össz.'!C50+'1.2.3.sz.mell.Műv.össz.'!C50+'1.2.4.sz.mell.Vágo.össz.'!C50</f>
        <v>0</v>
      </c>
      <c r="D50" s="527">
        <f>+'1.2.1.sz.mell. Önk. összes'!D50+'1.2.2.sz.mell. Hivatal össz.'!D50+'1.2.3.sz.mell.Műv.össz.'!D50+'1.2.4.sz.mell.Vágo.össz.'!D50</f>
        <v>0</v>
      </c>
      <c r="E50" s="545">
        <f>+'1.2.1.sz.mell. Önk. összes'!E50+'1.2.2.sz.mell. Hivatal össz.'!E50+'1.2.3.sz.mell.Műv.össz.'!E50+'1.2.4.sz.mell.Vágo.össz.'!E50</f>
        <v>0</v>
      </c>
      <c r="F50" s="513"/>
    </row>
    <row r="51" spans="1:6" s="383" customFormat="1" ht="12" customHeight="1" thickBot="1">
      <c r="A51" s="533" t="s">
        <v>308</v>
      </c>
      <c r="B51" s="534" t="s">
        <v>313</v>
      </c>
      <c r="C51" s="535">
        <f>+'1.2.1.sz.mell. Önk. összes'!C51+'1.2.2.sz.mell. Hivatal össz.'!C51+'1.2.3.sz.mell.Műv.össz.'!C51+'1.2.4.sz.mell.Vágo.össz.'!C51</f>
        <v>885</v>
      </c>
      <c r="D51" s="535">
        <f>+'1.2.1.sz.mell. Önk. összes'!D51+'1.2.2.sz.mell. Hivatal össz.'!D51+'1.2.3.sz.mell.Műv.össz.'!D51+'1.2.4.sz.mell.Vágo.össz.'!D51</f>
        <v>0</v>
      </c>
      <c r="E51" s="546">
        <f>+'1.2.1.sz.mell. Önk. összes'!E51+'1.2.2.sz.mell. Hivatal össz.'!E51+'1.2.3.sz.mell.Műv.össz.'!E51+'1.2.4.sz.mell.Vágo.össz.'!E51</f>
        <v>0</v>
      </c>
      <c r="F51" s="513"/>
    </row>
    <row r="52" spans="1:6" s="383" customFormat="1" ht="12" customHeight="1" thickBot="1">
      <c r="A52" s="522" t="s">
        <v>185</v>
      </c>
      <c r="B52" s="540" t="s">
        <v>314</v>
      </c>
      <c r="C52" s="537">
        <f>+'1.2.1.sz.mell. Önk. összes'!C52+'1.2.2.sz.mell. Hivatal össz.'!C52+'1.2.3.sz.mell.Műv.össz.'!C52+'1.2.4.sz.mell.Vágo.össz.'!C52</f>
        <v>45938</v>
      </c>
      <c r="D52" s="538">
        <f>+'1.2.1.sz.mell. Önk. összes'!D52+'1.2.2.sz.mell. Hivatal össz.'!D52+'1.2.3.sz.mell.Műv.össz.'!D52+'1.2.4.sz.mell.Vágo.össz.'!D52</f>
        <v>12484</v>
      </c>
      <c r="E52" s="524">
        <f>SUM(E53:E55)</f>
        <v>18520</v>
      </c>
      <c r="F52" s="513"/>
    </row>
    <row r="53" spans="1:6" s="383" customFormat="1" ht="12" customHeight="1">
      <c r="A53" s="525" t="s">
        <v>99</v>
      </c>
      <c r="B53" s="526" t="s">
        <v>315</v>
      </c>
      <c r="C53" s="527">
        <f>+'1.2.1.sz.mell. Önk. összes'!C53+'1.2.2.sz.mell. Hivatal össz.'!C53+'1.2.3.sz.mell.Műv.össz.'!C53+'1.2.4.sz.mell.Vágo.össz.'!C53</f>
        <v>0</v>
      </c>
      <c r="D53" s="527">
        <f>+'1.2.1.sz.mell. Önk. összes'!D53+'1.2.2.sz.mell. Hivatal össz.'!D53+'1.2.3.sz.mell.Műv.össz.'!D53+'1.2.4.sz.mell.Vágo.össz.'!D53</f>
        <v>0</v>
      </c>
      <c r="E53" s="527">
        <f>+'1.2.1.sz.mell. Önk. összes'!E53+'1.2.2.sz.mell. Hivatal össz.'!E53+'1.2.3.sz.mell.Műv.össz.'!E53+'1.2.4.sz.mell.Vágo.össz.'!E53</f>
        <v>0</v>
      </c>
      <c r="F53" s="528"/>
    </row>
    <row r="54" spans="1:6" s="383" customFormat="1" ht="12" customHeight="1">
      <c r="A54" s="529" t="s">
        <v>100</v>
      </c>
      <c r="B54" s="530" t="s">
        <v>449</v>
      </c>
      <c r="C54" s="527">
        <f>+'1.2.1.sz.mell. Önk. összes'!C54+'1.2.2.sz.mell. Hivatal össz.'!C54+'1.2.3.sz.mell.Műv.össz.'!C54+'1.2.4.sz.mell.Vágo.össz.'!C54</f>
        <v>0</v>
      </c>
      <c r="D54" s="527">
        <f>+'1.2.1.sz.mell. Önk. összes'!D54+'1.2.2.sz.mell. Hivatal össz.'!D54+'1.2.3.sz.mell.Műv.össz.'!D54+'1.2.4.sz.mell.Vágo.össz.'!D54</f>
        <v>0</v>
      </c>
      <c r="E54" s="531">
        <f>+'1.2.1.sz.mell. Önk. összes'!E54+'1.2.2.sz.mell. Hivatal össz.'!E54+'1.2.3.sz.mell.Műv.össz.'!E54+'1.2.4.sz.mell.Vágo.össz.'!E54</f>
        <v>0</v>
      </c>
      <c r="F54" s="528"/>
    </row>
    <row r="55" spans="1:6" s="383" customFormat="1" ht="12" customHeight="1">
      <c r="A55" s="529" t="s">
        <v>318</v>
      </c>
      <c r="B55" s="530" t="s">
        <v>316</v>
      </c>
      <c r="C55" s="527">
        <f>+'1.2.1.sz.mell. Önk. összes'!C55+'1.2.2.sz.mell. Hivatal össz.'!C55+'1.2.3.sz.mell.Műv.össz.'!C55+'1.2.4.sz.mell.Vágo.össz.'!C55</f>
        <v>45938</v>
      </c>
      <c r="D55" s="527">
        <f>+'1.2.1.sz.mell. Önk. összes'!D55+'1.2.2.sz.mell. Hivatal össz.'!D55+'1.2.3.sz.mell.Műv.össz.'!D55+'1.2.4.sz.mell.Vágo.össz.'!D55</f>
        <v>12484</v>
      </c>
      <c r="E55" s="531">
        <f>+'1.2.1.sz.mell. Önk. összes'!E55+'1.2.2.sz.mell. Hivatal össz.'!E55+'1.2.3.sz.mell.Műv.össz.'!E55+'1.2.4.sz.mell.Vágo.össz.'!E55</f>
        <v>18520</v>
      </c>
      <c r="F55" s="528"/>
    </row>
    <row r="56" spans="1:6" s="383" customFormat="1" ht="12" customHeight="1" thickBot="1">
      <c r="A56" s="533" t="s">
        <v>319</v>
      </c>
      <c r="B56" s="534" t="s">
        <v>317</v>
      </c>
      <c r="C56" s="535">
        <f>+'1.2.1.sz.mell. Önk. összes'!C56+'1.2.2.sz.mell. Hivatal össz.'!C56+'1.2.3.sz.mell.Műv.össz.'!C56+'1.2.4.sz.mell.Vágo.össz.'!C56</f>
        <v>45348</v>
      </c>
      <c r="D56" s="535">
        <f>+'1.2.1.sz.mell. Önk. összes'!D56+'1.2.2.sz.mell. Hivatal össz.'!D56+'1.2.3.sz.mell.Műv.össz.'!D56+'1.2.4.sz.mell.Vágo.össz.'!D56</f>
        <v>8404</v>
      </c>
      <c r="E56" s="539">
        <f>+'1.2.1.sz.mell. Önk. összes'!E56+'1.2.2.sz.mell. Hivatal össz.'!E56+'1.2.3.sz.mell.Műv.össz.'!E56+'1.2.4.sz.mell.Vágo.össz.'!E56</f>
        <v>9000</v>
      </c>
      <c r="F56" s="528"/>
    </row>
    <row r="57" spans="1:6" s="383" customFormat="1" ht="12" customHeight="1" thickBot="1">
      <c r="A57" s="522" t="s">
        <v>25</v>
      </c>
      <c r="B57" s="536" t="s">
        <v>320</v>
      </c>
      <c r="C57" s="537">
        <f>+'1.2.1.sz.mell. Önk. összes'!C57+'1.2.2.sz.mell. Hivatal össz.'!C57+'1.2.3.sz.mell.Műv.össz.'!C57+'1.2.4.sz.mell.Vágo.össz.'!C57</f>
        <v>2332</v>
      </c>
      <c r="D57" s="538">
        <f>+'1.2.1.sz.mell. Önk. összes'!D57+'1.2.2.sz.mell. Hivatal össz.'!D57+'1.2.3.sz.mell.Műv.össz.'!D57+'1.2.4.sz.mell.Vágo.össz.'!D57</f>
        <v>51647</v>
      </c>
      <c r="E57" s="524">
        <f>SUM(E58:E60)</f>
        <v>261680</v>
      </c>
      <c r="F57" s="513"/>
    </row>
    <row r="58" spans="1:6" s="383" customFormat="1" ht="12" customHeight="1">
      <c r="A58" s="525" t="s">
        <v>186</v>
      </c>
      <c r="B58" s="526" t="s">
        <v>322</v>
      </c>
      <c r="C58" s="527">
        <f>+'1.2.1.sz.mell. Önk. összes'!C58+'1.2.2.sz.mell. Hivatal össz.'!C58+'1.2.3.sz.mell.Műv.össz.'!C58+'1.2.4.sz.mell.Vágo.össz.'!C58</f>
        <v>0</v>
      </c>
      <c r="D58" s="527">
        <f>+'1.2.1.sz.mell. Önk. összes'!D58+'1.2.2.sz.mell. Hivatal össz.'!D58+'1.2.3.sz.mell.Műv.össz.'!D58+'1.2.4.sz.mell.Vágo.össz.'!D58</f>
        <v>0</v>
      </c>
      <c r="E58" s="545">
        <f>+'1.2.1.sz.mell. Önk. összes'!E58+'1.2.2.sz.mell. Hivatal össz.'!E58+'1.2.3.sz.mell.Műv.össz.'!E58+'1.2.4.sz.mell.Vágo.össz.'!E58</f>
        <v>0</v>
      </c>
      <c r="F58" s="528"/>
    </row>
    <row r="59" spans="1:6" s="383" customFormat="1" ht="12" customHeight="1">
      <c r="A59" s="529" t="s">
        <v>187</v>
      </c>
      <c r="B59" s="530" t="s">
        <v>450</v>
      </c>
      <c r="C59" s="527">
        <f>+'1.2.1.sz.mell. Önk. összes'!C59+'1.2.2.sz.mell. Hivatal össz.'!C59+'1.2.3.sz.mell.Műv.össz.'!C59+'1.2.4.sz.mell.Vágo.össz.'!C59</f>
        <v>0</v>
      </c>
      <c r="D59" s="527">
        <f>+'1.2.1.sz.mell. Önk. összes'!D59+'1.2.2.sz.mell. Hivatal össz.'!D59+'1.2.3.sz.mell.Műv.össz.'!D59+'1.2.4.sz.mell.Vágo.össz.'!D59</f>
        <v>0</v>
      </c>
      <c r="E59" s="545">
        <f>+'1.2.1.sz.mell. Önk. összes'!E59+'1.2.2.sz.mell. Hivatal össz.'!E59+'1.2.3.sz.mell.Műv.össz.'!E59+'1.2.4.sz.mell.Vágo.össz.'!E59</f>
        <v>0</v>
      </c>
      <c r="F59" s="528"/>
    </row>
    <row r="60" spans="1:6" s="383" customFormat="1" ht="12" customHeight="1">
      <c r="A60" s="529" t="s">
        <v>242</v>
      </c>
      <c r="B60" s="530" t="s">
        <v>323</v>
      </c>
      <c r="C60" s="527">
        <f>+'1.2.1.sz.mell. Önk. összes'!C60+'1.2.2.sz.mell. Hivatal össz.'!C60+'1.2.3.sz.mell.Műv.össz.'!C60+'1.2.4.sz.mell.Vágo.össz.'!C60</f>
        <v>2332</v>
      </c>
      <c r="D60" s="527">
        <f>+'1.2.1.sz.mell. Önk. összes'!D60+'1.2.2.sz.mell. Hivatal össz.'!D60+'1.2.3.sz.mell.Műv.össz.'!D60+'1.2.4.sz.mell.Vágo.össz.'!D60</f>
        <v>51647</v>
      </c>
      <c r="E60" s="545">
        <f>+'1.2.1.sz.mell. Önk. összes'!E60+'1.2.2.sz.mell. Hivatal össz.'!E60+'1.2.3.sz.mell.Műv.össz.'!E60+'1.2.4.sz.mell.Vágo.össz.'!E60</f>
        <v>261680</v>
      </c>
      <c r="F60" s="528"/>
    </row>
    <row r="61" spans="1:6" s="383" customFormat="1" ht="12" customHeight="1" thickBot="1">
      <c r="A61" s="533" t="s">
        <v>321</v>
      </c>
      <c r="B61" s="534" t="s">
        <v>324</v>
      </c>
      <c r="C61" s="535">
        <f>+'1.2.1.sz.mell. Önk. összes'!C61+'1.2.2.sz.mell. Hivatal össz.'!C61+'1.2.3.sz.mell.Műv.össz.'!C61+'1.2.4.sz.mell.Vágo.össz.'!C61</f>
        <v>0</v>
      </c>
      <c r="D61" s="535">
        <f>+'1.2.1.sz.mell. Önk. összes'!D61+'1.2.2.sz.mell. Hivatal össz.'!D61+'1.2.3.sz.mell.Műv.össz.'!D61+'1.2.4.sz.mell.Vágo.össz.'!D61</f>
        <v>49149</v>
      </c>
      <c r="E61" s="545">
        <f>+'1.2.1.sz.mell. Önk. összes'!E61+'1.2.2.sz.mell. Hivatal össz.'!E61+'1.2.3.sz.mell.Műv.össz.'!E61+'1.2.4.sz.mell.Vágo.össz.'!E61</f>
        <v>247218</v>
      </c>
      <c r="F61" s="528"/>
    </row>
    <row r="62" spans="1:6" s="383" customFormat="1" ht="12" customHeight="1" thickBot="1">
      <c r="A62" s="548" t="s">
        <v>503</v>
      </c>
      <c r="B62" s="540" t="s">
        <v>325</v>
      </c>
      <c r="C62" s="537">
        <f>+'1.2.1.sz.mell. Önk. összes'!C62+'1.2.2.sz.mell. Hivatal össz.'!C62+'1.2.3.sz.mell.Műv.össz.'!C62+'1.2.4.sz.mell.Vágo.össz.'!C62</f>
        <v>1065495</v>
      </c>
      <c r="D62" s="538">
        <f>+'1.2.1.sz.mell. Önk. összes'!D62+'1.2.2.sz.mell. Hivatal össz.'!D62+'1.2.3.sz.mell.Műv.össz.'!D62+'1.2.4.sz.mell.Vágo.össz.'!D62</f>
        <v>984414</v>
      </c>
      <c r="E62" s="542">
        <f>+E5+E12+E19+E26+E34+E46+E52+E57</f>
        <v>895629</v>
      </c>
      <c r="F62" s="513"/>
    </row>
    <row r="63" spans="1:6" s="383" customFormat="1" ht="12" customHeight="1" thickBot="1">
      <c r="A63" s="549" t="s">
        <v>326</v>
      </c>
      <c r="B63" s="550" t="s">
        <v>327</v>
      </c>
      <c r="C63" s="527">
        <f>+'1.2.1.sz.mell. Önk. összes'!C63+'1.2.2.sz.mell. Hivatal össz.'!C63+'1.2.3.sz.mell.Műv.össz.'!C63+'1.2.4.sz.mell.Vágo.össz.'!C63</f>
        <v>0</v>
      </c>
      <c r="D63" s="527">
        <f>+'1.2.1.sz.mell. Önk. összes'!D63+'1.2.2.sz.mell. Hivatal össz.'!D63+'1.2.3.sz.mell.Műv.össz.'!D63+'1.2.4.sz.mell.Vágo.össz.'!D63</f>
        <v>0</v>
      </c>
      <c r="E63" s="524">
        <f>SUM(E64:E66)</f>
        <v>0</v>
      </c>
      <c r="F63" s="513"/>
    </row>
    <row r="64" spans="1:6" s="383" customFormat="1" ht="12" customHeight="1">
      <c r="A64" s="525" t="s">
        <v>358</v>
      </c>
      <c r="B64" s="526" t="s">
        <v>328</v>
      </c>
      <c r="C64" s="527">
        <f>+'1.2.1.sz.mell. Önk. összes'!C64+'1.2.2.sz.mell. Hivatal össz.'!C64+'1.2.3.sz.mell.Műv.össz.'!C64+'1.2.4.sz.mell.Vágo.össz.'!C64</f>
        <v>0</v>
      </c>
      <c r="D64" s="527">
        <f>+'1.2.1.sz.mell. Önk. összes'!D64+'1.2.2.sz.mell. Hivatal össz.'!D64+'1.2.3.sz.mell.Műv.össz.'!D64+'1.2.4.sz.mell.Vágo.össz.'!D64</f>
        <v>0</v>
      </c>
      <c r="E64" s="545">
        <f>+'1.2.1.sz.mell. Önk. összes'!E64+'1.2.2.sz.mell. Hivatal össz.'!E64+'1.2.3.sz.mell.Műv.össz.'!E64+'1.2.4.sz.mell.Vágo.össz.'!E64</f>
        <v>0</v>
      </c>
      <c r="F64" s="528"/>
    </row>
    <row r="65" spans="1:6" s="383" customFormat="1" ht="12" customHeight="1">
      <c r="A65" s="529" t="s">
        <v>367</v>
      </c>
      <c r="B65" s="530" t="s">
        <v>329</v>
      </c>
      <c r="C65" s="527">
        <f>+'1.2.1.sz.mell. Önk. összes'!C65+'1.2.2.sz.mell. Hivatal össz.'!C65+'1.2.3.sz.mell.Műv.össz.'!C65+'1.2.4.sz.mell.Vágo.össz.'!C65</f>
        <v>0</v>
      </c>
      <c r="D65" s="527">
        <f>+'1.2.1.sz.mell. Önk. összes'!D65+'1.2.2.sz.mell. Hivatal össz.'!D65+'1.2.3.sz.mell.Műv.össz.'!D65+'1.2.4.sz.mell.Vágo.össz.'!D65</f>
        <v>0</v>
      </c>
      <c r="E65" s="545">
        <f>+'1.2.1.sz.mell. Önk. összes'!E65+'1.2.2.sz.mell. Hivatal össz.'!E65+'1.2.3.sz.mell.Műv.össz.'!E65+'1.2.4.sz.mell.Vágo.össz.'!E65</f>
        <v>0</v>
      </c>
      <c r="F65" s="528"/>
    </row>
    <row r="66" spans="1:6" s="383" customFormat="1" ht="12" customHeight="1" thickBot="1">
      <c r="A66" s="533" t="s">
        <v>368</v>
      </c>
      <c r="B66" s="551" t="s">
        <v>488</v>
      </c>
      <c r="C66" s="535">
        <f>+'1.2.1.sz.mell. Önk. összes'!C66+'1.2.2.sz.mell. Hivatal össz.'!C66+'1.2.3.sz.mell.Műv.össz.'!C66+'1.2.4.sz.mell.Vágo.össz.'!C66</f>
        <v>0</v>
      </c>
      <c r="D66" s="535">
        <f>+'1.2.1.sz.mell. Önk. összes'!D66+'1.2.2.sz.mell. Hivatal össz.'!D66+'1.2.3.sz.mell.Műv.össz.'!D66+'1.2.4.sz.mell.Vágo.össz.'!D66</f>
        <v>0</v>
      </c>
      <c r="E66" s="545">
        <f>+'1.2.1.sz.mell. Önk. összes'!E66+'1.2.2.sz.mell. Hivatal össz.'!E66+'1.2.3.sz.mell.Műv.össz.'!E66+'1.2.4.sz.mell.Vágo.össz.'!E66</f>
        <v>0</v>
      </c>
      <c r="F66" s="528"/>
    </row>
    <row r="67" spans="1:6" s="383" customFormat="1" ht="12" customHeight="1" thickBot="1">
      <c r="A67" s="549" t="s">
        <v>331</v>
      </c>
      <c r="B67" s="536" t="s">
        <v>332</v>
      </c>
      <c r="C67" s="537">
        <f>+'1.2.1.sz.mell. Önk. összes'!C67+'1.2.2.sz.mell. Hivatal össz.'!C67+'1.2.3.sz.mell.Műv.össz.'!C67+'1.2.4.sz.mell.Vágo.össz.'!C67</f>
        <v>756</v>
      </c>
      <c r="D67" s="538">
        <f>+'1.2.1.sz.mell. Önk. összes'!D67+'1.2.2.sz.mell. Hivatal össz.'!D67+'1.2.3.sz.mell.Műv.össz.'!D67+'1.2.4.sz.mell.Vágo.össz.'!D67</f>
        <v>0</v>
      </c>
      <c r="E67" s="524">
        <f>SUM(E68:E71)</f>
        <v>0</v>
      </c>
      <c r="F67" s="513"/>
    </row>
    <row r="68" spans="1:6" s="383" customFormat="1" ht="12" customHeight="1">
      <c r="A68" s="525" t="s">
        <v>154</v>
      </c>
      <c r="B68" s="526" t="s">
        <v>333</v>
      </c>
      <c r="C68" s="527">
        <f>+'1.2.1.sz.mell. Önk. összes'!C68+'1.2.2.sz.mell. Hivatal össz.'!C68+'1.2.3.sz.mell.Műv.össz.'!C68+'1.2.4.sz.mell.Vágo.össz.'!C68</f>
        <v>0</v>
      </c>
      <c r="D68" s="527">
        <f>+'1.2.1.sz.mell. Önk. összes'!D68+'1.2.2.sz.mell. Hivatal össz.'!D68+'1.2.3.sz.mell.Műv.össz.'!D68+'1.2.4.sz.mell.Vágo.össz.'!D68</f>
        <v>0</v>
      </c>
      <c r="E68" s="545">
        <f>+'1.2.1.sz.mell. Önk. összes'!E68+'1.2.2.sz.mell. Hivatal össz.'!E68+'1.2.3.sz.mell.Műv.össz.'!E68+'1.2.4.sz.mell.Vágo.össz.'!E68</f>
        <v>0</v>
      </c>
      <c r="F68" s="513"/>
    </row>
    <row r="69" spans="1:6" s="383" customFormat="1" ht="12" customHeight="1">
      <c r="A69" s="529" t="s">
        <v>155</v>
      </c>
      <c r="B69" s="530" t="s">
        <v>334</v>
      </c>
      <c r="C69" s="527">
        <f>+'1.2.1.sz.mell. Önk. összes'!C69+'1.2.2.sz.mell. Hivatal össz.'!C69+'1.2.3.sz.mell.Műv.össz.'!C69+'1.2.4.sz.mell.Vágo.össz.'!C69</f>
        <v>0</v>
      </c>
      <c r="D69" s="527">
        <f>+'1.2.1.sz.mell. Önk. összes'!D69+'1.2.2.sz.mell. Hivatal össz.'!D69+'1.2.3.sz.mell.Műv.össz.'!D69+'1.2.4.sz.mell.Vágo.össz.'!D69</f>
        <v>0</v>
      </c>
      <c r="E69" s="545">
        <f>+'1.2.1.sz.mell. Önk. összes'!E69+'1.2.2.sz.mell. Hivatal össz.'!E69+'1.2.3.sz.mell.Műv.össz.'!E69+'1.2.4.sz.mell.Vágo.össz.'!E69</f>
        <v>0</v>
      </c>
      <c r="F69" s="513"/>
    </row>
    <row r="70" spans="1:6" s="383" customFormat="1" ht="12" customHeight="1">
      <c r="A70" s="529" t="s">
        <v>359</v>
      </c>
      <c r="B70" s="530" t="s">
        <v>335</v>
      </c>
      <c r="C70" s="527">
        <f>+'1.2.1.sz.mell. Önk. összes'!C70+'1.2.2.sz.mell. Hivatal össz.'!C70+'1.2.3.sz.mell.Műv.össz.'!C70+'1.2.4.sz.mell.Vágo.össz.'!C70</f>
        <v>756</v>
      </c>
      <c r="D70" s="527">
        <f>+'1.2.1.sz.mell. Önk. összes'!D70+'1.2.2.sz.mell. Hivatal össz.'!D70+'1.2.3.sz.mell.Műv.össz.'!D70+'1.2.4.sz.mell.Vágo.össz.'!D70</f>
        <v>0</v>
      </c>
      <c r="E70" s="545">
        <f>+'1.2.1.sz.mell. Önk. összes'!E70+'1.2.2.sz.mell. Hivatal össz.'!E70+'1.2.3.sz.mell.Műv.össz.'!E70+'1.2.4.sz.mell.Vágo.össz.'!E70</f>
        <v>0</v>
      </c>
      <c r="F70" s="528"/>
    </row>
    <row r="71" spans="1:6" s="383" customFormat="1" ht="12" customHeight="1" thickBot="1">
      <c r="A71" s="533" t="s">
        <v>360</v>
      </c>
      <c r="B71" s="534" t="s">
        <v>336</v>
      </c>
      <c r="C71" s="535">
        <f>+'1.2.1.sz.mell. Önk. összes'!C71+'1.2.2.sz.mell. Hivatal össz.'!C71+'1.2.3.sz.mell.Műv.össz.'!C71+'1.2.4.sz.mell.Vágo.össz.'!C71</f>
        <v>0</v>
      </c>
      <c r="D71" s="535">
        <f>+'1.2.1.sz.mell. Önk. összes'!D71+'1.2.2.sz.mell. Hivatal össz.'!D71+'1.2.3.sz.mell.Műv.össz.'!D71+'1.2.4.sz.mell.Vágo.össz.'!D71</f>
        <v>0</v>
      </c>
      <c r="E71" s="545">
        <f>+'1.2.1.sz.mell. Önk. összes'!E71+'1.2.2.sz.mell. Hivatal össz.'!E71+'1.2.3.sz.mell.Műv.össz.'!E71+'1.2.4.sz.mell.Vágo.össz.'!E71</f>
        <v>0</v>
      </c>
      <c r="F71" s="528"/>
    </row>
    <row r="72" spans="1:6" s="383" customFormat="1" ht="12" customHeight="1" thickBot="1">
      <c r="A72" s="549" t="s">
        <v>337</v>
      </c>
      <c r="B72" s="536" t="s">
        <v>338</v>
      </c>
      <c r="C72" s="537">
        <f>+'1.2.1.sz.mell. Önk. összes'!C72+'1.2.2.sz.mell. Hivatal össz.'!C72+'1.2.3.sz.mell.Műv.össz.'!C72+'1.2.4.sz.mell.Vágo.össz.'!C72</f>
        <v>111628</v>
      </c>
      <c r="D72" s="538">
        <f>+'1.2.1.sz.mell. Önk. összes'!D72+'1.2.2.sz.mell. Hivatal össz.'!D72+'1.2.3.sz.mell.Műv.össz.'!D72+'1.2.4.sz.mell.Vágo.össz.'!D72</f>
        <v>289062</v>
      </c>
      <c r="E72" s="524">
        <f>SUM(E73:E74)</f>
        <v>205502</v>
      </c>
      <c r="F72" s="513"/>
    </row>
    <row r="73" spans="1:6" s="383" customFormat="1" ht="12" customHeight="1">
      <c r="A73" s="525" t="s">
        <v>361</v>
      </c>
      <c r="B73" s="526" t="s">
        <v>339</v>
      </c>
      <c r="C73" s="527">
        <f>+'1.2.1.sz.mell. Önk. összes'!C73+'1.2.2.sz.mell. Hivatal össz.'!C73+'1.2.3.sz.mell.Műv.össz.'!C73+'1.2.4.sz.mell.Vágo.össz.'!C73</f>
        <v>111628</v>
      </c>
      <c r="D73" s="527">
        <f>+'1.2.1.sz.mell. Önk. összes'!D73+'1.2.2.sz.mell. Hivatal össz.'!D73+'1.2.3.sz.mell.Műv.össz.'!D73+'1.2.4.sz.mell.Vágo.össz.'!D73</f>
        <v>289062</v>
      </c>
      <c r="E73" s="545">
        <f>+'1.2.1.sz.mell. Önk. összes'!E73+'1.2.2.sz.mell. Hivatal össz.'!E73+'1.2.3.sz.mell.Műv.össz.'!E73+'1.2.4.sz.mell.Vágo.össz.'!E73</f>
        <v>205502</v>
      </c>
      <c r="F73" s="528"/>
    </row>
    <row r="74" spans="1:6" s="383" customFormat="1" ht="12" customHeight="1" thickBot="1">
      <c r="A74" s="533" t="s">
        <v>362</v>
      </c>
      <c r="B74" s="534" t="s">
        <v>340</v>
      </c>
      <c r="C74" s="535">
        <f>+'1.2.1.sz.mell. Önk. összes'!C74+'1.2.2.sz.mell. Hivatal össz.'!C74+'1.2.3.sz.mell.Műv.össz.'!C74+'1.2.4.sz.mell.Vágo.össz.'!C74</f>
        <v>0</v>
      </c>
      <c r="D74" s="535">
        <f>+'1.2.1.sz.mell. Önk. összes'!D74+'1.2.2.sz.mell. Hivatal össz.'!D74+'1.2.3.sz.mell.Műv.össz.'!D74+'1.2.4.sz.mell.Vágo.össz.'!D74</f>
        <v>0</v>
      </c>
      <c r="E74" s="545">
        <f>+'1.2.1.sz.mell. Önk. összes'!E74+'1.2.2.sz.mell. Hivatal össz.'!E74+'1.2.3.sz.mell.Műv.össz.'!E74+'1.2.4.sz.mell.Vágo.össz.'!E74</f>
        <v>0</v>
      </c>
      <c r="F74" s="528"/>
    </row>
    <row r="75" spans="1:6" s="383" customFormat="1" ht="12" customHeight="1" thickBot="1">
      <c r="A75" s="549" t="s">
        <v>341</v>
      </c>
      <c r="B75" s="536" t="s">
        <v>342</v>
      </c>
      <c r="C75" s="537"/>
      <c r="D75" s="538"/>
      <c r="E75" s="524">
        <f>SUM(E76:E78)</f>
        <v>0</v>
      </c>
      <c r="F75" s="513"/>
    </row>
    <row r="76" spans="1:6" s="383" customFormat="1" ht="12" customHeight="1">
      <c r="A76" s="525" t="s">
        <v>363</v>
      </c>
      <c r="B76" s="526" t="s">
        <v>582</v>
      </c>
      <c r="C76" s="527"/>
      <c r="D76" s="527"/>
      <c r="E76" s="545"/>
      <c r="F76" s="552"/>
    </row>
    <row r="77" spans="1:6" s="383" customFormat="1" ht="12" customHeight="1">
      <c r="A77" s="529" t="s">
        <v>364</v>
      </c>
      <c r="B77" s="530" t="s">
        <v>585</v>
      </c>
      <c r="C77" s="527"/>
      <c r="D77" s="527"/>
      <c r="E77" s="545"/>
      <c r="F77" s="552"/>
    </row>
    <row r="78" spans="1:6" s="383" customFormat="1" ht="12" customHeight="1" thickBot="1">
      <c r="A78" s="533" t="s">
        <v>365</v>
      </c>
      <c r="B78" s="530" t="s">
        <v>586</v>
      </c>
      <c r="C78" s="535">
        <f>+'1.2.1.sz.mell. Önk. összes'!C78+'1.2.2.sz.mell. Hivatal össz.'!C78+'1.2.3.sz.mell.Műv.össz.'!C78+'1.2.4.sz.mell.Vágo.össz.'!C78</f>
        <v>0</v>
      </c>
      <c r="D78" s="535">
        <f>+'1.2.1.sz.mell. Önk. összes'!D78+'1.2.2.sz.mell. Hivatal össz.'!D78+'1.2.3.sz.mell.Műv.össz.'!D78+'1.2.4.sz.mell.Vágo.össz.'!D78</f>
        <v>0</v>
      </c>
      <c r="E78" s="545">
        <f>+'1.2.1.sz.mell. Önk. összes'!E78+'1.2.2.sz.mell. Hivatal össz.'!E78+'1.2.3.sz.mell.Műv.össz.'!E78+'1.2.4.sz.mell.Vágo.össz.'!E78</f>
        <v>0</v>
      </c>
      <c r="F78" s="513"/>
    </row>
    <row r="79" spans="1:6" s="383" customFormat="1" ht="12" customHeight="1" thickBot="1">
      <c r="A79" s="549" t="s">
        <v>346</v>
      </c>
      <c r="B79" s="536" t="s">
        <v>366</v>
      </c>
      <c r="C79" s="537">
        <f>+'1.2.1.sz.mell. Önk. összes'!C79+'1.2.2.sz.mell. Hivatal össz.'!C79+'1.2.3.sz.mell.Műv.össz.'!C79+'1.2.4.sz.mell.Vágo.össz.'!C79</f>
        <v>0</v>
      </c>
      <c r="D79" s="538">
        <f>+'1.2.1.sz.mell. Önk. összes'!D79+'1.2.2.sz.mell. Hivatal össz.'!D79+'1.2.3.sz.mell.Műv.össz.'!D79+'1.2.4.sz.mell.Vágo.össz.'!D79</f>
        <v>0</v>
      </c>
      <c r="E79" s="524">
        <f>SUM(E80:E83)</f>
        <v>0</v>
      </c>
      <c r="F79" s="513"/>
    </row>
    <row r="80" spans="1:6" s="383" customFormat="1" ht="12" customHeight="1">
      <c r="A80" s="553" t="s">
        <v>347</v>
      </c>
      <c r="B80" s="526" t="s">
        <v>348</v>
      </c>
      <c r="C80" s="527">
        <f>+'1.2.1.sz.mell. Önk. összes'!C80+'1.2.2.sz.mell. Hivatal össz.'!C80+'1.2.3.sz.mell.Műv.össz.'!C80+'1.2.4.sz.mell.Vágo.össz.'!C80</f>
        <v>0</v>
      </c>
      <c r="D80" s="527">
        <f>+'1.2.1.sz.mell. Önk. összes'!D80+'1.2.2.sz.mell. Hivatal össz.'!D80+'1.2.3.sz.mell.Műv.össz.'!D80+'1.2.4.sz.mell.Vágo.össz.'!D80</f>
        <v>0</v>
      </c>
      <c r="E80" s="545">
        <f>+'1.2.1.sz.mell. Önk. összes'!E80+'1.2.2.sz.mell. Hivatal össz.'!E80+'1.2.3.sz.mell.Műv.össz.'!E80+'1.2.4.sz.mell.Vágo.össz.'!E80</f>
        <v>0</v>
      </c>
      <c r="F80" s="513"/>
    </row>
    <row r="81" spans="1:6" s="383" customFormat="1" ht="12" customHeight="1">
      <c r="A81" s="554" t="s">
        <v>349</v>
      </c>
      <c r="B81" s="530" t="s">
        <v>350</v>
      </c>
      <c r="C81" s="527">
        <f>+'1.2.1.sz.mell. Önk. összes'!C81+'1.2.2.sz.mell. Hivatal össz.'!C81+'1.2.3.sz.mell.Műv.össz.'!C81+'1.2.4.sz.mell.Vágo.össz.'!C81</f>
        <v>0</v>
      </c>
      <c r="D81" s="527">
        <f>+'1.2.1.sz.mell. Önk. összes'!D81+'1.2.2.sz.mell. Hivatal össz.'!D81+'1.2.3.sz.mell.Műv.össz.'!D81+'1.2.4.sz.mell.Vágo.össz.'!D81</f>
        <v>0</v>
      </c>
      <c r="E81" s="545">
        <f>+'1.2.1.sz.mell. Önk. összes'!E81+'1.2.2.sz.mell. Hivatal össz.'!E81+'1.2.3.sz.mell.Műv.össz.'!E81+'1.2.4.sz.mell.Vágo.össz.'!E81</f>
        <v>0</v>
      </c>
      <c r="F81" s="513"/>
    </row>
    <row r="82" spans="1:6" s="383" customFormat="1" ht="12" customHeight="1">
      <c r="A82" s="554" t="s">
        <v>351</v>
      </c>
      <c r="B82" s="530" t="s">
        <v>352</v>
      </c>
      <c r="C82" s="527">
        <f>+'1.2.1.sz.mell. Önk. összes'!C82+'1.2.2.sz.mell. Hivatal össz.'!C82+'1.2.3.sz.mell.Műv.össz.'!C82+'1.2.4.sz.mell.Vágo.össz.'!C82</f>
        <v>0</v>
      </c>
      <c r="D82" s="527">
        <f>+'1.2.1.sz.mell. Önk. összes'!D82+'1.2.2.sz.mell. Hivatal össz.'!D82+'1.2.3.sz.mell.Műv.össz.'!D82+'1.2.4.sz.mell.Vágo.össz.'!D82</f>
        <v>0</v>
      </c>
      <c r="E82" s="545">
        <f>+'1.2.1.sz.mell. Önk. összes'!E82+'1.2.2.sz.mell. Hivatal össz.'!E82+'1.2.3.sz.mell.Műv.össz.'!E82+'1.2.4.sz.mell.Vágo.össz.'!E82</f>
        <v>0</v>
      </c>
      <c r="F82" s="513"/>
    </row>
    <row r="83" spans="1:6" s="383" customFormat="1" ht="12" customHeight="1" thickBot="1">
      <c r="A83" s="555" t="s">
        <v>353</v>
      </c>
      <c r="B83" s="534" t="s">
        <v>354</v>
      </c>
      <c r="C83" s="535">
        <f>+'1.2.1.sz.mell. Önk. összes'!C83+'1.2.2.sz.mell. Hivatal össz.'!C83+'1.2.3.sz.mell.Műv.össz.'!C83+'1.2.4.sz.mell.Vágo.össz.'!C83</f>
        <v>0</v>
      </c>
      <c r="D83" s="535">
        <f>+'1.2.1.sz.mell. Önk. összes'!D83+'1.2.2.sz.mell. Hivatal össz.'!D83+'1.2.3.sz.mell.Műv.össz.'!D83+'1.2.4.sz.mell.Vágo.össz.'!D83</f>
        <v>0</v>
      </c>
      <c r="E83" s="545">
        <f>+'1.2.1.sz.mell. Önk. összes'!E83+'1.2.2.sz.mell. Hivatal össz.'!E83+'1.2.3.sz.mell.Műv.össz.'!E83+'1.2.4.sz.mell.Vágo.össz.'!E83</f>
        <v>0</v>
      </c>
      <c r="F83" s="513"/>
    </row>
    <row r="84" spans="1:6" s="383" customFormat="1" ht="12" customHeight="1" thickBot="1">
      <c r="A84" s="549" t="s">
        <v>355</v>
      </c>
      <c r="B84" s="536" t="s">
        <v>502</v>
      </c>
      <c r="C84" s="537">
        <f>+'1.2.1.sz.mell. Önk. összes'!C84+'1.2.2.sz.mell. Hivatal össz.'!C84+'1.2.3.sz.mell.Műv.össz.'!C84+'1.2.4.sz.mell.Vágo.össz.'!C84</f>
        <v>0</v>
      </c>
      <c r="D84" s="538">
        <f>+'1.2.1.sz.mell. Önk. összes'!D84+'1.2.2.sz.mell. Hivatal össz.'!D84+'1.2.3.sz.mell.Műv.össz.'!D84+'1.2.4.sz.mell.Vágo.össz.'!D84</f>
        <v>0</v>
      </c>
      <c r="E84" s="556">
        <f>+'1.2.1.sz.mell. Önk. összes'!E84+'1.2.2.sz.mell. Hivatal össz.'!E84+'1.2.3.sz.mell.Műv.össz.'!E84+'1.2.4.sz.mell.Vágo.össz.'!E84</f>
        <v>0</v>
      </c>
      <c r="F84" s="513"/>
    </row>
    <row r="85" spans="1:6" s="383" customFormat="1" ht="13.5" customHeight="1" thickBot="1">
      <c r="A85" s="549" t="s">
        <v>357</v>
      </c>
      <c r="B85" s="550" t="s">
        <v>356</v>
      </c>
      <c r="C85" s="535">
        <f>+'1.2.1.sz.mell. Önk. összes'!C85+'1.2.2.sz.mell. Hivatal össz.'!C85+'1.2.3.sz.mell.Műv.össz.'!C85+'1.2.4.sz.mell.Vágo.össz.'!C85</f>
        <v>0</v>
      </c>
      <c r="D85" s="535">
        <f>+'1.2.1.sz.mell. Önk. összes'!D85+'1.2.2.sz.mell. Hivatal össz.'!D85+'1.2.3.sz.mell.Műv.össz.'!D85+'1.2.4.sz.mell.Vágo.össz.'!D85</f>
        <v>0</v>
      </c>
      <c r="E85" s="556">
        <f>+'1.2.1.sz.mell. Önk. összes'!E85+'1.2.2.sz.mell. Hivatal össz.'!E85+'1.2.3.sz.mell.Műv.össz.'!E85+'1.2.4.sz.mell.Vágo.össz.'!E85</f>
        <v>0</v>
      </c>
      <c r="F85" s="513"/>
    </row>
    <row r="86" spans="1:6" s="383" customFormat="1" ht="15.75" customHeight="1" thickBot="1">
      <c r="A86" s="549" t="s">
        <v>369</v>
      </c>
      <c r="B86" s="557" t="s">
        <v>505</v>
      </c>
      <c r="C86" s="542">
        <f>+C63+C67+C72+C75+C79+C85+C84</f>
        <v>112384</v>
      </c>
      <c r="D86" s="542">
        <f>+D63+D67+D72+D75+D79+D85+D84</f>
        <v>289062</v>
      </c>
      <c r="E86" s="542">
        <f>+E63+E67+E72+E75+E79+E85+E84</f>
        <v>205502</v>
      </c>
      <c r="F86" s="513"/>
    </row>
    <row r="87" spans="1:6" s="383" customFormat="1" ht="16.5" customHeight="1" thickBot="1">
      <c r="A87" s="558" t="s">
        <v>504</v>
      </c>
      <c r="B87" s="559" t="s">
        <v>506</v>
      </c>
      <c r="C87" s="560">
        <f>+C62+C86</f>
        <v>1177879</v>
      </c>
      <c r="D87" s="560">
        <f>+D62+D86</f>
        <v>1273476</v>
      </c>
      <c r="E87" s="560">
        <f>+E62+E86</f>
        <v>1101131</v>
      </c>
      <c r="F87" s="513"/>
    </row>
    <row r="88" spans="1:6" s="383" customFormat="1" ht="83.25" customHeight="1">
      <c r="A88" s="561"/>
      <c r="B88" s="562"/>
      <c r="C88" s="563"/>
      <c r="D88" s="563"/>
      <c r="E88" s="564"/>
      <c r="F88" s="513"/>
    </row>
    <row r="89" spans="1:6" ht="16.5" customHeight="1">
      <c r="A89" s="514"/>
      <c r="B89" s="514" t="s">
        <v>47</v>
      </c>
      <c r="C89" s="563"/>
      <c r="D89" s="563"/>
      <c r="E89" s="515"/>
    </row>
    <row r="90" spans="1:6" ht="15.95" customHeight="1" thickBot="1">
      <c r="A90" s="612"/>
      <c r="B90" s="612"/>
      <c r="C90" s="565"/>
      <c r="D90" s="565"/>
      <c r="E90" s="306" t="s">
        <v>241</v>
      </c>
    </row>
    <row r="91" spans="1:6" ht="38.1" customHeight="1" thickBot="1">
      <c r="A91" s="516" t="s">
        <v>72</v>
      </c>
      <c r="B91" s="566" t="s">
        <v>48</v>
      </c>
      <c r="C91" s="518" t="s">
        <v>646</v>
      </c>
      <c r="D91" s="518" t="s">
        <v>607</v>
      </c>
      <c r="E91" s="518" t="str">
        <f>+CONCATENATE(LEFT(ÖSSZEFÜGGÉSEK!A93,4),". évi előirányzat")</f>
        <v>. évi előirányzat</v>
      </c>
    </row>
    <row r="92" spans="1:6" s="383" customFormat="1" ht="12" customHeight="1" thickBot="1">
      <c r="A92" s="516" t="s">
        <v>520</v>
      </c>
      <c r="B92" s="517" t="s">
        <v>521</v>
      </c>
      <c r="C92" s="535">
        <f>+'1.2.1.sz.mell. Önk. összes'!C92+'1.2.2.sz.mell. Hivatal össz.'!C92+'1.2.3.sz.mell.Műv.össz.'!C92+'1.2.4.sz.mell.Vágo.össz.'!C92</f>
        <v>0</v>
      </c>
      <c r="D92" s="535">
        <f>+'1.2.1.sz.mell. Önk. összes'!D92+'1.2.2.sz.mell. Hivatal össz.'!D92+'1.2.3.sz.mell.Műv.össz.'!D92+'1.2.4.sz.mell.Vágo.össz.'!D92</f>
        <v>0</v>
      </c>
      <c r="E92" s="518" t="s">
        <v>522</v>
      </c>
      <c r="F92" s="513"/>
    </row>
    <row r="93" spans="1:6" ht="12" customHeight="1" thickBot="1">
      <c r="A93" s="567" t="s">
        <v>18</v>
      </c>
      <c r="B93" s="568" t="s">
        <v>608</v>
      </c>
      <c r="C93" s="537">
        <f>+'1.2.1.sz.mell. Önk. összes'!C93+'1.2.2.sz.mell. Hivatal össz.'!C93+'1.2.3.sz.mell.Műv.össz.'!C93+'1.2.4.sz.mell.Vágo.össz.'!C93</f>
        <v>706644</v>
      </c>
      <c r="D93" s="538">
        <f>+'1.2.1.sz.mell. Önk. összes'!D93+'1.2.2.sz.mell. Hivatal össz.'!D93+'1.2.3.sz.mell.Műv.össz.'!D93+'1.2.4.sz.mell.Vágo.össz.'!D93</f>
        <v>935852</v>
      </c>
      <c r="E93" s="569">
        <f>E94+E95+E96+E97+E98+E111</f>
        <v>820133</v>
      </c>
    </row>
    <row r="94" spans="1:6" ht="12" customHeight="1">
      <c r="A94" s="570" t="s">
        <v>101</v>
      </c>
      <c r="B94" s="571" t="s">
        <v>49</v>
      </c>
      <c r="C94" s="527">
        <f>+'1.2.1.sz.mell. Önk. összes'!C94+'1.2.2.sz.mell. Hivatal össz.'!C94+'1.2.3.sz.mell.Műv.össz.'!C94+'1.2.4.sz.mell.Vágo.össz.'!C94</f>
        <v>207613</v>
      </c>
      <c r="D94" s="527">
        <f>+'1.2.1.sz.mell. Önk. összes'!D94+'1.2.2.sz.mell. Hivatal össz.'!D94+'1.2.3.sz.mell.Műv.össz.'!D94+'1.2.4.sz.mell.Vágo.össz.'!D94</f>
        <v>225675</v>
      </c>
      <c r="E94" s="572">
        <f>+'1.2.1.sz.mell. Önk. összes'!E94+'1.2.2.sz.mell. Hivatal össz.'!E94+'1.2.3.sz.mell.Műv.össz.'!E94+'1.2.4.sz.mell.Vágo.össz.'!E94</f>
        <v>174235</v>
      </c>
      <c r="F94" s="528"/>
    </row>
    <row r="95" spans="1:6" ht="12" customHeight="1">
      <c r="A95" s="529" t="s">
        <v>102</v>
      </c>
      <c r="B95" s="573" t="s">
        <v>188</v>
      </c>
      <c r="C95" s="527">
        <f>+'1.2.1.sz.mell. Önk. összes'!C95+'1.2.2.sz.mell. Hivatal össz.'!C95+'1.2.3.sz.mell.Műv.össz.'!C95+'1.2.4.sz.mell.Vágo.össz.'!C95</f>
        <v>50261</v>
      </c>
      <c r="D95" s="527">
        <f>+'1.2.1.sz.mell. Önk. összes'!D95+'1.2.2.sz.mell. Hivatal össz.'!D95+'1.2.3.sz.mell.Műv.össz.'!D95+'1.2.4.sz.mell.Vágo.össz.'!D95</f>
        <v>54060</v>
      </c>
      <c r="E95" s="531">
        <f>+'1.2.1.sz.mell. Önk. összes'!E95+'1.2.2.sz.mell. Hivatal össz.'!E95+'1.2.3.sz.mell.Műv.össz.'!E95+'1.2.4.sz.mell.Vágo.össz.'!E95</f>
        <v>47779</v>
      </c>
      <c r="F95" s="528"/>
    </row>
    <row r="96" spans="1:6" ht="12" customHeight="1">
      <c r="A96" s="529" t="s">
        <v>103</v>
      </c>
      <c r="B96" s="573" t="s">
        <v>144</v>
      </c>
      <c r="C96" s="527">
        <f>+'1.2.1.sz.mell. Önk. összes'!C96+'1.2.2.sz.mell. Hivatal össz.'!C96+'1.2.3.sz.mell.Műv.össz.'!C96+'1.2.4.sz.mell.Vágo.össz.'!C96</f>
        <v>313153</v>
      </c>
      <c r="D96" s="527">
        <f>+'1.2.1.sz.mell. Önk. összes'!D96+'1.2.2.sz.mell. Hivatal össz.'!D96+'1.2.3.sz.mell.Műv.össz.'!D96+'1.2.4.sz.mell.Vágo.össz.'!D96</f>
        <v>336021</v>
      </c>
      <c r="E96" s="539">
        <f>+'1.2.1.sz.mell. Önk. összes'!E96+'1.2.2.sz.mell. Hivatal össz.'!E96+'1.2.3.sz.mell.Műv.össz.'!E96+'1.2.4.sz.mell.Vágo.össz.'!E96</f>
        <v>286787</v>
      </c>
      <c r="F96" s="528"/>
    </row>
    <row r="97" spans="1:6" ht="12" customHeight="1">
      <c r="A97" s="529" t="s">
        <v>104</v>
      </c>
      <c r="B97" s="574" t="s">
        <v>189</v>
      </c>
      <c r="C97" s="527">
        <f>+'1.2.1.sz.mell. Önk. összes'!C97+'1.2.2.sz.mell. Hivatal össz.'!C97+'1.2.3.sz.mell.Műv.össz.'!C97+'1.2.4.sz.mell.Vágo.össz.'!C97</f>
        <v>0</v>
      </c>
      <c r="D97" s="527">
        <f>+'1.2.1.sz.mell. Önk. összes'!D97+'1.2.2.sz.mell. Hivatal össz.'!D97+'1.2.3.sz.mell.Műv.össz.'!D97+'1.2.4.sz.mell.Vágo.össz.'!D97</f>
        <v>0</v>
      </c>
      <c r="E97" s="539">
        <f>+'1.2.1.sz.mell. Önk. összes'!E97+'1.2.2.sz.mell. Hivatal össz.'!E97+'1.2.3.sz.mell.Műv.össz.'!E97+'1.2.4.sz.mell.Vágo.össz.'!E97</f>
        <v>11588</v>
      </c>
      <c r="F97" s="528"/>
    </row>
    <row r="98" spans="1:6" ht="12" customHeight="1">
      <c r="A98" s="529" t="s">
        <v>115</v>
      </c>
      <c r="B98" s="575" t="s">
        <v>190</v>
      </c>
      <c r="C98" s="527">
        <f>+'1.2.1.sz.mell. Önk. összes'!C98+'1.2.2.sz.mell. Hivatal össz.'!C98+'1.2.3.sz.mell.Műv.össz.'!C98+'1.2.4.sz.mell.Vágo.össz.'!C98</f>
        <v>135617</v>
      </c>
      <c r="D98" s="527">
        <f>+'1.2.1.sz.mell. Önk. összes'!D98+'1.2.2.sz.mell. Hivatal össz.'!D98+'1.2.3.sz.mell.Műv.össz.'!D98+'1.2.4.sz.mell.Vágo.össz.'!D98</f>
        <v>320096</v>
      </c>
      <c r="E98" s="539">
        <f>SUM(E99:E110)</f>
        <v>151868</v>
      </c>
      <c r="F98" s="528"/>
    </row>
    <row r="99" spans="1:6" ht="12" customHeight="1">
      <c r="A99" s="529" t="s">
        <v>105</v>
      </c>
      <c r="B99" s="573" t="s">
        <v>469</v>
      </c>
      <c r="C99" s="527">
        <f>+'1.2.1.sz.mell. Önk. összes'!C99+'1.2.2.sz.mell. Hivatal össz.'!C99+'1.2.3.sz.mell.Műv.össz.'!C99+'1.2.4.sz.mell.Vágo.össz.'!C99</f>
        <v>0</v>
      </c>
      <c r="D99" s="527">
        <f>+'1.2.1.sz.mell. Önk. összes'!D99+'1.2.2.sz.mell. Hivatal össz.'!D99+'1.2.3.sz.mell.Műv.össz.'!D99+'1.2.4.sz.mell.Vágo.össz.'!D99</f>
        <v>0</v>
      </c>
      <c r="E99" s="539">
        <f>+'1.2.1.sz.mell. Önk. összes'!E99+'1.2.2.sz.mell. Hivatal össz.'!E99+'1.2.3.sz.mell.Műv.össz.'!E99+'1.2.4.sz.mell.Vágo.össz.'!E99</f>
        <v>0</v>
      </c>
      <c r="F99" s="528"/>
    </row>
    <row r="100" spans="1:6" ht="12" customHeight="1">
      <c r="A100" s="529" t="s">
        <v>106</v>
      </c>
      <c r="B100" s="576" t="s">
        <v>468</v>
      </c>
      <c r="C100" s="527">
        <f>+'1.2.1.sz.mell. Önk. összes'!C100+'1.2.2.sz.mell. Hivatal össz.'!C100+'1.2.3.sz.mell.Műv.össz.'!C100+'1.2.4.sz.mell.Vágo.össz.'!C100</f>
        <v>0</v>
      </c>
      <c r="D100" s="527">
        <f>+'1.2.1.sz.mell. Önk. összes'!D100+'1.2.2.sz.mell. Hivatal össz.'!D100+'1.2.3.sz.mell.Műv.össz.'!D100+'1.2.4.sz.mell.Vágo.össz.'!D100</f>
        <v>0</v>
      </c>
      <c r="E100" s="539">
        <f>+'1.2.1.sz.mell. Önk. összes'!E100+'1.2.2.sz.mell. Hivatal össz.'!E100+'1.2.3.sz.mell.Műv.össz.'!E100+'1.2.4.sz.mell.Vágo.össz.'!E100</f>
        <v>0</v>
      </c>
      <c r="F100" s="528"/>
    </row>
    <row r="101" spans="1:6" ht="12" customHeight="1">
      <c r="A101" s="529" t="s">
        <v>116</v>
      </c>
      <c r="B101" s="576" t="s">
        <v>467</v>
      </c>
      <c r="C101" s="527">
        <f>+'1.2.1.sz.mell. Önk. összes'!C101+'1.2.2.sz.mell. Hivatal össz.'!C101+'1.2.3.sz.mell.Műv.össz.'!C101+'1.2.4.sz.mell.Vágo.össz.'!C101</f>
        <v>0</v>
      </c>
      <c r="D101" s="527">
        <f>+'1.2.1.sz.mell. Önk. összes'!D101+'1.2.2.sz.mell. Hivatal össz.'!D101+'1.2.3.sz.mell.Műv.össz.'!D101+'1.2.4.sz.mell.Vágo.össz.'!D101</f>
        <v>0</v>
      </c>
      <c r="E101" s="539">
        <f>+'1.2.1.sz.mell. Önk. összes'!E101+'1.2.2.sz.mell. Hivatal össz.'!E101+'1.2.3.sz.mell.Műv.össz.'!E101+'1.2.4.sz.mell.Vágo.össz.'!E101</f>
        <v>0</v>
      </c>
      <c r="F101" s="528"/>
    </row>
    <row r="102" spans="1:6" ht="12" customHeight="1">
      <c r="A102" s="529" t="s">
        <v>117</v>
      </c>
      <c r="B102" s="577" t="s">
        <v>372</v>
      </c>
      <c r="C102" s="527">
        <f>+'1.2.1.sz.mell. Önk. összes'!C102+'1.2.2.sz.mell. Hivatal össz.'!C102+'1.2.3.sz.mell.Műv.össz.'!C102+'1.2.4.sz.mell.Vágo.össz.'!C102</f>
        <v>0</v>
      </c>
      <c r="D102" s="527">
        <f>+'1.2.1.sz.mell. Önk. összes'!D102+'1.2.2.sz.mell. Hivatal össz.'!D102+'1.2.3.sz.mell.Műv.össz.'!D102+'1.2.4.sz.mell.Vágo.össz.'!D102</f>
        <v>0</v>
      </c>
      <c r="E102" s="539">
        <f>+'1.2.1.sz.mell. Önk. összes'!E102+'1.2.2.sz.mell. Hivatal össz.'!E102+'1.2.3.sz.mell.Műv.össz.'!E102+'1.2.4.sz.mell.Vágo.össz.'!E102</f>
        <v>0</v>
      </c>
      <c r="F102" s="528"/>
    </row>
    <row r="103" spans="1:6" ht="12" customHeight="1">
      <c r="A103" s="529" t="s">
        <v>118</v>
      </c>
      <c r="B103" s="578" t="s">
        <v>373</v>
      </c>
      <c r="C103" s="527">
        <f>+'1.2.1.sz.mell. Önk. összes'!C103+'1.2.2.sz.mell. Hivatal össz.'!C103+'1.2.3.sz.mell.Műv.össz.'!C103+'1.2.4.sz.mell.Vágo.össz.'!C103</f>
        <v>0</v>
      </c>
      <c r="D103" s="527">
        <f>+'1.2.1.sz.mell. Önk. összes'!D103+'1.2.2.sz.mell. Hivatal össz.'!D103+'1.2.3.sz.mell.Műv.össz.'!D103+'1.2.4.sz.mell.Vágo.össz.'!D103</f>
        <v>0</v>
      </c>
      <c r="E103" s="539">
        <f>+'1.2.1.sz.mell. Önk. összes'!E103+'1.2.2.sz.mell. Hivatal össz.'!E103+'1.2.3.sz.mell.Műv.össz.'!E103+'1.2.4.sz.mell.Vágo.össz.'!E103</f>
        <v>0</v>
      </c>
      <c r="F103" s="528"/>
    </row>
    <row r="104" spans="1:6" ht="12" customHeight="1">
      <c r="A104" s="529" t="s">
        <v>119</v>
      </c>
      <c r="B104" s="578" t="s">
        <v>374</v>
      </c>
      <c r="C104" s="527">
        <f>+'1.2.1.sz.mell. Önk. összes'!C104+'1.2.2.sz.mell. Hivatal össz.'!C104+'1.2.3.sz.mell.Műv.össz.'!C104+'1.2.4.sz.mell.Vágo.össz.'!C104</f>
        <v>0</v>
      </c>
      <c r="D104" s="527">
        <f>+'1.2.1.sz.mell. Önk. összes'!D104+'1.2.2.sz.mell. Hivatal össz.'!D104+'1.2.3.sz.mell.Műv.össz.'!D104+'1.2.4.sz.mell.Vágo.össz.'!D104</f>
        <v>0</v>
      </c>
      <c r="E104" s="539">
        <f>+'1.2.1.sz.mell. Önk. összes'!E104+'1.2.2.sz.mell. Hivatal össz.'!E104+'1.2.3.sz.mell.Műv.össz.'!E104+'1.2.4.sz.mell.Vágo.össz.'!E104</f>
        <v>0</v>
      </c>
      <c r="F104" s="528"/>
    </row>
    <row r="105" spans="1:6" ht="12" customHeight="1">
      <c r="A105" s="529" t="s">
        <v>121</v>
      </c>
      <c r="B105" s="577" t="s">
        <v>605</v>
      </c>
      <c r="C105" s="527">
        <f>+'1.2.1.sz.mell. Önk. összes'!C105+'1.2.2.sz.mell. Hivatal össz.'!C105+'1.2.3.sz.mell.Műv.össz.'!C105+'1.2.4.sz.mell.Vágo.össz.'!C105</f>
        <v>0</v>
      </c>
      <c r="D105" s="527">
        <f>+'1.2.1.sz.mell. Önk. összes'!D105+'1.2.2.sz.mell. Hivatal össz.'!D105+'1.2.3.sz.mell.Műv.össz.'!D105+'1.2.4.sz.mell.Vágo.össz.'!D105</f>
        <v>0</v>
      </c>
      <c r="E105" s="539">
        <f>+'1.2.1.sz.mell. Önk. összes'!E105+'1.2.2.sz.mell. Hivatal össz.'!E105+'1.2.3.sz.mell.Műv.össz.'!E105+'1.2.4.sz.mell.Vágo.össz.'!E105</f>
        <v>119728</v>
      </c>
      <c r="F105" s="528"/>
    </row>
    <row r="106" spans="1:6" ht="12" customHeight="1">
      <c r="A106" s="529" t="s">
        <v>191</v>
      </c>
      <c r="B106" s="577" t="s">
        <v>376</v>
      </c>
      <c r="C106" s="527">
        <f>+'1.2.1.sz.mell. Önk. összes'!C106+'1.2.2.sz.mell. Hivatal össz.'!C106+'1.2.3.sz.mell.Műv.össz.'!C106+'1.2.4.sz.mell.Vágo.össz.'!C106</f>
        <v>0</v>
      </c>
      <c r="D106" s="527">
        <f>+'1.2.1.sz.mell. Önk. összes'!D106+'1.2.2.sz.mell. Hivatal össz.'!D106+'1.2.3.sz.mell.Műv.össz.'!D106+'1.2.4.sz.mell.Vágo.össz.'!D106</f>
        <v>0</v>
      </c>
      <c r="E106" s="539">
        <f>+'1.2.1.sz.mell. Önk. összes'!E106+'1.2.2.sz.mell. Hivatal össz.'!E106+'1.2.3.sz.mell.Műv.össz.'!E106+'1.2.4.sz.mell.Vágo.össz.'!E106</f>
        <v>0</v>
      </c>
      <c r="F106" s="528"/>
    </row>
    <row r="107" spans="1:6" ht="12" customHeight="1">
      <c r="A107" s="529" t="s">
        <v>370</v>
      </c>
      <c r="B107" s="578" t="s">
        <v>377</v>
      </c>
      <c r="C107" s="527">
        <f>+'1.2.1.sz.mell. Önk. összes'!C107+'1.2.2.sz.mell. Hivatal össz.'!C107+'1.2.3.sz.mell.Műv.össz.'!C107+'1.2.4.sz.mell.Vágo.össz.'!C107</f>
        <v>0</v>
      </c>
      <c r="D107" s="527">
        <f>+'1.2.1.sz.mell. Önk. összes'!D107+'1.2.2.sz.mell. Hivatal össz.'!D107+'1.2.3.sz.mell.Műv.össz.'!D107+'1.2.4.sz.mell.Vágo.össz.'!D107</f>
        <v>0</v>
      </c>
      <c r="E107" s="539">
        <f>+'1.2.1.sz.mell. Önk. összes'!E107+'1.2.2.sz.mell. Hivatal össz.'!E107+'1.2.3.sz.mell.Műv.össz.'!E107+'1.2.4.sz.mell.Vágo.össz.'!E107</f>
        <v>0</v>
      </c>
      <c r="F107" s="528"/>
    </row>
    <row r="108" spans="1:6" ht="12" customHeight="1">
      <c r="A108" s="579" t="s">
        <v>371</v>
      </c>
      <c r="B108" s="576" t="s">
        <v>378</v>
      </c>
      <c r="C108" s="527">
        <f>+'1.2.1.sz.mell. Önk. összes'!C108+'1.2.2.sz.mell. Hivatal össz.'!C108+'1.2.3.sz.mell.Műv.össz.'!C108+'1.2.4.sz.mell.Vágo.össz.'!C108</f>
        <v>0</v>
      </c>
      <c r="D108" s="527">
        <f>+'1.2.1.sz.mell. Önk. összes'!D108+'1.2.2.sz.mell. Hivatal össz.'!D108+'1.2.3.sz.mell.Műv.össz.'!D108+'1.2.4.sz.mell.Vágo.össz.'!D108</f>
        <v>0</v>
      </c>
      <c r="E108" s="539">
        <f>+'1.2.1.sz.mell. Önk. összes'!E108+'1.2.2.sz.mell. Hivatal össz.'!E108+'1.2.3.sz.mell.Műv.össz.'!E108+'1.2.4.sz.mell.Vágo.össz.'!E108</f>
        <v>0</v>
      </c>
      <c r="F108" s="528"/>
    </row>
    <row r="109" spans="1:6" ht="12" customHeight="1">
      <c r="A109" s="529" t="s">
        <v>465</v>
      </c>
      <c r="B109" s="576" t="s">
        <v>379</v>
      </c>
      <c r="C109" s="527">
        <f>+'1.2.1.sz.mell. Önk. összes'!C109+'1.2.2.sz.mell. Hivatal össz.'!C109+'1.2.3.sz.mell.Műv.össz.'!C109+'1.2.4.sz.mell.Vágo.össz.'!C109</f>
        <v>0</v>
      </c>
      <c r="D109" s="527">
        <f>+'1.2.1.sz.mell. Önk. összes'!D109+'1.2.2.sz.mell. Hivatal össz.'!D109+'1.2.3.sz.mell.Műv.össz.'!D109+'1.2.4.sz.mell.Vágo.össz.'!D109</f>
        <v>0</v>
      </c>
      <c r="E109" s="539">
        <f>+'1.2.1.sz.mell. Önk. összes'!E109+'1.2.2.sz.mell. Hivatal össz.'!E109+'1.2.3.sz.mell.Műv.össz.'!E109+'1.2.4.sz.mell.Vágo.össz.'!E109</f>
        <v>0</v>
      </c>
      <c r="F109" s="528"/>
    </row>
    <row r="110" spans="1:6" ht="12" customHeight="1">
      <c r="A110" s="533" t="s">
        <v>466</v>
      </c>
      <c r="B110" s="576" t="s">
        <v>380</v>
      </c>
      <c r="C110" s="527">
        <f>+'1.2.1.sz.mell. Önk. összes'!C110+'1.2.2.sz.mell. Hivatal össz.'!C110+'1.2.3.sz.mell.Műv.össz.'!C110+'1.2.4.sz.mell.Vágo.össz.'!C110</f>
        <v>0</v>
      </c>
      <c r="D110" s="527">
        <f>+'1.2.1.sz.mell. Önk. összes'!D110+'1.2.2.sz.mell. Hivatal össz.'!D110+'1.2.3.sz.mell.Műv.össz.'!D110+'1.2.4.sz.mell.Vágo.össz.'!D110</f>
        <v>1015</v>
      </c>
      <c r="E110" s="539">
        <f>+'1.2.1.sz.mell. Önk. összes'!E110+'1.2.2.sz.mell. Hivatal össz.'!E110+'1.2.3.sz.mell.Műv.össz.'!E110+'1.2.4.sz.mell.Vágo.össz.'!E110</f>
        <v>32140</v>
      </c>
      <c r="F110" s="528"/>
    </row>
    <row r="111" spans="1:6" ht="12" customHeight="1">
      <c r="A111" s="529" t="s">
        <v>470</v>
      </c>
      <c r="B111" s="574" t="s">
        <v>50</v>
      </c>
      <c r="C111" s="527">
        <f>+'1.2.1.sz.mell. Önk. összes'!C111+'1.2.2.sz.mell. Hivatal össz.'!C111+'1.2.3.sz.mell.Műv.össz.'!C111+'1.2.4.sz.mell.Vágo.össz.'!C111</f>
        <v>0</v>
      </c>
      <c r="D111" s="527">
        <f>+'1.2.1.sz.mell. Önk. összes'!D111+'1.2.2.sz.mell. Hivatal össz.'!D111+'1.2.3.sz.mell.Műv.össz.'!D111+'1.2.4.sz.mell.Vágo.össz.'!D111</f>
        <v>0</v>
      </c>
      <c r="E111" s="531">
        <f>+E112+E113</f>
        <v>147876</v>
      </c>
      <c r="F111" s="528"/>
    </row>
    <row r="112" spans="1:6" ht="12" customHeight="1">
      <c r="A112" s="529" t="s">
        <v>471</v>
      </c>
      <c r="B112" s="573" t="s">
        <v>473</v>
      </c>
      <c r="C112" s="527">
        <f>+'1.2.1.sz.mell. Önk. összes'!C112+'1.2.2.sz.mell. Hivatal össz.'!C112+'1.2.3.sz.mell.Műv.össz.'!C112+'1.2.4.sz.mell.Vágo.össz.'!C112</f>
        <v>0</v>
      </c>
      <c r="D112" s="527">
        <f>+'1.2.1.sz.mell. Önk. összes'!D112+'1.2.2.sz.mell. Hivatal össz.'!D112+'1.2.3.sz.mell.Műv.össz.'!D112+'1.2.4.sz.mell.Vágo.össz.'!D112</f>
        <v>0</v>
      </c>
      <c r="E112" s="531">
        <f>+'1.2.1.sz.mell. Önk. összes'!E112+'1.2.2.sz.mell. Hivatal össz.'!E112+'1.2.3.sz.mell.Műv.össz.'!E112+'1.2.4.sz.mell.Vágo.össz.'!E112</f>
        <v>40049</v>
      </c>
      <c r="F112" s="528"/>
    </row>
    <row r="113" spans="1:6" ht="12" customHeight="1" thickBot="1">
      <c r="A113" s="580" t="s">
        <v>472</v>
      </c>
      <c r="B113" s="581" t="s">
        <v>474</v>
      </c>
      <c r="C113" s="535">
        <f>+'1.2.1.sz.mell. Önk. összes'!C113+'1.2.2.sz.mell. Hivatal össz.'!C113+'1.2.3.sz.mell.Műv.össz.'!C113+'1.2.4.sz.mell.Vágo.össz.'!C113</f>
        <v>0</v>
      </c>
      <c r="D113" s="535">
        <f>+'1.2.1.sz.mell. Önk. összes'!D113+'1.2.2.sz.mell. Hivatal össz.'!D113+'1.2.3.sz.mell.Műv.össz.'!D113+'1.2.4.sz.mell.Vágo.össz.'!D113</f>
        <v>0</v>
      </c>
      <c r="E113" s="582">
        <f>+'1.2.1.sz.mell. Önk. összes'!E113+'1.2.2.sz.mell. Hivatal össz.'!E113+'1.2.3.sz.mell.Műv.össz.'!E113+'1.2.4.sz.mell.Vágo.össz.'!E113</f>
        <v>107827</v>
      </c>
      <c r="F113" s="528"/>
    </row>
    <row r="114" spans="1:6" ht="12" customHeight="1" thickBot="1">
      <c r="A114" s="583" t="s">
        <v>19</v>
      </c>
      <c r="B114" s="584" t="s">
        <v>609</v>
      </c>
      <c r="C114" s="537">
        <f>+'1.2.1.sz.mell. Önk. összes'!C114+'1.2.2.sz.mell. Hivatal össz.'!C114+'1.2.3.sz.mell.Műv.össz.'!C114+'1.2.4.sz.mell.Vágo.össz.'!C114</f>
        <v>143398</v>
      </c>
      <c r="D114" s="538">
        <f>+'1.2.1.sz.mell. Önk. összes'!D114+'1.2.2.sz.mell. Hivatal össz.'!D114+'1.2.3.sz.mell.Műv.össz.'!D114+'1.2.4.sz.mell.Vágo.össz.'!D114</f>
        <v>115295</v>
      </c>
      <c r="E114" s="585">
        <f>+E115+E117+E119</f>
        <v>280998</v>
      </c>
    </row>
    <row r="115" spans="1:6" ht="12" customHeight="1">
      <c r="A115" s="525" t="s">
        <v>107</v>
      </c>
      <c r="B115" s="573" t="s">
        <v>240</v>
      </c>
      <c r="C115" s="527">
        <f>+'1.2.1.sz.mell. Önk. összes'!C115+'1.2.2.sz.mell. Hivatal össz.'!C115+'1.2.3.sz.mell.Műv.össz.'!C115+'1.2.4.sz.mell.Vágo.össz.'!C115</f>
        <v>53439</v>
      </c>
      <c r="D115" s="527">
        <f>+'1.2.1.sz.mell. Önk. összes'!D115+'1.2.2.sz.mell. Hivatal össz.'!D115+'1.2.3.sz.mell.Műv.össz.'!D115+'1.2.4.sz.mell.Vágo.össz.'!D115</f>
        <v>80811</v>
      </c>
      <c r="E115" s="527">
        <f>+'1.2.1.sz.mell. Önk. összes'!E115+'1.2.2.sz.mell. Hivatal össz.'!E115+'1.2.3.sz.mell.Műv.össz.'!E115+'1.2.4.sz.mell.Vágo.össz.'!E115</f>
        <v>220558</v>
      </c>
      <c r="F115" s="528"/>
    </row>
    <row r="116" spans="1:6" ht="12" customHeight="1">
      <c r="A116" s="525" t="s">
        <v>108</v>
      </c>
      <c r="B116" s="586" t="s">
        <v>385</v>
      </c>
      <c r="C116" s="527">
        <f>+'1.2.1.sz.mell. Önk. összes'!C116+'1.2.2.sz.mell. Hivatal össz.'!C116+'1.2.3.sz.mell.Műv.össz.'!C116+'1.2.4.sz.mell.Vágo.össz.'!C116</f>
        <v>0</v>
      </c>
      <c r="D116" s="527">
        <f>+'1.2.1.sz.mell. Önk. összes'!D116+'1.2.2.sz.mell. Hivatal össz.'!D116+'1.2.3.sz.mell.Műv.össz.'!D116+'1.2.4.sz.mell.Vágo.össz.'!D116</f>
        <v>0</v>
      </c>
      <c r="E116" s="527">
        <f>+'1.2.1.sz.mell. Önk. összes'!E116+'1.2.2.sz.mell. Hivatal össz.'!E116+'1.2.3.sz.mell.Műv.össz.'!E116+'1.2.4.sz.mell.Vágo.össz.'!E116</f>
        <v>0</v>
      </c>
      <c r="F116" s="528"/>
    </row>
    <row r="117" spans="1:6" ht="12" customHeight="1">
      <c r="A117" s="525" t="s">
        <v>109</v>
      </c>
      <c r="B117" s="586" t="s">
        <v>192</v>
      </c>
      <c r="C117" s="527">
        <f>+'1.2.1.sz.mell. Önk. összes'!C117+'1.2.2.sz.mell. Hivatal össz.'!C117+'1.2.3.sz.mell.Műv.össz.'!C117+'1.2.4.sz.mell.Vágo.össz.'!C117</f>
        <v>89959</v>
      </c>
      <c r="D117" s="527">
        <f>+'1.2.1.sz.mell. Önk. összes'!D117+'1.2.2.sz.mell. Hivatal össz.'!D117+'1.2.3.sz.mell.Műv.össz.'!D117+'1.2.4.sz.mell.Vágo.össz.'!D117</f>
        <v>34484</v>
      </c>
      <c r="E117" s="531">
        <f>+'1.2.1.sz.mell. Önk. összes'!E117+'1.2.2.sz.mell. Hivatal össz.'!E117+'1.2.3.sz.mell.Műv.össz.'!E117+'1.2.4.sz.mell.Vágo.össz.'!E117</f>
        <v>60440</v>
      </c>
      <c r="F117" s="528"/>
    </row>
    <row r="118" spans="1:6" ht="12" customHeight="1">
      <c r="A118" s="525" t="s">
        <v>110</v>
      </c>
      <c r="B118" s="586" t="s">
        <v>386</v>
      </c>
      <c r="C118" s="527">
        <f>+'1.2.1.sz.mell. Önk. összes'!C118+'1.2.2.sz.mell. Hivatal össz.'!C118+'1.2.3.sz.mell.Műv.össz.'!C118+'1.2.4.sz.mell.Vágo.össz.'!C118</f>
        <v>0</v>
      </c>
      <c r="D118" s="527">
        <f>+'1.2.1.sz.mell. Önk. összes'!D118+'1.2.2.sz.mell. Hivatal össz.'!D118+'1.2.3.sz.mell.Műv.össz.'!D118+'1.2.4.sz.mell.Vágo.össz.'!D118</f>
        <v>0</v>
      </c>
      <c r="E118" s="587">
        <f>+'1.2.1.sz.mell. Önk. összes'!E118+'1.2.2.sz.mell. Hivatal össz.'!E118+'1.2.3.sz.mell.Műv.össz.'!E118+'1.2.4.sz.mell.Vágo.össz.'!E118</f>
        <v>0</v>
      </c>
      <c r="F118" s="528"/>
    </row>
    <row r="119" spans="1:6" ht="12" customHeight="1">
      <c r="A119" s="525" t="s">
        <v>111</v>
      </c>
      <c r="B119" s="534" t="s">
        <v>243</v>
      </c>
      <c r="C119" s="527">
        <f>+'1.2.1.sz.mell. Önk. összes'!C119+'1.2.2.sz.mell. Hivatal össz.'!C119+'1.2.3.sz.mell.Műv.össz.'!C119+'1.2.4.sz.mell.Vágo.össz.'!C119</f>
        <v>0</v>
      </c>
      <c r="D119" s="527">
        <f>+'1.2.1.sz.mell. Önk. összes'!D119+'1.2.2.sz.mell. Hivatal össz.'!D119+'1.2.3.sz.mell.Műv.össz.'!D119+'1.2.4.sz.mell.Vágo.össz.'!D119</f>
        <v>0</v>
      </c>
      <c r="E119" s="587"/>
      <c r="F119" s="528"/>
    </row>
    <row r="120" spans="1:6" ht="12" customHeight="1">
      <c r="A120" s="525" t="s">
        <v>120</v>
      </c>
      <c r="B120" s="532" t="s">
        <v>451</v>
      </c>
      <c r="C120" s="527">
        <f>+'1.2.1.sz.mell. Önk. összes'!C120+'1.2.2.sz.mell. Hivatal össz.'!C120+'1.2.3.sz.mell.Műv.össz.'!C120+'1.2.4.sz.mell.Vágo.össz.'!C120</f>
        <v>0</v>
      </c>
      <c r="D120" s="527">
        <f>+'1.2.1.sz.mell. Önk. összes'!D120+'1.2.2.sz.mell. Hivatal össz.'!D120+'1.2.3.sz.mell.Műv.össz.'!D120+'1.2.4.sz.mell.Vágo.össz.'!D120</f>
        <v>0</v>
      </c>
      <c r="E120" s="587">
        <f>+'1.2.1.sz.mell. Önk. összes'!E120+'1.2.2.sz.mell. Hivatal össz.'!E120+'1.2.3.sz.mell.Műv.össz.'!E120+'1.2.4.sz.mell.Vágo.össz.'!E120</f>
        <v>0</v>
      </c>
      <c r="F120" s="528"/>
    </row>
    <row r="121" spans="1:6" ht="12" customHeight="1">
      <c r="A121" s="525" t="s">
        <v>122</v>
      </c>
      <c r="B121" s="588" t="s">
        <v>391</v>
      </c>
      <c r="C121" s="527">
        <f>+'1.2.1.sz.mell. Önk. összes'!C121+'1.2.2.sz.mell. Hivatal össz.'!C121+'1.2.3.sz.mell.Műv.össz.'!C121+'1.2.4.sz.mell.Vágo.össz.'!C121</f>
        <v>0</v>
      </c>
      <c r="D121" s="527">
        <f>+'1.2.1.sz.mell. Önk. összes'!D121+'1.2.2.sz.mell. Hivatal össz.'!D121+'1.2.3.sz.mell.Műv.össz.'!D121+'1.2.4.sz.mell.Vágo.össz.'!D121</f>
        <v>0</v>
      </c>
      <c r="E121" s="587">
        <f>+'1.2.1.sz.mell. Önk. összes'!E121+'1.2.2.sz.mell. Hivatal össz.'!E121+'1.2.3.sz.mell.Műv.össz.'!E121+'1.2.4.sz.mell.Vágo.össz.'!E121</f>
        <v>0</v>
      </c>
      <c r="F121" s="528"/>
    </row>
    <row r="122" spans="1:6">
      <c r="A122" s="525" t="s">
        <v>193</v>
      </c>
      <c r="B122" s="578" t="s">
        <v>374</v>
      </c>
      <c r="C122" s="527">
        <f>+'1.2.1.sz.mell. Önk. összes'!C122+'1.2.2.sz.mell. Hivatal össz.'!C122+'1.2.3.sz.mell.Műv.össz.'!C122+'1.2.4.sz.mell.Vágo.össz.'!C122</f>
        <v>0</v>
      </c>
      <c r="D122" s="527">
        <f>+'1.2.1.sz.mell. Önk. összes'!D122+'1.2.2.sz.mell. Hivatal össz.'!D122+'1.2.3.sz.mell.Műv.össz.'!D122+'1.2.4.sz.mell.Vágo.össz.'!D122</f>
        <v>0</v>
      </c>
      <c r="E122" s="587">
        <f>+'1.2.1.sz.mell. Önk. összes'!E122+'1.2.2.sz.mell. Hivatal össz.'!E122+'1.2.3.sz.mell.Műv.össz.'!E122+'1.2.4.sz.mell.Vágo.össz.'!E122</f>
        <v>0</v>
      </c>
      <c r="F122" s="528"/>
    </row>
    <row r="123" spans="1:6" ht="12" customHeight="1">
      <c r="A123" s="525" t="s">
        <v>194</v>
      </c>
      <c r="B123" s="578" t="s">
        <v>390</v>
      </c>
      <c r="C123" s="527">
        <f>+'1.2.1.sz.mell. Önk. összes'!C123+'1.2.2.sz.mell. Hivatal össz.'!C123+'1.2.3.sz.mell.Műv.össz.'!C123+'1.2.4.sz.mell.Vágo.össz.'!C123</f>
        <v>0</v>
      </c>
      <c r="D123" s="527">
        <f>+'1.2.1.sz.mell. Önk. összes'!D123+'1.2.2.sz.mell. Hivatal össz.'!D123+'1.2.3.sz.mell.Műv.össz.'!D123+'1.2.4.sz.mell.Vágo.össz.'!D123</f>
        <v>0</v>
      </c>
      <c r="E123" s="587">
        <f>+'1.2.1.sz.mell. Önk. összes'!E123+'1.2.2.sz.mell. Hivatal össz.'!E123+'1.2.3.sz.mell.Műv.össz.'!E123+'1.2.4.sz.mell.Vágo.össz.'!E123</f>
        <v>0</v>
      </c>
      <c r="F123" s="528"/>
    </row>
    <row r="124" spans="1:6" ht="12" customHeight="1">
      <c r="A124" s="525" t="s">
        <v>195</v>
      </c>
      <c r="B124" s="578" t="s">
        <v>389</v>
      </c>
      <c r="C124" s="527">
        <f>+'1.2.1.sz.mell. Önk. összes'!C124+'1.2.2.sz.mell. Hivatal össz.'!C124+'1.2.3.sz.mell.Műv.össz.'!C124+'1.2.4.sz.mell.Vágo.össz.'!C124</f>
        <v>0</v>
      </c>
      <c r="D124" s="527">
        <f>+'1.2.1.sz.mell. Önk. összes'!D124+'1.2.2.sz.mell. Hivatal össz.'!D124+'1.2.3.sz.mell.Műv.össz.'!D124+'1.2.4.sz.mell.Vágo.össz.'!D124</f>
        <v>0</v>
      </c>
      <c r="E124" s="587">
        <f>+'1.2.1.sz.mell. Önk. összes'!E124+'1.2.2.sz.mell. Hivatal össz.'!E124+'1.2.3.sz.mell.Műv.össz.'!E124+'1.2.4.sz.mell.Vágo.össz.'!E124</f>
        <v>0</v>
      </c>
      <c r="F124" s="528"/>
    </row>
    <row r="125" spans="1:6" ht="12" customHeight="1">
      <c r="A125" s="525" t="s">
        <v>382</v>
      </c>
      <c r="B125" s="578" t="s">
        <v>377</v>
      </c>
      <c r="C125" s="527">
        <f>+'1.2.1.sz.mell. Önk. összes'!C125+'1.2.2.sz.mell. Hivatal össz.'!C125+'1.2.3.sz.mell.Műv.össz.'!C125+'1.2.4.sz.mell.Vágo.össz.'!C125</f>
        <v>0</v>
      </c>
      <c r="D125" s="527">
        <f>+'1.2.1.sz.mell. Önk. összes'!D125+'1.2.2.sz.mell. Hivatal össz.'!D125+'1.2.3.sz.mell.Műv.össz.'!D125+'1.2.4.sz.mell.Vágo.össz.'!D125</f>
        <v>0</v>
      </c>
      <c r="E125" s="587">
        <f>+'1.2.1.sz.mell. Önk. összes'!E125+'1.2.2.sz.mell. Hivatal össz.'!E125+'1.2.3.sz.mell.Műv.össz.'!E125+'1.2.4.sz.mell.Vágo.össz.'!E125</f>
        <v>0</v>
      </c>
      <c r="F125" s="528"/>
    </row>
    <row r="126" spans="1:6" ht="12" customHeight="1">
      <c r="A126" s="525" t="s">
        <v>383</v>
      </c>
      <c r="B126" s="578" t="s">
        <v>388</v>
      </c>
      <c r="C126" s="527">
        <f>+'1.2.1.sz.mell. Önk. összes'!C126+'1.2.2.sz.mell. Hivatal össz.'!C126+'1.2.3.sz.mell.Műv.össz.'!C126+'1.2.4.sz.mell.Vágo.össz.'!C126</f>
        <v>0</v>
      </c>
      <c r="D126" s="527">
        <f>+'1.2.1.sz.mell. Önk. összes'!D126+'1.2.2.sz.mell. Hivatal össz.'!D126+'1.2.3.sz.mell.Műv.össz.'!D126+'1.2.4.sz.mell.Vágo.össz.'!D126</f>
        <v>0</v>
      </c>
      <c r="E126" s="587">
        <f>+'1.2.1.sz.mell. Önk. összes'!E126+'1.2.2.sz.mell. Hivatal össz.'!E126+'1.2.3.sz.mell.Műv.össz.'!E126+'1.2.4.sz.mell.Vágo.össz.'!E126</f>
        <v>0</v>
      </c>
      <c r="F126" s="528"/>
    </row>
    <row r="127" spans="1:6" ht="13.5" thickBot="1">
      <c r="A127" s="579" t="s">
        <v>384</v>
      </c>
      <c r="B127" s="578" t="s">
        <v>387</v>
      </c>
      <c r="C127" s="535">
        <f>+'1.2.1.sz.mell. Önk. összes'!C127+'1.2.2.sz.mell. Hivatal össz.'!C127+'1.2.3.sz.mell.Műv.össz.'!C127+'1.2.4.sz.mell.Vágo.össz.'!C127</f>
        <v>0</v>
      </c>
      <c r="D127" s="535">
        <f>+'1.2.1.sz.mell. Önk. összes'!D127+'1.2.2.sz.mell. Hivatal össz.'!D127+'1.2.3.sz.mell.Műv.össz.'!D127+'1.2.4.sz.mell.Vágo.össz.'!D127</f>
        <v>0</v>
      </c>
      <c r="E127" s="589">
        <f>+'1.2.1.sz.mell. Önk. összes'!E127+'1.2.2.sz.mell. Hivatal össz.'!E127+'1.2.3.sz.mell.Műv.össz.'!E127+'1.2.4.sz.mell.Vágo.össz.'!E127</f>
        <v>0</v>
      </c>
      <c r="F127" s="528"/>
    </row>
    <row r="128" spans="1:6" ht="12" customHeight="1" thickBot="1">
      <c r="A128" s="522" t="s">
        <v>20</v>
      </c>
      <c r="B128" s="590" t="s">
        <v>475</v>
      </c>
      <c r="C128" s="537">
        <f>+'1.2.1.sz.mell. Önk. összes'!C128+'1.2.2.sz.mell. Hivatal össz.'!C128+'1.2.3.sz.mell.Műv.össz.'!C128+'1.2.4.sz.mell.Vágo.össz.'!C128</f>
        <v>850042</v>
      </c>
      <c r="D128" s="538">
        <f>+'1.2.1.sz.mell. Önk. összes'!D128+'1.2.2.sz.mell. Hivatal össz.'!D128+'1.2.3.sz.mell.Műv.össz.'!D128+'1.2.4.sz.mell.Vágo.össz.'!D128</f>
        <v>1051147</v>
      </c>
      <c r="E128" s="524">
        <f>+E93+E114</f>
        <v>1101131</v>
      </c>
    </row>
    <row r="129" spans="1:6" ht="12" customHeight="1" thickBot="1">
      <c r="A129" s="522" t="s">
        <v>21</v>
      </c>
      <c r="B129" s="591" t="s">
        <v>476</v>
      </c>
      <c r="C129" s="527">
        <f>+'1.2.1.sz.mell. Önk. összes'!C129+'1.2.2.sz.mell. Hivatal össz.'!C129+'1.2.3.sz.mell.Műv.össz.'!C129+'1.2.4.sz.mell.Vágo.össz.'!C129</f>
        <v>0</v>
      </c>
      <c r="D129" s="527">
        <f>+'1.2.1.sz.mell. Önk. összes'!D129+'1.2.2.sz.mell. Hivatal össz.'!D129+'1.2.3.sz.mell.Műv.össz.'!D129+'1.2.4.sz.mell.Vágo.össz.'!D129</f>
        <v>0</v>
      </c>
      <c r="E129" s="524">
        <f>+E130+E131+E132</f>
        <v>0</v>
      </c>
    </row>
    <row r="130" spans="1:6" ht="12" customHeight="1">
      <c r="A130" s="525" t="s">
        <v>282</v>
      </c>
      <c r="B130" s="586" t="s">
        <v>483</v>
      </c>
      <c r="C130" s="527">
        <f>+'1.2.1.sz.mell. Önk. összes'!C130+'1.2.2.sz.mell. Hivatal össz.'!C130+'1.2.3.sz.mell.Műv.össz.'!C130+'1.2.4.sz.mell.Vágo.össz.'!C130</f>
        <v>0</v>
      </c>
      <c r="D130" s="527">
        <f>+'1.2.1.sz.mell. Önk. összes'!D130+'1.2.2.sz.mell. Hivatal össz.'!D130+'1.2.3.sz.mell.Műv.össz.'!D130+'1.2.4.sz.mell.Vágo.össz.'!D130</f>
        <v>0</v>
      </c>
      <c r="E130" s="587">
        <f>+'1.2.1.sz.mell. Önk. összes'!E130+'1.2.2.sz.mell. Hivatal össz.'!E130+'1.2.3.sz.mell.Műv.össz.'!E130+'1.2.4.sz.mell.Vágo.össz.'!E130</f>
        <v>0</v>
      </c>
    </row>
    <row r="131" spans="1:6" ht="12" customHeight="1">
      <c r="A131" s="525" t="s">
        <v>285</v>
      </c>
      <c r="B131" s="586" t="s">
        <v>484</v>
      </c>
      <c r="C131" s="527">
        <f>+'1.2.1.sz.mell. Önk. összes'!C131+'1.2.2.sz.mell. Hivatal össz.'!C131+'1.2.3.sz.mell.Műv.össz.'!C131+'1.2.4.sz.mell.Vágo.össz.'!C131</f>
        <v>0</v>
      </c>
      <c r="D131" s="527">
        <f>+'1.2.1.sz.mell. Önk. összes'!D131+'1.2.2.sz.mell. Hivatal össz.'!D131+'1.2.3.sz.mell.Műv.össz.'!D131+'1.2.4.sz.mell.Vágo.össz.'!D131</f>
        <v>0</v>
      </c>
      <c r="E131" s="587">
        <f>+'1.2.1.sz.mell. Önk. összes'!E131+'1.2.2.sz.mell. Hivatal össz.'!E131+'1.2.3.sz.mell.Műv.össz.'!E131+'1.2.4.sz.mell.Vágo.össz.'!E131</f>
        <v>0</v>
      </c>
    </row>
    <row r="132" spans="1:6" ht="12" customHeight="1" thickBot="1">
      <c r="A132" s="579" t="s">
        <v>286</v>
      </c>
      <c r="B132" s="586" t="s">
        <v>485</v>
      </c>
      <c r="C132" s="535">
        <f>+'1.2.1.sz.mell. Önk. összes'!C132+'1.2.2.sz.mell. Hivatal össz.'!C132+'1.2.3.sz.mell.Műv.össz.'!C132+'1.2.4.sz.mell.Vágo.össz.'!C132</f>
        <v>0</v>
      </c>
      <c r="D132" s="535">
        <f>+'1.2.1.sz.mell. Önk. összes'!D132+'1.2.2.sz.mell. Hivatal össz.'!D132+'1.2.3.sz.mell.Műv.össz.'!D132+'1.2.4.sz.mell.Vágo.össz.'!D132</f>
        <v>0</v>
      </c>
      <c r="E132" s="587">
        <f>+'1.2.1.sz.mell. Önk. összes'!E132+'1.2.2.sz.mell. Hivatal össz.'!E132+'1.2.3.sz.mell.Műv.össz.'!E132+'1.2.4.sz.mell.Vágo.össz.'!E132</f>
        <v>0</v>
      </c>
    </row>
    <row r="133" spans="1:6" ht="12" customHeight="1" thickBot="1">
      <c r="A133" s="592" t="s">
        <v>22</v>
      </c>
      <c r="B133" s="593" t="s">
        <v>477</v>
      </c>
      <c r="C133" s="538">
        <f>+'1.2.1.sz.mell. Önk. összes'!C133+'1.2.2.sz.mell. Hivatal össz.'!C133+'1.2.3.sz.mell.Műv.össz.'!C133+'1.2.4.sz.mell.Vágo.össz.'!C133</f>
        <v>0</v>
      </c>
      <c r="D133" s="538">
        <f>+'1.2.1.sz.mell. Önk. összes'!D133+'1.2.2.sz.mell. Hivatal össz.'!D133+'1.2.3.sz.mell.Műv.össz.'!D133+'1.2.4.sz.mell.Vágo.össz.'!D133</f>
        <v>0</v>
      </c>
      <c r="E133" s="524">
        <f>SUM(E134:E139)</f>
        <v>0</v>
      </c>
    </row>
    <row r="134" spans="1:6" ht="12" customHeight="1">
      <c r="A134" s="525" t="s">
        <v>94</v>
      </c>
      <c r="B134" s="594" t="s">
        <v>486</v>
      </c>
      <c r="C134" s="527">
        <f>+'1.2.1.sz.mell. Önk. összes'!C134+'1.2.2.sz.mell. Hivatal össz.'!C134+'1.2.3.sz.mell.Műv.össz.'!C134+'1.2.4.sz.mell.Vágo.össz.'!C134</f>
        <v>0</v>
      </c>
      <c r="D134" s="527">
        <f>+'1.2.1.sz.mell. Önk. összes'!D134+'1.2.2.sz.mell. Hivatal össz.'!D134+'1.2.3.sz.mell.Műv.össz.'!D134+'1.2.4.sz.mell.Vágo.össz.'!D134</f>
        <v>0</v>
      </c>
      <c r="E134" s="587">
        <f>+'1.2.1.sz.mell. Önk. összes'!E134+'1.2.2.sz.mell. Hivatal össz.'!E134+'1.2.3.sz.mell.Műv.össz.'!E134+'1.2.4.sz.mell.Vágo.össz.'!E134</f>
        <v>0</v>
      </c>
    </row>
    <row r="135" spans="1:6" ht="12" customHeight="1">
      <c r="A135" s="525" t="s">
        <v>95</v>
      </c>
      <c r="B135" s="594" t="s">
        <v>478</v>
      </c>
      <c r="C135" s="527">
        <f>+'1.2.1.sz.mell. Önk. összes'!C135+'1.2.2.sz.mell. Hivatal össz.'!C135+'1.2.3.sz.mell.Műv.össz.'!C135+'1.2.4.sz.mell.Vágo.össz.'!C135</f>
        <v>0</v>
      </c>
      <c r="D135" s="527">
        <f>+'1.2.1.sz.mell. Önk. összes'!D135+'1.2.2.sz.mell. Hivatal össz.'!D135+'1.2.3.sz.mell.Műv.össz.'!D135+'1.2.4.sz.mell.Vágo.össz.'!D135</f>
        <v>0</v>
      </c>
      <c r="E135" s="587">
        <f>+'1.2.1.sz.mell. Önk. összes'!E135+'1.2.2.sz.mell. Hivatal össz.'!E135+'1.2.3.sz.mell.Műv.össz.'!E135+'1.2.4.sz.mell.Vágo.össz.'!E135</f>
        <v>0</v>
      </c>
    </row>
    <row r="136" spans="1:6" ht="12" customHeight="1">
      <c r="A136" s="525" t="s">
        <v>96</v>
      </c>
      <c r="B136" s="594" t="s">
        <v>479</v>
      </c>
      <c r="C136" s="527">
        <f>+'1.2.1.sz.mell. Önk. összes'!C136+'1.2.2.sz.mell. Hivatal össz.'!C136+'1.2.3.sz.mell.Műv.össz.'!C136+'1.2.4.sz.mell.Vágo.össz.'!C136</f>
        <v>0</v>
      </c>
      <c r="D136" s="527">
        <f>+'1.2.1.sz.mell. Önk. összes'!D136+'1.2.2.sz.mell. Hivatal össz.'!D136+'1.2.3.sz.mell.Műv.össz.'!D136+'1.2.4.sz.mell.Vágo.össz.'!D136</f>
        <v>0</v>
      </c>
      <c r="E136" s="587">
        <f>+'1.2.1.sz.mell. Önk. összes'!E136+'1.2.2.sz.mell. Hivatal össz.'!E136+'1.2.3.sz.mell.Műv.össz.'!E136+'1.2.4.sz.mell.Vágo.össz.'!E136</f>
        <v>0</v>
      </c>
    </row>
    <row r="137" spans="1:6" ht="12" customHeight="1">
      <c r="A137" s="525" t="s">
        <v>180</v>
      </c>
      <c r="B137" s="594" t="s">
        <v>480</v>
      </c>
      <c r="C137" s="527">
        <f>+'1.2.1.sz.mell. Önk. összes'!C137+'1.2.2.sz.mell. Hivatal össz.'!C137+'1.2.3.sz.mell.Műv.össz.'!C137+'1.2.4.sz.mell.Vágo.össz.'!C137</f>
        <v>0</v>
      </c>
      <c r="D137" s="527">
        <f>+'1.2.1.sz.mell. Önk. összes'!D137+'1.2.2.sz.mell. Hivatal össz.'!D137+'1.2.3.sz.mell.Műv.össz.'!D137+'1.2.4.sz.mell.Vágo.össz.'!D137</f>
        <v>0</v>
      </c>
      <c r="E137" s="587">
        <f>+'1.2.1.sz.mell. Önk. összes'!E137+'1.2.2.sz.mell. Hivatal össz.'!E137+'1.2.3.sz.mell.Műv.össz.'!E137+'1.2.4.sz.mell.Vágo.össz.'!E137</f>
        <v>0</v>
      </c>
    </row>
    <row r="138" spans="1:6" ht="12" customHeight="1">
      <c r="A138" s="525" t="s">
        <v>181</v>
      </c>
      <c r="B138" s="594" t="s">
        <v>481</v>
      </c>
      <c r="C138" s="527">
        <f>+'1.2.1.sz.mell. Önk. összes'!C138+'1.2.2.sz.mell. Hivatal össz.'!C138+'1.2.3.sz.mell.Műv.össz.'!C138+'1.2.4.sz.mell.Vágo.össz.'!C138</f>
        <v>0</v>
      </c>
      <c r="D138" s="527">
        <f>+'1.2.1.sz.mell. Önk. összes'!D138+'1.2.2.sz.mell. Hivatal össz.'!D138+'1.2.3.sz.mell.Műv.össz.'!D138+'1.2.4.sz.mell.Vágo.össz.'!D138</f>
        <v>0</v>
      </c>
      <c r="E138" s="587">
        <f>+'1.2.1.sz.mell. Önk. összes'!E138+'1.2.2.sz.mell. Hivatal össz.'!E138+'1.2.3.sz.mell.Műv.össz.'!E138+'1.2.4.sz.mell.Vágo.össz.'!E138</f>
        <v>0</v>
      </c>
    </row>
    <row r="139" spans="1:6" ht="12" customHeight="1" thickBot="1">
      <c r="A139" s="579" t="s">
        <v>182</v>
      </c>
      <c r="B139" s="594" t="s">
        <v>482</v>
      </c>
      <c r="C139" s="535">
        <f>+'1.2.1.sz.mell. Önk. összes'!C139+'1.2.2.sz.mell. Hivatal össz.'!C139+'1.2.3.sz.mell.Műv.össz.'!C139+'1.2.4.sz.mell.Vágo.össz.'!C139</f>
        <v>0</v>
      </c>
      <c r="D139" s="535">
        <f>+'1.2.1.sz.mell. Önk. összes'!D139+'1.2.2.sz.mell. Hivatal össz.'!D139+'1.2.3.sz.mell.Műv.össz.'!D139+'1.2.4.sz.mell.Vágo.össz.'!D139</f>
        <v>0</v>
      </c>
      <c r="E139" s="587">
        <f>+'1.2.1.sz.mell. Önk. összes'!E139+'1.2.2.sz.mell. Hivatal össz.'!E139+'1.2.3.sz.mell.Műv.össz.'!E139+'1.2.4.sz.mell.Vágo.össz.'!E139</f>
        <v>0</v>
      </c>
    </row>
    <row r="140" spans="1:6" ht="12" customHeight="1" thickBot="1">
      <c r="A140" s="522" t="s">
        <v>23</v>
      </c>
      <c r="B140" s="590" t="s">
        <v>490</v>
      </c>
      <c r="C140" s="537"/>
      <c r="D140" s="538"/>
      <c r="E140" s="542">
        <f>+E141+E142+E143+E144</f>
        <v>0</v>
      </c>
    </row>
    <row r="141" spans="1:6" ht="12" customHeight="1">
      <c r="A141" s="525" t="s">
        <v>97</v>
      </c>
      <c r="B141" s="594" t="s">
        <v>392</v>
      </c>
      <c r="C141" s="527">
        <f>+'1.2.1.sz.mell. Önk. összes'!C141+'1.2.2.sz.mell. Hivatal össz.'!C141+'1.2.3.sz.mell.Műv.össz.'!C141+'1.2.4.sz.mell.Vágo.össz.'!C141</f>
        <v>0</v>
      </c>
      <c r="D141" s="527">
        <f>+'1.2.1.sz.mell. Önk. összes'!D141+'1.2.2.sz.mell. Hivatal össz.'!D141+'1.2.3.sz.mell.Műv.össz.'!D141+'1.2.4.sz.mell.Vágo.össz.'!D141</f>
        <v>0</v>
      </c>
      <c r="E141" s="587">
        <f>+'1.2.1.sz.mell. Önk. összes'!E141+'1.2.2.sz.mell. Hivatal össz.'!E141+'1.2.3.sz.mell.Műv.össz.'!E141+'1.2.4.sz.mell.Vágo.össz.'!E141</f>
        <v>0</v>
      </c>
    </row>
    <row r="142" spans="1:6" ht="12" customHeight="1">
      <c r="A142" s="525" t="s">
        <v>98</v>
      </c>
      <c r="B142" s="594" t="s">
        <v>393</v>
      </c>
      <c r="C142" s="527">
        <f>+'1.2.1.sz.mell. Önk. összes'!C142+'1.2.2.sz.mell. Hivatal össz.'!C142+'1.2.3.sz.mell.Műv.össz.'!C142+'1.2.4.sz.mell.Vágo.össz.'!C142</f>
        <v>0</v>
      </c>
      <c r="D142" s="527">
        <f>+'1.2.1.sz.mell. Önk. összes'!D142+'1.2.2.sz.mell. Hivatal össz.'!D142+'1.2.3.sz.mell.Műv.össz.'!D142+'1.2.4.sz.mell.Vágo.össz.'!D142</f>
        <v>0</v>
      </c>
      <c r="E142" s="587">
        <f>+'1.2.1.sz.mell. Önk. összes'!E142+'1.2.2.sz.mell. Hivatal össz.'!E142+'1.2.3.sz.mell.Műv.össz.'!E142+'1.2.4.sz.mell.Vágo.össz.'!E142</f>
        <v>0</v>
      </c>
    </row>
    <row r="143" spans="1:6" ht="12" customHeight="1">
      <c r="A143" s="525" t="s">
        <v>306</v>
      </c>
      <c r="B143" s="594" t="s">
        <v>491</v>
      </c>
      <c r="C143" s="527">
        <f>+'1.2.1.sz.mell. Önk. összes'!C143+'1.2.2.sz.mell. Hivatal össz.'!C143+'1.2.3.sz.mell.Műv.össz.'!C143+'1.2.4.sz.mell.Vágo.össz.'!C143</f>
        <v>0</v>
      </c>
      <c r="D143" s="527">
        <f>+'1.2.1.sz.mell. Önk. összes'!D143+'1.2.2.sz.mell. Hivatal össz.'!D143+'1.2.3.sz.mell.Műv.össz.'!D143+'1.2.4.sz.mell.Vágo.össz.'!D143</f>
        <v>0</v>
      </c>
      <c r="E143" s="587">
        <f>+'1.2.1.sz.mell. Önk. összes'!E143+'1.2.2.sz.mell. Hivatal össz.'!E143+'1.2.3.sz.mell.Műv.össz.'!E143+'1.2.4.sz.mell.Vágo.össz.'!E143</f>
        <v>0</v>
      </c>
    </row>
    <row r="144" spans="1:6" ht="12" customHeight="1" thickBot="1">
      <c r="A144" s="579" t="s">
        <v>307</v>
      </c>
      <c r="B144" s="595" t="s">
        <v>581</v>
      </c>
      <c r="C144" s="535"/>
      <c r="D144" s="535"/>
      <c r="E144" s="587">
        <f>+'1.2.2.sz.mell. Hivatal össz.'!E144+'1.2.3.sz.mell.Műv.össz.'!E144+'1.2.4.sz.mell.Vágo.össz.'!E144</f>
        <v>0</v>
      </c>
      <c r="F144" s="528"/>
    </row>
    <row r="145" spans="1:8" ht="12" customHeight="1" thickBot="1">
      <c r="A145" s="522" t="s">
        <v>24</v>
      </c>
      <c r="B145" s="590" t="s">
        <v>492</v>
      </c>
      <c r="C145" s="537">
        <f>+'1.2.1.sz.mell. Önk. összes'!C145+'1.2.2.sz.mell. Hivatal össz.'!C145+'1.2.3.sz.mell.Műv.össz.'!C145+'1.2.4.sz.mell.Vágo.össz.'!C145</f>
        <v>0</v>
      </c>
      <c r="D145" s="538">
        <f>+'1.2.1.sz.mell. Önk. összes'!D145+'1.2.2.sz.mell. Hivatal össz.'!D145+'1.2.3.sz.mell.Műv.össz.'!D145+'1.2.4.sz.mell.Vágo.össz.'!D145</f>
        <v>0</v>
      </c>
      <c r="E145" s="596">
        <f>SUM(E146:E150)</f>
        <v>0</v>
      </c>
    </row>
    <row r="146" spans="1:8" ht="12" customHeight="1">
      <c r="A146" s="525" t="s">
        <v>99</v>
      </c>
      <c r="B146" s="594" t="s">
        <v>487</v>
      </c>
      <c r="C146" s="527">
        <f>+'1.2.1.sz.mell. Önk. összes'!C146+'1.2.2.sz.mell. Hivatal össz.'!C146+'1.2.3.sz.mell.Műv.össz.'!C146+'1.2.4.sz.mell.Vágo.össz.'!C146</f>
        <v>0</v>
      </c>
      <c r="D146" s="527">
        <f>+'1.2.1.sz.mell. Önk. összes'!D146+'1.2.2.sz.mell. Hivatal össz.'!D146+'1.2.3.sz.mell.Műv.össz.'!D146+'1.2.4.sz.mell.Vágo.össz.'!D146</f>
        <v>0</v>
      </c>
      <c r="E146" s="587">
        <f>+'1.2.1.sz.mell. Önk. összes'!E146+'1.2.2.sz.mell. Hivatal össz.'!E146+'1.2.3.sz.mell.Műv.össz.'!E146+'1.2.4.sz.mell.Vágo.össz.'!E146</f>
        <v>0</v>
      </c>
    </row>
    <row r="147" spans="1:8" ht="12" customHeight="1">
      <c r="A147" s="525" t="s">
        <v>100</v>
      </c>
      <c r="B147" s="594" t="s">
        <v>494</v>
      </c>
      <c r="C147" s="527">
        <f>+'1.2.1.sz.mell. Önk. összes'!C147+'1.2.2.sz.mell. Hivatal össz.'!C147+'1.2.3.sz.mell.Műv.össz.'!C147+'1.2.4.sz.mell.Vágo.össz.'!C147</f>
        <v>0</v>
      </c>
      <c r="D147" s="527">
        <f>+'1.2.1.sz.mell. Önk. összes'!D147+'1.2.2.sz.mell. Hivatal össz.'!D147+'1.2.3.sz.mell.Műv.össz.'!D147+'1.2.4.sz.mell.Vágo.össz.'!D147</f>
        <v>0</v>
      </c>
      <c r="E147" s="587">
        <f>+'1.2.1.sz.mell. Önk. összes'!E147+'1.2.2.sz.mell. Hivatal össz.'!E147+'1.2.3.sz.mell.Műv.össz.'!E147+'1.2.4.sz.mell.Vágo.össz.'!E147</f>
        <v>0</v>
      </c>
    </row>
    <row r="148" spans="1:8" ht="12" customHeight="1">
      <c r="A148" s="525" t="s">
        <v>318</v>
      </c>
      <c r="B148" s="594" t="s">
        <v>489</v>
      </c>
      <c r="C148" s="527">
        <f>+'1.2.1.sz.mell. Önk. összes'!C148+'1.2.2.sz.mell. Hivatal össz.'!C148+'1.2.3.sz.mell.Műv.össz.'!C148+'1.2.4.sz.mell.Vágo.össz.'!C148</f>
        <v>0</v>
      </c>
      <c r="D148" s="527">
        <f>+'1.2.1.sz.mell. Önk. összes'!D148+'1.2.2.sz.mell. Hivatal össz.'!D148+'1.2.3.sz.mell.Műv.össz.'!D148+'1.2.4.sz.mell.Vágo.össz.'!D148</f>
        <v>0</v>
      </c>
      <c r="E148" s="587">
        <f>+'1.2.1.sz.mell. Önk. összes'!E148+'1.2.2.sz.mell. Hivatal össz.'!E148+'1.2.3.sz.mell.Műv.össz.'!E148+'1.2.4.sz.mell.Vágo.össz.'!E148</f>
        <v>0</v>
      </c>
    </row>
    <row r="149" spans="1:8" ht="12" customHeight="1">
      <c r="A149" s="525" t="s">
        <v>319</v>
      </c>
      <c r="B149" s="594" t="s">
        <v>495</v>
      </c>
      <c r="C149" s="527">
        <f>+'1.2.1.sz.mell. Önk. összes'!C149+'1.2.2.sz.mell. Hivatal össz.'!C149+'1.2.3.sz.mell.Műv.össz.'!C149+'1.2.4.sz.mell.Vágo.össz.'!C149</f>
        <v>0</v>
      </c>
      <c r="D149" s="527">
        <f>+'1.2.1.sz.mell. Önk. összes'!D149+'1.2.2.sz.mell. Hivatal össz.'!D149+'1.2.3.sz.mell.Műv.össz.'!D149+'1.2.4.sz.mell.Vágo.össz.'!D149</f>
        <v>0</v>
      </c>
      <c r="E149" s="587">
        <f>+'1.2.1.sz.mell. Önk. összes'!E149+'1.2.2.sz.mell. Hivatal össz.'!E149+'1.2.3.sz.mell.Műv.össz.'!E149+'1.2.4.sz.mell.Vágo.össz.'!E149</f>
        <v>0</v>
      </c>
    </row>
    <row r="150" spans="1:8" ht="12" customHeight="1" thickBot="1">
      <c r="A150" s="525" t="s">
        <v>493</v>
      </c>
      <c r="B150" s="594" t="s">
        <v>496</v>
      </c>
      <c r="C150" s="527">
        <f>+'1.2.1.sz.mell. Önk. összes'!C150+'1.2.2.sz.mell. Hivatal össz.'!C150+'1.2.3.sz.mell.Műv.össz.'!C150+'1.2.4.sz.mell.Vágo.össz.'!C150</f>
        <v>0</v>
      </c>
      <c r="D150" s="527">
        <f>+'1.2.1.sz.mell. Önk. összes'!D150+'1.2.2.sz.mell. Hivatal össz.'!D150+'1.2.3.sz.mell.Műv.össz.'!D150+'1.2.4.sz.mell.Vágo.össz.'!D150</f>
        <v>0</v>
      </c>
      <c r="E150" s="587">
        <f>+'1.2.1.sz.mell. Önk. összes'!E150+'1.2.2.sz.mell. Hivatal össz.'!E150+'1.2.3.sz.mell.Műv.össz.'!E150+'1.2.4.sz.mell.Vágo.össz.'!E150</f>
        <v>0</v>
      </c>
    </row>
    <row r="151" spans="1:8" ht="12" customHeight="1" thickBot="1">
      <c r="A151" s="522" t="s">
        <v>25</v>
      </c>
      <c r="B151" s="591" t="s">
        <v>497</v>
      </c>
      <c r="C151" s="527">
        <f>+'1.2.1.sz.mell. Önk. összes'!C151+'1.2.2.sz.mell. Hivatal össz.'!C151+'1.2.3.sz.mell.Műv.össz.'!C151+'1.2.4.sz.mell.Vágo.össz.'!C151</f>
        <v>0</v>
      </c>
      <c r="D151" s="527">
        <f>+'1.2.1.sz.mell. Önk. összes'!D151+'1.2.2.sz.mell. Hivatal össz.'!D151+'1.2.3.sz.mell.Műv.össz.'!D151+'1.2.4.sz.mell.Vágo.össz.'!D151</f>
        <v>0</v>
      </c>
      <c r="E151" s="597">
        <f>+'1.2.1.sz.mell. Önk. összes'!E151+'1.2.2.sz.mell. Hivatal össz.'!E151+'1.2.3.sz.mell.Műv.össz.'!E151+'1.2.4.sz.mell.Vágo.össz.'!E151</f>
        <v>0</v>
      </c>
    </row>
    <row r="152" spans="1:8" ht="12" customHeight="1" thickBot="1">
      <c r="A152" s="522" t="s">
        <v>26</v>
      </c>
      <c r="B152" s="591" t="s">
        <v>498</v>
      </c>
      <c r="C152" s="535">
        <f>+'1.2.1.sz.mell. Önk. összes'!C152+'1.2.2.sz.mell. Hivatal össz.'!C152+'1.2.3.sz.mell.Műv.össz.'!C152+'1.2.4.sz.mell.Vágo.össz.'!C152</f>
        <v>0</v>
      </c>
      <c r="D152" s="535">
        <f>+'1.2.1.sz.mell. Önk. összes'!D152+'1.2.2.sz.mell. Hivatal össz.'!D152+'1.2.3.sz.mell.Műv.össz.'!D152+'1.2.4.sz.mell.Vágo.össz.'!D152</f>
        <v>0</v>
      </c>
      <c r="E152" s="597">
        <f>+'1.2.1.sz.mell. Önk. összes'!E152+'1.2.2.sz.mell. Hivatal össz.'!E152+'1.2.3.sz.mell.Műv.össz.'!E152+'1.2.4.sz.mell.Vágo.össz.'!E152</f>
        <v>0</v>
      </c>
    </row>
    <row r="153" spans="1:8" ht="15" customHeight="1" thickBot="1">
      <c r="A153" s="522" t="s">
        <v>27</v>
      </c>
      <c r="B153" s="590" t="s">
        <v>500</v>
      </c>
      <c r="C153" s="598">
        <f>+C129+C133+C140+C145+C151+C152</f>
        <v>0</v>
      </c>
      <c r="D153" s="598">
        <f>+D129+D133+D140+D145+D151+D152</f>
        <v>0</v>
      </c>
      <c r="E153" s="598">
        <f>+E129+E133+E140+E145+E151+E152</f>
        <v>0</v>
      </c>
      <c r="G153" s="599"/>
      <c r="H153" s="599"/>
    </row>
    <row r="154" spans="1:8" s="383" customFormat="1" ht="12.95" customHeight="1" thickBot="1">
      <c r="A154" s="600" t="s">
        <v>28</v>
      </c>
      <c r="B154" s="601" t="s">
        <v>499</v>
      </c>
      <c r="C154" s="598">
        <f>+C128+C153</f>
        <v>850042</v>
      </c>
      <c r="D154" s="598">
        <f>+D128+D153</f>
        <v>1051147</v>
      </c>
      <c r="E154" s="598">
        <f>+E128+E153</f>
        <v>1101131</v>
      </c>
      <c r="F154" s="513"/>
    </row>
    <row r="155" spans="1:8" ht="20.25" customHeight="1"/>
    <row r="156" spans="1:8">
      <c r="A156" s="603" t="s">
        <v>394</v>
      </c>
      <c r="B156" s="614"/>
      <c r="C156" s="513"/>
      <c r="D156" s="513"/>
      <c r="E156" s="748">
        <f>+E154-E87</f>
        <v>0</v>
      </c>
    </row>
    <row r="157" spans="1:8" ht="15" customHeight="1" thickBot="1">
      <c r="A157" s="612"/>
      <c r="B157" s="612"/>
      <c r="C157" s="306"/>
      <c r="D157" s="306"/>
      <c r="E157" s="306" t="s">
        <v>241</v>
      </c>
    </row>
    <row r="158" spans="1:8" ht="13.5" customHeight="1" thickBot="1">
      <c r="A158" s="522">
        <v>1</v>
      </c>
      <c r="B158" s="604" t="s">
        <v>501</v>
      </c>
      <c r="C158" s="524"/>
      <c r="D158" s="524"/>
      <c r="E158" s="524">
        <f>+E62-E128</f>
        <v>-205502</v>
      </c>
      <c r="F158" s="605"/>
    </row>
    <row r="159" spans="1:8" ht="27.75" customHeight="1" thickBot="1">
      <c r="A159" s="522" t="s">
        <v>19</v>
      </c>
      <c r="B159" s="604" t="s">
        <v>507</v>
      </c>
      <c r="C159" s="524"/>
      <c r="D159" s="524"/>
      <c r="E159" s="524">
        <f>+E86-E153</f>
        <v>205502</v>
      </c>
    </row>
  </sheetData>
  <phoneticPr fontId="0" type="noConversion"/>
  <printOptions horizontalCentered="1"/>
  <pageMargins left="0.59055118110236227" right="0.59055118110236227" top="1.4566929133858268" bottom="0.47244094488188981" header="0.78740157480314965" footer="0.59055118110236227"/>
  <pageSetup paperSize="9" scale="62" fitToHeight="2" orientation="portrait" r:id="rId1"/>
  <headerFooter alignWithMargins="0">
    <oddHeader>&amp;C&amp;"Times New Roman CE,Félkövér"&amp;12
Balatonkenese Önkormányzat
2015. ÉVI KÖLTSÉGVETÉSÉNEK ÖSSZEVONT MÉRLEGE&amp;10
&amp;R&amp;"Times New Roman CE,Félkövér dőlt"&amp;11 1.1. melléklet a 5/2015. (III.18.) önkormányzati rendelethez</oddHeader>
  </headerFooter>
  <rowBreaks count="1" manualBreakCount="1">
    <brk id="8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2"/>
  <sheetViews>
    <sheetView view="pageLayout" workbookViewId="0">
      <selection activeCell="G22" sqref="G22"/>
    </sheetView>
  </sheetViews>
  <sheetFormatPr defaultRowHeight="12.75"/>
  <cols>
    <col min="1" max="1" width="9.5" style="513" customWidth="1"/>
    <col min="2" max="2" width="90.83203125" style="513" customWidth="1"/>
    <col min="3" max="5" width="17.83203125" style="602" customWidth="1"/>
    <col min="6" max="16384" width="9.33203125" style="513"/>
  </cols>
  <sheetData>
    <row r="1" spans="1:9" ht="15.95" customHeight="1">
      <c r="A1" s="514"/>
      <c r="B1" s="514" t="s">
        <v>15</v>
      </c>
      <c r="C1" s="513"/>
      <c r="D1" s="513"/>
      <c r="E1" s="515"/>
    </row>
    <row r="2" spans="1:9" ht="15.95" customHeight="1" thickBot="1">
      <c r="A2" s="612"/>
      <c r="B2" s="612"/>
      <c r="C2" s="306"/>
      <c r="D2" s="306"/>
      <c r="E2" s="306" t="s">
        <v>241</v>
      </c>
    </row>
    <row r="3" spans="1:9" ht="38.1" customHeight="1" thickBot="1">
      <c r="A3" s="516" t="s">
        <v>72</v>
      </c>
      <c r="B3" s="517" t="s">
        <v>17</v>
      </c>
      <c r="C3" s="518" t="s">
        <v>646</v>
      </c>
      <c r="D3" s="518" t="s">
        <v>607</v>
      </c>
      <c r="E3" s="518" t="str">
        <f>+CONCATENATE(LEFT(ÖSSZEFÜGGÉSEK!A5,4),". évi előirányzat")</f>
        <v>2015. évi előirányzat</v>
      </c>
    </row>
    <row r="4" spans="1:9" s="383" customFormat="1" ht="12" customHeight="1" thickBot="1">
      <c r="A4" s="519" t="s">
        <v>520</v>
      </c>
      <c r="B4" s="520" t="s">
        <v>521</v>
      </c>
      <c r="C4" s="521"/>
      <c r="D4" s="521"/>
      <c r="E4" s="521" t="s">
        <v>522</v>
      </c>
    </row>
    <row r="5" spans="1:9" s="383" customFormat="1" ht="12" customHeight="1" thickBot="1">
      <c r="A5" s="522" t="s">
        <v>18</v>
      </c>
      <c r="B5" s="523" t="s">
        <v>266</v>
      </c>
      <c r="C5" s="524">
        <f>+C6+C7+C8+C9+C10+C11</f>
        <v>355186</v>
      </c>
      <c r="D5" s="524">
        <f>+D6+D7+D8+D9+D10+D11</f>
        <v>427393</v>
      </c>
      <c r="E5" s="524">
        <f>+E6+E7+E8+E9+E10+E11</f>
        <v>284600</v>
      </c>
    </row>
    <row r="6" spans="1:9" s="383" customFormat="1" ht="12" customHeight="1">
      <c r="A6" s="525" t="s">
        <v>101</v>
      </c>
      <c r="B6" s="526" t="s">
        <v>267</v>
      </c>
      <c r="C6" s="527">
        <v>128500</v>
      </c>
      <c r="D6" s="527">
        <v>151576</v>
      </c>
      <c r="E6" s="527">
        <f>+'1.2.1.a.sz.mell. Önk isk.nélkül'!C6+'1.2.1.b.sz.mell. Önk iskola'!C6+'1.2.1.c.sz.mell. Önk. önk locs'!C6+'1.2.1.d.sz.mell.Önk.önk.konyha'!C6+'1.2.1.e.sz.mell.Önk. önk.támog.'!C6</f>
        <v>134598</v>
      </c>
      <c r="F6" s="481"/>
      <c r="G6" s="481"/>
      <c r="H6" s="481"/>
      <c r="I6" s="481"/>
    </row>
    <row r="7" spans="1:9" s="383" customFormat="1" ht="12" customHeight="1">
      <c r="A7" s="529" t="s">
        <v>102</v>
      </c>
      <c r="B7" s="530" t="s">
        <v>268</v>
      </c>
      <c r="C7" s="531">
        <v>53004</v>
      </c>
      <c r="D7" s="531">
        <v>47228</v>
      </c>
      <c r="E7" s="527">
        <f>+'1.2.1.a.sz.mell. Önk isk.nélkül'!C7+'1.2.1.b.sz.mell. Önk iskola'!C7+'1.2.1.c.sz.mell. Önk. önk locs'!C7+'1.2.1.d.sz.mell.Önk.önk.konyha'!C7+'1.2.1.e.sz.mell.Önk. önk.támog.'!C7</f>
        <v>62198</v>
      </c>
    </row>
    <row r="8" spans="1:9" s="383" customFormat="1" ht="12" customHeight="1">
      <c r="A8" s="529" t="s">
        <v>103</v>
      </c>
      <c r="B8" s="530" t="s">
        <v>269</v>
      </c>
      <c r="C8" s="531">
        <v>36545</v>
      </c>
      <c r="D8" s="531">
        <v>64914</v>
      </c>
      <c r="E8" s="527">
        <f>+'1.2.1.a.sz.mell. Önk isk.nélkül'!C8+'1.2.1.b.sz.mell. Önk iskola'!C8+'1.2.1.c.sz.mell. Önk. önk locs'!C8+'1.2.1.d.sz.mell.Önk.önk.konyha'!C8+'1.2.1.e.sz.mell.Önk. önk.támog.'!C8</f>
        <v>40414</v>
      </c>
    </row>
    <row r="9" spans="1:9" s="383" customFormat="1" ht="12" customHeight="1">
      <c r="A9" s="529" t="s">
        <v>104</v>
      </c>
      <c r="B9" s="530" t="s">
        <v>270</v>
      </c>
      <c r="C9" s="531">
        <v>4047</v>
      </c>
      <c r="D9" s="531">
        <v>4033</v>
      </c>
      <c r="E9" s="527">
        <f>+'1.2.1.a.sz.mell. Önk isk.nélkül'!C9+'1.2.1.b.sz.mell. Önk iskola'!C9+'1.2.1.c.sz.mell. Önk. önk locs'!C9+'1.2.1.d.sz.mell.Önk.önk.konyha'!C9+'1.2.1.e.sz.mell.Önk. önk.támog.'!C9</f>
        <v>2997</v>
      </c>
    </row>
    <row r="10" spans="1:9" s="383" customFormat="1" ht="12" customHeight="1">
      <c r="A10" s="529" t="s">
        <v>153</v>
      </c>
      <c r="B10" s="532" t="s">
        <v>456</v>
      </c>
      <c r="C10" s="531">
        <v>87361</v>
      </c>
      <c r="D10" s="531">
        <v>95463</v>
      </c>
      <c r="E10" s="527">
        <f>+'1.2.1.a.sz.mell. Önk isk.nélkül'!C10+'1.2.1.b.sz.mell. Önk iskola'!C10+'1.2.1.c.sz.mell. Önk. önk locs'!C10+'1.2.1.d.sz.mell.Önk.önk.konyha'!C10+'1.2.1.e.sz.mell.Önk. önk.támog.'!C10</f>
        <v>34919</v>
      </c>
    </row>
    <row r="11" spans="1:9" s="383" customFormat="1" ht="12" customHeight="1" thickBot="1">
      <c r="A11" s="533" t="s">
        <v>105</v>
      </c>
      <c r="B11" s="534" t="s">
        <v>457</v>
      </c>
      <c r="C11" s="531">
        <v>45729</v>
      </c>
      <c r="D11" s="531">
        <v>64179</v>
      </c>
      <c r="E11" s="527">
        <f>+'1.2.1.a.sz.mell. Önk isk.nélkül'!C11+'1.2.1.b.sz.mell. Önk iskola'!C11+'1.2.1.c.sz.mell. Önk. önk locs'!C11+'1.2.1.d.sz.mell.Önk.önk.konyha'!C11+'1.2.1.e.sz.mell.Önk. önk.támog.'!C11</f>
        <v>9474</v>
      </c>
    </row>
    <row r="12" spans="1:9" s="383" customFormat="1" ht="12" customHeight="1" thickBot="1">
      <c r="A12" s="522" t="s">
        <v>19</v>
      </c>
      <c r="B12" s="550" t="s">
        <v>271</v>
      </c>
      <c r="C12" s="524">
        <f>+C13+C14+C15+C16+C17</f>
        <v>34342</v>
      </c>
      <c r="D12" s="524">
        <f>+D13+D14+D15+D16+D17</f>
        <v>47578</v>
      </c>
      <c r="E12" s="524">
        <f>+E13+E14+E15+E16+E17</f>
        <v>16657</v>
      </c>
    </row>
    <row r="13" spans="1:9" s="383" customFormat="1" ht="12" customHeight="1">
      <c r="A13" s="525" t="s">
        <v>107</v>
      </c>
      <c r="B13" s="526" t="s">
        <v>272</v>
      </c>
      <c r="C13" s="527"/>
      <c r="D13" s="527"/>
      <c r="E13" s="527">
        <f>+'1.2.1.a.sz.mell. Önk isk.nélkül'!C13+'1.2.1.b.sz.mell. Önk iskola'!C13+'1.2.1.c.sz.mell. Önk. önk locs'!C13+'1.2.1.d.sz.mell.Önk.önk.konyha'!C13+'1.2.1.e.sz.mell.Önk. önk.támog.'!C13</f>
        <v>0</v>
      </c>
    </row>
    <row r="14" spans="1:9" s="383" customFormat="1" ht="12" customHeight="1">
      <c r="A14" s="529" t="s">
        <v>108</v>
      </c>
      <c r="B14" s="530" t="s">
        <v>273</v>
      </c>
      <c r="C14" s="531"/>
      <c r="D14" s="531"/>
      <c r="E14" s="527">
        <f>+'1.2.1.a.sz.mell. Önk isk.nélkül'!C14+'1.2.1.b.sz.mell. Önk iskola'!C14+'1.2.1.c.sz.mell. Önk. önk locs'!C14+'1.2.1.d.sz.mell.Önk.önk.konyha'!C14+'1.2.1.e.sz.mell.Önk. önk.támog.'!C14</f>
        <v>0</v>
      </c>
    </row>
    <row r="15" spans="1:9" s="383" customFormat="1" ht="12" customHeight="1">
      <c r="A15" s="529" t="s">
        <v>109</v>
      </c>
      <c r="B15" s="530" t="s">
        <v>445</v>
      </c>
      <c r="C15" s="531"/>
      <c r="D15" s="531"/>
      <c r="E15" s="527">
        <f>+'1.2.1.a.sz.mell. Önk isk.nélkül'!C15+'1.2.1.b.sz.mell. Önk iskola'!C15+'1.2.1.c.sz.mell. Önk. önk locs'!C15+'1.2.1.d.sz.mell.Önk.önk.konyha'!C15+'1.2.1.e.sz.mell.Önk. önk.támog.'!C15</f>
        <v>0</v>
      </c>
    </row>
    <row r="16" spans="1:9" s="383" customFormat="1" ht="12" customHeight="1">
      <c r="A16" s="529" t="s">
        <v>110</v>
      </c>
      <c r="B16" s="530" t="s">
        <v>446</v>
      </c>
      <c r="C16" s="531"/>
      <c r="D16" s="531"/>
      <c r="E16" s="527">
        <f>+'1.2.1.a.sz.mell. Önk isk.nélkül'!C16+'1.2.1.b.sz.mell. Önk iskola'!C16+'1.2.1.c.sz.mell. Önk. önk locs'!C16+'1.2.1.d.sz.mell.Önk.önk.konyha'!C16+'1.2.1.e.sz.mell.Önk. önk.támog.'!C16</f>
        <v>0</v>
      </c>
    </row>
    <row r="17" spans="1:5" s="383" customFormat="1" ht="12" customHeight="1">
      <c r="A17" s="529" t="s">
        <v>111</v>
      </c>
      <c r="B17" s="530" t="s">
        <v>274</v>
      </c>
      <c r="C17" s="531">
        <v>34342</v>
      </c>
      <c r="D17" s="531">
        <v>47578</v>
      </c>
      <c r="E17" s="527">
        <f>+'1.2.1.a.sz.mell. Önk isk.nélkül'!C17+'1.2.1.b.sz.mell. Önk iskola'!C17+'1.2.1.c.sz.mell. Önk. önk locs'!C17+'1.2.1.d.sz.mell.Önk.önk.konyha'!C17+'1.2.1.e.sz.mell.Önk. önk.támog.'!C17</f>
        <v>16657</v>
      </c>
    </row>
    <row r="18" spans="1:5" s="383" customFormat="1" ht="12" customHeight="1" thickBot="1">
      <c r="A18" s="533" t="s">
        <v>120</v>
      </c>
      <c r="B18" s="534" t="s">
        <v>275</v>
      </c>
      <c r="C18" s="539"/>
      <c r="D18" s="539"/>
      <c r="E18" s="527">
        <f>+'1.2.1.a.sz.mell. Önk isk.nélkül'!C18+'1.2.1.b.sz.mell. Önk iskola'!C18+'1.2.1.c.sz.mell. Önk. önk locs'!C18+'1.2.1.d.sz.mell.Önk.önk.konyha'!C18+'1.2.1.e.sz.mell.Önk. önk.támog.'!C18</f>
        <v>0</v>
      </c>
    </row>
    <row r="19" spans="1:5" s="383" customFormat="1" ht="12" customHeight="1" thickBot="1">
      <c r="A19" s="522" t="s">
        <v>20</v>
      </c>
      <c r="B19" s="523" t="s">
        <v>276</v>
      </c>
      <c r="C19" s="524">
        <f>+C20+C21+C22+C23+C24</f>
        <v>93450</v>
      </c>
      <c r="D19" s="524">
        <f>+D20+D21+D22+D23+D24</f>
        <v>6056</v>
      </c>
      <c r="E19" s="524">
        <f>+E20+E21+E22+E23+E24</f>
        <v>0</v>
      </c>
    </row>
    <row r="20" spans="1:5" s="383" customFormat="1" ht="12" customHeight="1">
      <c r="A20" s="525" t="s">
        <v>90</v>
      </c>
      <c r="B20" s="526" t="s">
        <v>277</v>
      </c>
      <c r="C20" s="527"/>
      <c r="D20" s="527"/>
      <c r="E20" s="527">
        <f>+'1.2.1.a.sz.mell. Önk isk.nélkül'!C20+'1.2.1.b.sz.mell. Önk iskola'!C20+'1.2.1.c.sz.mell. Önk. önk locs'!C20+'1.2.1.d.sz.mell.Önk.önk.konyha'!C20+'1.2.1.e.sz.mell.Önk. önk.támog.'!C20</f>
        <v>0</v>
      </c>
    </row>
    <row r="21" spans="1:5" s="383" customFormat="1" ht="12" customHeight="1">
      <c r="A21" s="529" t="s">
        <v>91</v>
      </c>
      <c r="B21" s="530" t="s">
        <v>278</v>
      </c>
      <c r="C21" s="531"/>
      <c r="D21" s="531"/>
      <c r="E21" s="527">
        <f>+'1.2.1.a.sz.mell. Önk isk.nélkül'!C21+'1.2.1.b.sz.mell. Önk iskola'!C21+'1.2.1.c.sz.mell. Önk. önk locs'!C21+'1.2.1.d.sz.mell.Önk.önk.konyha'!C21+'1.2.1.e.sz.mell.Önk. önk.támog.'!C21</f>
        <v>0</v>
      </c>
    </row>
    <row r="22" spans="1:5" s="383" customFormat="1" ht="12" customHeight="1">
      <c r="A22" s="529" t="s">
        <v>92</v>
      </c>
      <c r="B22" s="530" t="s">
        <v>447</v>
      </c>
      <c r="C22" s="531"/>
      <c r="D22" s="531"/>
      <c r="E22" s="527">
        <f>+'1.2.1.a.sz.mell. Önk isk.nélkül'!C22+'1.2.1.b.sz.mell. Önk iskola'!C22+'1.2.1.c.sz.mell. Önk. önk locs'!C22+'1.2.1.d.sz.mell.Önk.önk.konyha'!C22+'1.2.1.e.sz.mell.Önk. önk.támog.'!C22</f>
        <v>0</v>
      </c>
    </row>
    <row r="23" spans="1:5" s="383" customFormat="1" ht="12" customHeight="1">
      <c r="A23" s="529" t="s">
        <v>93</v>
      </c>
      <c r="B23" s="530" t="s">
        <v>448</v>
      </c>
      <c r="C23" s="531"/>
      <c r="D23" s="531"/>
      <c r="E23" s="527">
        <f>+'1.2.1.a.sz.mell. Önk isk.nélkül'!C23+'1.2.1.b.sz.mell. Önk iskola'!C23+'1.2.1.c.sz.mell. Önk. önk locs'!C23+'1.2.1.d.sz.mell.Önk.önk.konyha'!C23+'1.2.1.e.sz.mell.Önk. önk.támog.'!C23</f>
        <v>0</v>
      </c>
    </row>
    <row r="24" spans="1:5" s="383" customFormat="1" ht="12" customHeight="1">
      <c r="A24" s="529" t="s">
        <v>176</v>
      </c>
      <c r="B24" s="530" t="s">
        <v>279</v>
      </c>
      <c r="C24" s="531">
        <v>93450</v>
      </c>
      <c r="D24" s="531">
        <v>6056</v>
      </c>
      <c r="E24" s="527">
        <f>+'1.2.1.a.sz.mell. Önk isk.nélkül'!C24+'1.2.1.b.sz.mell. Önk iskola'!C24+'1.2.1.c.sz.mell. Önk. önk locs'!C24+'1.2.1.d.sz.mell.Önk.önk.konyha'!C24+'1.2.1.e.sz.mell.Önk. önk.támog.'!C24</f>
        <v>0</v>
      </c>
    </row>
    <row r="25" spans="1:5" s="383" customFormat="1" ht="12" customHeight="1" thickBot="1">
      <c r="A25" s="533" t="s">
        <v>177</v>
      </c>
      <c r="B25" s="541" t="s">
        <v>280</v>
      </c>
      <c r="C25" s="539">
        <v>92830</v>
      </c>
      <c r="D25" s="539"/>
      <c r="E25" s="527">
        <f>+'1.2.1.a.sz.mell. Önk isk.nélkül'!C25+'1.2.1.b.sz.mell. Önk iskola'!C25+'1.2.1.c.sz.mell. Önk. önk locs'!C25+'1.2.1.d.sz.mell.Önk.önk.konyha'!C25+'1.2.1.e.sz.mell.Önk. önk.támog.'!C25</f>
        <v>0</v>
      </c>
    </row>
    <row r="26" spans="1:5" s="383" customFormat="1" ht="12" customHeight="1" thickBot="1">
      <c r="A26" s="522" t="s">
        <v>178</v>
      </c>
      <c r="B26" s="523" t="s">
        <v>281</v>
      </c>
      <c r="C26" s="542">
        <f>+C27+C31+C32+C33</f>
        <v>344986</v>
      </c>
      <c r="D26" s="542">
        <f>+D27+D31+D32+D33</f>
        <v>312918</v>
      </c>
      <c r="E26" s="542">
        <f>+E27+E31+E32+E33</f>
        <v>209000</v>
      </c>
    </row>
    <row r="27" spans="1:5" s="383" customFormat="1" ht="12" customHeight="1">
      <c r="A27" s="525" t="s">
        <v>282</v>
      </c>
      <c r="B27" s="526" t="s">
        <v>463</v>
      </c>
      <c r="C27" s="543">
        <v>340144</v>
      </c>
      <c r="D27" s="543">
        <v>312918</v>
      </c>
      <c r="E27" s="527">
        <f>+'1.2.1.a.sz.mell. Önk isk.nélkül'!C27+'1.2.1.b.sz.mell. Önk iskola'!C27+'1.2.1.c.sz.mell. Önk. önk locs'!C27+'1.2.1.d.sz.mell.Önk.önk.konyha'!C27+'1.2.1.e.sz.mell.Önk. önk.támog.'!C27</f>
        <v>201000</v>
      </c>
    </row>
    <row r="28" spans="1:5" s="383" customFormat="1" ht="12" customHeight="1">
      <c r="A28" s="529" t="s">
        <v>283</v>
      </c>
      <c r="B28" s="530" t="s">
        <v>288</v>
      </c>
      <c r="C28" s="531"/>
      <c r="D28" s="531"/>
      <c r="E28" s="527">
        <f>+'1.2.1.a.sz.mell. Önk isk.nélkül'!C28+'1.2.1.b.sz.mell. Önk iskola'!C28+'1.2.1.c.sz.mell. Önk. önk locs'!C28+'1.2.1.d.sz.mell.Önk.önk.konyha'!C28+'1.2.1.e.sz.mell.Önk. önk.támog.'!C28</f>
        <v>125000</v>
      </c>
    </row>
    <row r="29" spans="1:5" s="383" customFormat="1" ht="12" customHeight="1">
      <c r="A29" s="529" t="s">
        <v>284</v>
      </c>
      <c r="B29" s="530" t="s">
        <v>289</v>
      </c>
      <c r="C29" s="531"/>
      <c r="D29" s="531"/>
      <c r="E29" s="527">
        <f>+'1.2.1.a.sz.mell. Önk isk.nélkül'!C29+'1.2.1.b.sz.mell. Önk iskola'!C29+'1.2.1.c.sz.mell. Önk. önk locs'!C29+'1.2.1.d.sz.mell.Önk.önk.konyha'!C29+'1.2.1.e.sz.mell.Önk. önk.támog.'!C29</f>
        <v>18000</v>
      </c>
    </row>
    <row r="30" spans="1:5" s="383" customFormat="1" ht="12" customHeight="1">
      <c r="A30" s="529" t="s">
        <v>461</v>
      </c>
      <c r="B30" s="544" t="s">
        <v>462</v>
      </c>
      <c r="C30" s="531"/>
      <c r="D30" s="531"/>
      <c r="E30" s="527">
        <f>+'1.2.1.a.sz.mell. Önk isk.nélkül'!C30+'1.2.1.b.sz.mell. Önk iskola'!C30+'1.2.1.c.sz.mell. Önk. önk locs'!C30+'1.2.1.d.sz.mell.Önk.önk.konyha'!C30+'1.2.1.e.sz.mell.Önk. önk.támog.'!C30</f>
        <v>58000</v>
      </c>
    </row>
    <row r="31" spans="1:5" s="383" customFormat="1" ht="12" customHeight="1">
      <c r="A31" s="529" t="s">
        <v>285</v>
      </c>
      <c r="B31" s="530" t="s">
        <v>290</v>
      </c>
      <c r="C31" s="531"/>
      <c r="D31" s="531"/>
      <c r="E31" s="527">
        <f>+'1.2.1.a.sz.mell. Önk isk.nélkül'!C31+'1.2.1.b.sz.mell. Önk iskola'!C31+'1.2.1.c.sz.mell. Önk. önk locs'!C31+'1.2.1.d.sz.mell.Önk.önk.konyha'!C31+'1.2.1.e.sz.mell.Önk. önk.támog.'!C31</f>
        <v>7000</v>
      </c>
    </row>
    <row r="32" spans="1:5" s="383" customFormat="1" ht="12" customHeight="1">
      <c r="A32" s="529" t="s">
        <v>286</v>
      </c>
      <c r="B32" s="530" t="s">
        <v>291</v>
      </c>
      <c r="C32" s="531"/>
      <c r="D32" s="531"/>
      <c r="E32" s="527">
        <f>+'1.2.1.a.sz.mell. Önk isk.nélkül'!C32+'1.2.1.b.sz.mell. Önk iskola'!C32+'1.2.1.c.sz.mell. Önk. önk locs'!C32+'1.2.1.d.sz.mell.Önk.önk.konyha'!C32+'1.2.1.e.sz.mell.Önk. önk.támog.'!C32</f>
        <v>0</v>
      </c>
    </row>
    <row r="33" spans="1:5" s="383" customFormat="1" ht="12" customHeight="1" thickBot="1">
      <c r="A33" s="533" t="s">
        <v>287</v>
      </c>
      <c r="B33" s="541" t="s">
        <v>292</v>
      </c>
      <c r="C33" s="539">
        <v>4842</v>
      </c>
      <c r="D33" s="539"/>
      <c r="E33" s="527">
        <f>+'1.2.1.a.sz.mell. Önk isk.nélkül'!C33+'1.2.1.b.sz.mell. Önk iskola'!C33+'1.2.1.c.sz.mell. Önk. önk locs'!C33+'1.2.1.d.sz.mell.Önk.önk.konyha'!C33+'1.2.1.e.sz.mell.Önk. önk.támog.'!C33</f>
        <v>1000</v>
      </c>
    </row>
    <row r="34" spans="1:5" s="383" customFormat="1" ht="12" customHeight="1" thickBot="1">
      <c r="A34" s="522" t="s">
        <v>22</v>
      </c>
      <c r="B34" s="523" t="s">
        <v>458</v>
      </c>
      <c r="C34" s="524">
        <f>SUM(C35:C45)</f>
        <v>88549</v>
      </c>
      <c r="D34" s="524">
        <f>SUM(D35:D45)</f>
        <v>61395</v>
      </c>
      <c r="E34" s="524">
        <f>SUM(E35:E45)</f>
        <v>58622</v>
      </c>
    </row>
    <row r="35" spans="1:5" s="383" customFormat="1" ht="12" customHeight="1">
      <c r="A35" s="525" t="s">
        <v>94</v>
      </c>
      <c r="B35" s="526" t="s">
        <v>295</v>
      </c>
      <c r="C35" s="527">
        <v>11503</v>
      </c>
      <c r="D35" s="527"/>
      <c r="E35" s="527">
        <f>+'1.2.1.a.sz.mell. Önk isk.nélkül'!C35+'1.2.1.b.sz.mell. Önk iskola'!C35+'1.2.1.c.sz.mell. Önk. önk locs'!C35+'1.2.1.d.sz.mell.Önk.önk.konyha'!C35+'1.2.1.e.sz.mell.Önk. önk.támog.'!C35</f>
        <v>0</v>
      </c>
    </row>
    <row r="36" spans="1:5" s="383" customFormat="1" ht="12" customHeight="1">
      <c r="A36" s="529" t="s">
        <v>95</v>
      </c>
      <c r="B36" s="530" t="s">
        <v>296</v>
      </c>
      <c r="C36" s="531">
        <v>35943</v>
      </c>
      <c r="D36" s="531">
        <v>25438</v>
      </c>
      <c r="E36" s="527">
        <f>+'1.2.1.a.sz.mell. Önk isk.nélkül'!C36+'1.2.1.b.sz.mell. Önk iskola'!C36+'1.2.1.c.sz.mell. Önk. önk locs'!C36+'1.2.1.d.sz.mell.Önk.önk.konyha'!C36+'1.2.1.e.sz.mell.Önk. önk.támog.'!C36</f>
        <v>37400</v>
      </c>
    </row>
    <row r="37" spans="1:5" s="383" customFormat="1" ht="12" customHeight="1">
      <c r="A37" s="529" t="s">
        <v>96</v>
      </c>
      <c r="B37" s="530" t="s">
        <v>297</v>
      </c>
      <c r="C37" s="531">
        <v>8790</v>
      </c>
      <c r="D37" s="531">
        <v>14914</v>
      </c>
      <c r="E37" s="527">
        <f>+'1.2.1.a.sz.mell. Önk isk.nélkül'!C37+'1.2.1.b.sz.mell. Önk iskola'!C37+'1.2.1.c.sz.mell. Önk. önk locs'!C37+'1.2.1.d.sz.mell.Önk.önk.konyha'!C37+'1.2.1.e.sz.mell.Önk. önk.támog.'!C37</f>
        <v>900</v>
      </c>
    </row>
    <row r="38" spans="1:5" s="383" customFormat="1" ht="12" customHeight="1">
      <c r="A38" s="529" t="s">
        <v>180</v>
      </c>
      <c r="B38" s="530" t="s">
        <v>298</v>
      </c>
      <c r="C38" s="531"/>
      <c r="D38" s="531">
        <v>4351</v>
      </c>
      <c r="E38" s="527">
        <f>+'1.2.1.a.sz.mell. Önk isk.nélkül'!C38+'1.2.1.b.sz.mell. Önk iskola'!C38+'1.2.1.c.sz.mell. Önk. önk locs'!C38+'1.2.1.d.sz.mell.Önk.önk.konyha'!C38+'1.2.1.e.sz.mell.Önk. önk.támog.'!C38</f>
        <v>4000</v>
      </c>
    </row>
    <row r="39" spans="1:5" s="383" customFormat="1" ht="12" customHeight="1">
      <c r="A39" s="529" t="s">
        <v>181</v>
      </c>
      <c r="B39" s="530" t="s">
        <v>299</v>
      </c>
      <c r="C39" s="531">
        <v>7692</v>
      </c>
      <c r="D39" s="531">
        <v>8484</v>
      </c>
      <c r="E39" s="527">
        <f>+'1.2.1.a.sz.mell. Önk isk.nélkül'!C39+'1.2.1.b.sz.mell. Önk iskola'!C39+'1.2.1.c.sz.mell. Önk. önk locs'!C39+'1.2.1.d.sz.mell.Önk.önk.konyha'!C39+'1.2.1.e.sz.mell.Önk. önk.támog.'!C39</f>
        <v>8800</v>
      </c>
    </row>
    <row r="40" spans="1:5" s="383" customFormat="1" ht="12" customHeight="1">
      <c r="A40" s="529" t="s">
        <v>182</v>
      </c>
      <c r="B40" s="530" t="s">
        <v>300</v>
      </c>
      <c r="C40" s="531">
        <v>21358</v>
      </c>
      <c r="D40" s="531">
        <v>6043</v>
      </c>
      <c r="E40" s="527">
        <f>+'1.2.1.a.sz.mell. Önk isk.nélkül'!C40+'1.2.1.b.sz.mell. Önk iskola'!C40+'1.2.1.c.sz.mell. Önk. önk locs'!C40+'1.2.1.d.sz.mell.Önk.önk.konyha'!C40+'1.2.1.e.sz.mell.Önk. önk.támog.'!C40</f>
        <v>4722</v>
      </c>
    </row>
    <row r="41" spans="1:5" s="383" customFormat="1" ht="12" customHeight="1">
      <c r="A41" s="529" t="s">
        <v>183</v>
      </c>
      <c r="B41" s="530" t="s">
        <v>301</v>
      </c>
      <c r="C41" s="531"/>
      <c r="D41" s="531"/>
      <c r="E41" s="527">
        <f>+'1.2.1.a.sz.mell. Önk isk.nélkül'!C41+'1.2.1.b.sz.mell. Önk iskola'!C41+'1.2.1.c.sz.mell. Önk. önk locs'!C41+'1.2.1.d.sz.mell.Önk.önk.konyha'!C41+'1.2.1.e.sz.mell.Önk. önk.támog.'!C41</f>
        <v>1700</v>
      </c>
    </row>
    <row r="42" spans="1:5" s="383" customFormat="1" ht="12" customHeight="1">
      <c r="A42" s="529" t="s">
        <v>184</v>
      </c>
      <c r="B42" s="530" t="s">
        <v>302</v>
      </c>
      <c r="C42" s="531">
        <v>1238</v>
      </c>
      <c r="D42" s="531">
        <v>2124</v>
      </c>
      <c r="E42" s="527">
        <f>+'1.2.1.a.sz.mell. Önk isk.nélkül'!C42+'1.2.1.b.sz.mell. Önk iskola'!C42+'1.2.1.c.sz.mell. Önk. önk locs'!C42+'1.2.1.d.sz.mell.Önk.önk.konyha'!C42+'1.2.1.e.sz.mell.Önk. önk.támog.'!C42</f>
        <v>1100</v>
      </c>
    </row>
    <row r="43" spans="1:5" s="383" customFormat="1" ht="12" customHeight="1">
      <c r="A43" s="529" t="s">
        <v>293</v>
      </c>
      <c r="B43" s="530" t="s">
        <v>303</v>
      </c>
      <c r="C43" s="545"/>
      <c r="D43" s="545"/>
      <c r="E43" s="527">
        <f>+'1.2.1.a.sz.mell. Önk isk.nélkül'!C43+'1.2.1.b.sz.mell. Önk iskola'!C43+'1.2.1.c.sz.mell. Önk. önk locs'!C43+'1.2.1.d.sz.mell.Önk.önk.konyha'!C43+'1.2.1.e.sz.mell.Önk. önk.támog.'!C43</f>
        <v>0</v>
      </c>
    </row>
    <row r="44" spans="1:5" s="383" customFormat="1" ht="12" customHeight="1">
      <c r="A44" s="533" t="s">
        <v>294</v>
      </c>
      <c r="B44" s="541" t="s">
        <v>460</v>
      </c>
      <c r="C44" s="546"/>
      <c r="D44" s="546"/>
      <c r="E44" s="527">
        <f>+'1.2.1.a.sz.mell. Önk isk.nélkül'!C44+'1.2.1.b.sz.mell. Önk iskola'!C44+'1.2.1.c.sz.mell. Önk. önk locs'!C44+'1.2.1.d.sz.mell.Önk.önk.konyha'!C44+'1.2.1.e.sz.mell.Önk. önk.támog.'!C44</f>
        <v>0</v>
      </c>
    </row>
    <row r="45" spans="1:5" s="383" customFormat="1" ht="12" customHeight="1" thickBot="1">
      <c r="A45" s="533" t="s">
        <v>459</v>
      </c>
      <c r="B45" s="534" t="s">
        <v>304</v>
      </c>
      <c r="C45" s="546">
        <v>2025</v>
      </c>
      <c r="D45" s="546">
        <v>41</v>
      </c>
      <c r="E45" s="527">
        <f>+'1.2.1.a.sz.mell. Önk isk.nélkül'!C45+'1.2.1.b.sz.mell. Önk iskola'!C45+'1.2.1.c.sz.mell. Önk. önk locs'!C45+'1.2.1.d.sz.mell.Önk.önk.konyha'!C45+'1.2.1.e.sz.mell.Önk. önk.támog.'!C45</f>
        <v>0</v>
      </c>
    </row>
    <row r="46" spans="1:5" s="383" customFormat="1" ht="12" customHeight="1" thickBot="1">
      <c r="A46" s="522" t="s">
        <v>23</v>
      </c>
      <c r="B46" s="523" t="s">
        <v>305</v>
      </c>
      <c r="C46" s="524">
        <f>SUM(C47:C51)</f>
        <v>1035</v>
      </c>
      <c r="D46" s="524">
        <f>SUM(D47:D51)</f>
        <v>79</v>
      </c>
      <c r="E46" s="524">
        <f>SUM(E47:E51)</f>
        <v>0</v>
      </c>
    </row>
    <row r="47" spans="1:5" s="383" customFormat="1" ht="12" customHeight="1">
      <c r="A47" s="525" t="s">
        <v>97</v>
      </c>
      <c r="B47" s="526" t="s">
        <v>309</v>
      </c>
      <c r="C47" s="547">
        <v>150</v>
      </c>
      <c r="D47" s="547"/>
      <c r="E47" s="527">
        <f>+'1.2.1.a.sz.mell. Önk isk.nélkül'!C47+'1.2.1.b.sz.mell. Önk iskola'!C47+'1.2.1.c.sz.mell. Önk. önk locs'!C47+'1.2.1.d.sz.mell.Önk.önk.konyha'!C47+'1.2.1.e.sz.mell.Önk. önk.támog.'!C47</f>
        <v>0</v>
      </c>
    </row>
    <row r="48" spans="1:5" s="383" customFormat="1" ht="12" customHeight="1">
      <c r="A48" s="529" t="s">
        <v>98</v>
      </c>
      <c r="B48" s="530" t="s">
        <v>310</v>
      </c>
      <c r="C48" s="545"/>
      <c r="D48" s="545">
        <v>79</v>
      </c>
      <c r="E48" s="527">
        <f>+'1.2.1.a.sz.mell. Önk isk.nélkül'!C48+'1.2.1.b.sz.mell. Önk iskola'!C48+'1.2.1.c.sz.mell. Önk. önk locs'!C48+'1.2.1.d.sz.mell.Önk.önk.konyha'!C48+'1.2.1.e.sz.mell.Önk. önk.támog.'!C48</f>
        <v>0</v>
      </c>
    </row>
    <row r="49" spans="1:5" s="383" customFormat="1" ht="12" customHeight="1">
      <c r="A49" s="529" t="s">
        <v>306</v>
      </c>
      <c r="B49" s="530" t="s">
        <v>311</v>
      </c>
      <c r="C49" s="545"/>
      <c r="D49" s="545"/>
      <c r="E49" s="527">
        <f>+'1.2.1.a.sz.mell. Önk isk.nélkül'!C49+'1.2.1.b.sz.mell. Önk iskola'!C49+'1.2.1.c.sz.mell. Önk. önk locs'!C49+'1.2.1.d.sz.mell.Önk.önk.konyha'!C49+'1.2.1.e.sz.mell.Önk. önk.támog.'!C49</f>
        <v>0</v>
      </c>
    </row>
    <row r="50" spans="1:5" s="383" customFormat="1" ht="12" customHeight="1">
      <c r="A50" s="529" t="s">
        <v>307</v>
      </c>
      <c r="B50" s="530" t="s">
        <v>312</v>
      </c>
      <c r="C50" s="545"/>
      <c r="D50" s="545"/>
      <c r="E50" s="527">
        <f>+'1.2.1.a.sz.mell. Önk isk.nélkül'!C50+'1.2.1.b.sz.mell. Önk iskola'!C50+'1.2.1.c.sz.mell. Önk. önk locs'!C50+'1.2.1.d.sz.mell.Önk.önk.konyha'!C50+'1.2.1.e.sz.mell.Önk. önk.támog.'!C50</f>
        <v>0</v>
      </c>
    </row>
    <row r="51" spans="1:5" s="383" customFormat="1" ht="12" customHeight="1" thickBot="1">
      <c r="A51" s="533" t="s">
        <v>308</v>
      </c>
      <c r="B51" s="534" t="s">
        <v>313</v>
      </c>
      <c r="C51" s="546">
        <v>885</v>
      </c>
      <c r="D51" s="546"/>
      <c r="E51" s="527">
        <f>+'1.2.1.a.sz.mell. Önk isk.nélkül'!C51+'1.2.1.b.sz.mell. Önk iskola'!C51+'1.2.1.c.sz.mell. Önk. önk locs'!C51+'1.2.1.d.sz.mell.Önk.önk.konyha'!C51+'1.2.1.e.sz.mell.Önk. önk.támog.'!C51</f>
        <v>0</v>
      </c>
    </row>
    <row r="52" spans="1:5" s="383" customFormat="1" ht="12" customHeight="1" thickBot="1">
      <c r="A52" s="522" t="s">
        <v>185</v>
      </c>
      <c r="B52" s="523" t="s">
        <v>314</v>
      </c>
      <c r="C52" s="524">
        <f>SUM(C53:C55)</f>
        <v>590</v>
      </c>
      <c r="D52" s="524">
        <f>SUM(D53:D55)</f>
        <v>4080</v>
      </c>
      <c r="E52" s="524">
        <f>SUM(E53:E55)</f>
        <v>9520</v>
      </c>
    </row>
    <row r="53" spans="1:5" s="383" customFormat="1" ht="12" customHeight="1">
      <c r="A53" s="525" t="s">
        <v>99</v>
      </c>
      <c r="B53" s="526" t="s">
        <v>315</v>
      </c>
      <c r="C53" s="527"/>
      <c r="D53" s="527"/>
      <c r="E53" s="527">
        <f>+'1.2.1.a.sz.mell. Önk isk.nélkül'!C53+'1.2.1.b.sz.mell. Önk iskola'!C53+'1.2.1.c.sz.mell. Önk. önk locs'!C53+'1.2.1.d.sz.mell.Önk.önk.konyha'!C53+'1.2.1.e.sz.mell.Önk. önk.támog.'!C53</f>
        <v>0</v>
      </c>
    </row>
    <row r="54" spans="1:5" s="383" customFormat="1" ht="12" customHeight="1">
      <c r="A54" s="529" t="s">
        <v>100</v>
      </c>
      <c r="B54" s="530" t="s">
        <v>449</v>
      </c>
      <c r="C54" s="531"/>
      <c r="D54" s="531"/>
      <c r="E54" s="527">
        <f>+'1.2.1.a.sz.mell. Önk isk.nélkül'!C54+'1.2.1.b.sz.mell. Önk iskola'!C54+'1.2.1.c.sz.mell. Önk. önk locs'!C54+'1.2.1.d.sz.mell.Önk.önk.konyha'!C54+'1.2.1.e.sz.mell.Önk. önk.támog.'!C54</f>
        <v>0</v>
      </c>
    </row>
    <row r="55" spans="1:5" s="383" customFormat="1" ht="12" customHeight="1">
      <c r="A55" s="529" t="s">
        <v>318</v>
      </c>
      <c r="B55" s="530" t="s">
        <v>316</v>
      </c>
      <c r="C55" s="531">
        <v>590</v>
      </c>
      <c r="D55" s="531">
        <v>4080</v>
      </c>
      <c r="E55" s="527">
        <f>+'1.2.1.a.sz.mell. Önk isk.nélkül'!C55+'1.2.1.b.sz.mell. Önk iskola'!C55+'1.2.1.c.sz.mell. Önk. önk locs'!C55+'1.2.1.d.sz.mell.Önk.önk.konyha'!C55+'1.2.1.e.sz.mell.Önk. önk.támog.'!C55</f>
        <v>9520</v>
      </c>
    </row>
    <row r="56" spans="1:5" s="383" customFormat="1" ht="12" customHeight="1" thickBot="1">
      <c r="A56" s="533" t="s">
        <v>319</v>
      </c>
      <c r="B56" s="534" t="s">
        <v>317</v>
      </c>
      <c r="C56" s="539"/>
      <c r="D56" s="539"/>
      <c r="E56" s="527">
        <f>+'1.2.1.a.sz.mell. Önk isk.nélkül'!C56+'1.2.1.b.sz.mell. Önk iskola'!C56+'1.2.1.c.sz.mell. Önk. önk locs'!C56+'1.2.1.d.sz.mell.Önk.önk.konyha'!C56+'1.2.1.e.sz.mell.Önk. önk.támog.'!C56</f>
        <v>0</v>
      </c>
    </row>
    <row r="57" spans="1:5" s="383" customFormat="1" ht="12" customHeight="1" thickBot="1">
      <c r="A57" s="522" t="s">
        <v>25</v>
      </c>
      <c r="B57" s="550" t="s">
        <v>320</v>
      </c>
      <c r="C57" s="524">
        <f>SUM(C58:C60)</f>
        <v>2332</v>
      </c>
      <c r="D57" s="524">
        <f>SUM(D58:D60)</f>
        <v>51647</v>
      </c>
      <c r="E57" s="524">
        <f>SUM(E58:E60)</f>
        <v>261680</v>
      </c>
    </row>
    <row r="58" spans="1:5" s="383" customFormat="1" ht="12" customHeight="1">
      <c r="A58" s="525" t="s">
        <v>186</v>
      </c>
      <c r="B58" s="526" t="s">
        <v>322</v>
      </c>
      <c r="C58" s="545"/>
      <c r="D58" s="545"/>
      <c r="E58" s="527">
        <f>+'1.2.1.a.sz.mell. Önk isk.nélkül'!C58+'1.2.1.b.sz.mell. Önk iskola'!C58+'1.2.1.c.sz.mell. Önk. önk locs'!C58+'1.2.1.d.sz.mell.Önk.önk.konyha'!C58+'1.2.1.e.sz.mell.Önk. önk.támog.'!C58</f>
        <v>0</v>
      </c>
    </row>
    <row r="59" spans="1:5" s="383" customFormat="1" ht="12" customHeight="1">
      <c r="A59" s="529" t="s">
        <v>187</v>
      </c>
      <c r="B59" s="530" t="s">
        <v>450</v>
      </c>
      <c r="C59" s="545"/>
      <c r="D59" s="545"/>
      <c r="E59" s="527">
        <f>+'1.2.1.a.sz.mell. Önk isk.nélkül'!C59+'1.2.1.b.sz.mell. Önk iskola'!C59+'1.2.1.c.sz.mell. Önk. önk locs'!C59+'1.2.1.d.sz.mell.Önk.önk.konyha'!C59+'1.2.1.e.sz.mell.Önk. önk.támog.'!C59</f>
        <v>0</v>
      </c>
    </row>
    <row r="60" spans="1:5" s="383" customFormat="1" ht="12" customHeight="1">
      <c r="A60" s="529" t="s">
        <v>242</v>
      </c>
      <c r="B60" s="530" t="s">
        <v>323</v>
      </c>
      <c r="C60" s="545">
        <v>2332</v>
      </c>
      <c r="D60" s="545">
        <v>51647</v>
      </c>
      <c r="E60" s="527">
        <f>+'1.2.1.a.sz.mell. Önk isk.nélkül'!C60+'1.2.1.b.sz.mell. Önk iskola'!C60+'1.2.1.c.sz.mell. Önk. önk locs'!C60+'1.2.1.d.sz.mell.Önk.önk.konyha'!C60+'1.2.1.e.sz.mell.Önk. önk.támog.'!C60</f>
        <v>261680</v>
      </c>
    </row>
    <row r="61" spans="1:5" s="383" customFormat="1" ht="12" customHeight="1" thickBot="1">
      <c r="A61" s="533" t="s">
        <v>321</v>
      </c>
      <c r="B61" s="534" t="s">
        <v>324</v>
      </c>
      <c r="C61" s="545"/>
      <c r="D61" s="545">
        <v>49149</v>
      </c>
      <c r="E61" s="527">
        <f>+'1.2.1.a.sz.mell. Önk isk.nélkül'!C61+'1.2.1.b.sz.mell. Önk iskola'!C61+'1.2.1.c.sz.mell. Önk. önk locs'!C61+'1.2.1.d.sz.mell.Önk.önk.konyha'!C61+'1.2.1.e.sz.mell.Önk. önk.támog.'!C61</f>
        <v>247218</v>
      </c>
    </row>
    <row r="62" spans="1:5" s="383" customFormat="1" ht="12" customHeight="1" thickBot="1">
      <c r="A62" s="548" t="s">
        <v>503</v>
      </c>
      <c r="B62" s="523" t="s">
        <v>325</v>
      </c>
      <c r="C62" s="542">
        <f>+C5+C12+C19+C26+C34+C46+C52+C57</f>
        <v>920470</v>
      </c>
      <c r="D62" s="542">
        <f>+D5+D12+D19+D26+D34+D46+D52+D57</f>
        <v>911146</v>
      </c>
      <c r="E62" s="542">
        <f>+E5+E12+E19+E26+E34+E46+E52+E57</f>
        <v>840079</v>
      </c>
    </row>
    <row r="63" spans="1:5" s="383" customFormat="1" ht="12" customHeight="1" thickBot="1">
      <c r="A63" s="549" t="s">
        <v>326</v>
      </c>
      <c r="B63" s="550" t="s">
        <v>327</v>
      </c>
      <c r="C63" s="524"/>
      <c r="D63" s="524"/>
      <c r="E63" s="524">
        <f>SUM(E64:E66)</f>
        <v>0</v>
      </c>
    </row>
    <row r="64" spans="1:5" s="383" customFormat="1" ht="12" customHeight="1">
      <c r="A64" s="525" t="s">
        <v>358</v>
      </c>
      <c r="B64" s="526" t="s">
        <v>328</v>
      </c>
      <c r="C64" s="545"/>
      <c r="D64" s="545"/>
      <c r="E64" s="527">
        <f>+'1.2.1.a.sz.mell. Önk isk.nélkül'!C64+'1.2.1.b.sz.mell. Önk iskola'!C64+'1.2.1.c.sz.mell. Önk. önk locs'!C64+'1.2.1.d.sz.mell.Önk.önk.konyha'!C64+'1.2.1.e.sz.mell.Önk. önk.támog.'!C64</f>
        <v>0</v>
      </c>
    </row>
    <row r="65" spans="1:5" s="383" customFormat="1" ht="12" customHeight="1">
      <c r="A65" s="529" t="s">
        <v>367</v>
      </c>
      <c r="B65" s="530" t="s">
        <v>329</v>
      </c>
      <c r="C65" s="545"/>
      <c r="D65" s="545"/>
      <c r="E65" s="527">
        <f>+'1.2.1.a.sz.mell. Önk isk.nélkül'!C65+'1.2.1.b.sz.mell. Önk iskola'!C65+'1.2.1.c.sz.mell. Önk. önk locs'!C65+'1.2.1.d.sz.mell.Önk.önk.konyha'!C65+'1.2.1.e.sz.mell.Önk. önk.támog.'!C65</f>
        <v>0</v>
      </c>
    </row>
    <row r="66" spans="1:5" s="383" customFormat="1" ht="12" customHeight="1" thickBot="1">
      <c r="A66" s="533" t="s">
        <v>368</v>
      </c>
      <c r="B66" s="551" t="s">
        <v>488</v>
      </c>
      <c r="C66" s="545"/>
      <c r="D66" s="545"/>
      <c r="E66" s="527">
        <f>+'1.2.1.a.sz.mell. Önk isk.nélkül'!C66+'1.2.1.b.sz.mell. Önk iskola'!C66+'1.2.1.c.sz.mell. Önk. önk locs'!C66+'1.2.1.d.sz.mell.Önk.önk.konyha'!C66+'1.2.1.e.sz.mell.Önk. önk.támog.'!C66</f>
        <v>0</v>
      </c>
    </row>
    <row r="67" spans="1:5" s="383" customFormat="1" ht="12" customHeight="1" thickBot="1">
      <c r="A67" s="549" t="s">
        <v>331</v>
      </c>
      <c r="B67" s="550" t="s">
        <v>332</v>
      </c>
      <c r="C67" s="524">
        <f>SUM(C68:C71)</f>
        <v>756</v>
      </c>
      <c r="D67" s="524">
        <f>SUM(D68:D71)</f>
        <v>0</v>
      </c>
      <c r="E67" s="524">
        <f>SUM(E68:E71)</f>
        <v>0</v>
      </c>
    </row>
    <row r="68" spans="1:5" s="383" customFormat="1" ht="12" customHeight="1">
      <c r="A68" s="525" t="s">
        <v>154</v>
      </c>
      <c r="B68" s="526" t="s">
        <v>333</v>
      </c>
      <c r="C68" s="545"/>
      <c r="D68" s="545"/>
      <c r="E68" s="527">
        <f>+'1.2.1.a.sz.mell. Önk isk.nélkül'!C68+'1.2.1.b.sz.mell. Önk iskola'!C68+'1.2.1.c.sz.mell. Önk. önk locs'!C68+'1.2.1.d.sz.mell.Önk.önk.konyha'!C68+'1.2.1.e.sz.mell.Önk. önk.támog.'!C68</f>
        <v>0</v>
      </c>
    </row>
    <row r="69" spans="1:5" s="383" customFormat="1" ht="12" customHeight="1">
      <c r="A69" s="529" t="s">
        <v>155</v>
      </c>
      <c r="B69" s="530" t="s">
        <v>334</v>
      </c>
      <c r="C69" s="545"/>
      <c r="D69" s="545"/>
      <c r="E69" s="527">
        <f>+'1.2.1.a.sz.mell. Önk isk.nélkül'!C69+'1.2.1.b.sz.mell. Önk iskola'!C69+'1.2.1.c.sz.mell. Önk. önk locs'!C69+'1.2.1.d.sz.mell.Önk.önk.konyha'!C69+'1.2.1.e.sz.mell.Önk. önk.támog.'!C69</f>
        <v>0</v>
      </c>
    </row>
    <row r="70" spans="1:5" s="383" customFormat="1" ht="12" customHeight="1">
      <c r="A70" s="529" t="s">
        <v>359</v>
      </c>
      <c r="B70" s="530" t="s">
        <v>335</v>
      </c>
      <c r="C70" s="545">
        <v>756</v>
      </c>
      <c r="D70" s="545"/>
      <c r="E70" s="527">
        <f>+'1.2.1.a.sz.mell. Önk isk.nélkül'!C70+'1.2.1.b.sz.mell. Önk iskola'!C70+'1.2.1.c.sz.mell. Önk. önk locs'!C70+'1.2.1.d.sz.mell.Önk.önk.konyha'!C70+'1.2.1.e.sz.mell.Önk. önk.támog.'!C70</f>
        <v>0</v>
      </c>
    </row>
    <row r="71" spans="1:5" s="383" customFormat="1" ht="12" customHeight="1" thickBot="1">
      <c r="A71" s="533" t="s">
        <v>360</v>
      </c>
      <c r="B71" s="534" t="s">
        <v>336</v>
      </c>
      <c r="C71" s="545"/>
      <c r="D71" s="545"/>
      <c r="E71" s="527">
        <f>+'1.2.1.a.sz.mell. Önk isk.nélkül'!C71+'1.2.1.b.sz.mell. Önk iskola'!C71+'1.2.1.c.sz.mell. Önk. önk locs'!C71+'1.2.1.d.sz.mell.Önk.önk.konyha'!C71+'1.2.1.e.sz.mell.Önk. önk.támog.'!C71</f>
        <v>0</v>
      </c>
    </row>
    <row r="72" spans="1:5" s="383" customFormat="1" ht="12" customHeight="1" thickBot="1">
      <c r="A72" s="549" t="s">
        <v>337</v>
      </c>
      <c r="B72" s="550" t="s">
        <v>338</v>
      </c>
      <c r="C72" s="524">
        <f>SUM(C73:C74)</f>
        <v>57850</v>
      </c>
      <c r="D72" s="524">
        <f>SUM(D73:D74)</f>
        <v>266869</v>
      </c>
      <c r="E72" s="524">
        <f>SUM(E73:E74)</f>
        <v>167830</v>
      </c>
    </row>
    <row r="73" spans="1:5" s="383" customFormat="1" ht="12" customHeight="1">
      <c r="A73" s="525" t="s">
        <v>361</v>
      </c>
      <c r="B73" s="526" t="s">
        <v>339</v>
      </c>
      <c r="C73" s="545">
        <v>57850</v>
      </c>
      <c r="D73" s="545">
        <v>266869</v>
      </c>
      <c r="E73" s="527">
        <f>+'1.2.1.a.sz.mell. Önk isk.nélkül'!C73+'1.2.1.b.sz.mell. Önk iskola'!C73+'1.2.1.c.sz.mell. Önk. önk locs'!C73+'1.2.1.d.sz.mell.Önk.önk.konyha'!C73+'1.2.1.e.sz.mell.Önk. önk.támog.'!C73</f>
        <v>167830</v>
      </c>
    </row>
    <row r="74" spans="1:5" s="383" customFormat="1" ht="12" customHeight="1" thickBot="1">
      <c r="A74" s="533" t="s">
        <v>362</v>
      </c>
      <c r="B74" s="534" t="s">
        <v>340</v>
      </c>
      <c r="C74" s="545"/>
      <c r="D74" s="545"/>
      <c r="E74" s="527">
        <f>+'1.2.1.a.sz.mell. Önk isk.nélkül'!C74+'1.2.1.b.sz.mell. Önk iskola'!C74+'1.2.1.c.sz.mell. Önk. önk locs'!C74+'1.2.1.d.sz.mell.Önk.önk.konyha'!C74+'1.2.1.e.sz.mell.Önk. önk.támog.'!C74</f>
        <v>0</v>
      </c>
    </row>
    <row r="75" spans="1:5" s="383" customFormat="1" ht="12" customHeight="1" thickBot="1">
      <c r="A75" s="549" t="s">
        <v>341</v>
      </c>
      <c r="B75" s="550" t="s">
        <v>342</v>
      </c>
      <c r="C75" s="524"/>
      <c r="D75" s="524"/>
      <c r="E75" s="524">
        <f>SUM(E76:E78)</f>
        <v>0</v>
      </c>
    </row>
    <row r="76" spans="1:5" s="383" customFormat="1" ht="12" customHeight="1">
      <c r="A76" s="525" t="s">
        <v>363</v>
      </c>
      <c r="B76" s="526" t="s">
        <v>582</v>
      </c>
      <c r="C76" s="545"/>
      <c r="D76" s="545"/>
      <c r="E76" s="527">
        <f>+'1.2.1.a.sz.mell. Önk isk.nélkül'!C76+'1.2.1.b.sz.mell. Önk iskola'!C76+'1.2.1.c.sz.mell. Önk. önk locs'!C76+'1.2.1.d.sz.mell.Önk.önk.konyha'!C76+'1.2.1.e.sz.mell.Önk. önk.támog.'!C76</f>
        <v>0</v>
      </c>
    </row>
    <row r="77" spans="1:5" s="383" customFormat="1" ht="12" customHeight="1">
      <c r="A77" s="529" t="s">
        <v>364</v>
      </c>
      <c r="B77" s="530" t="s">
        <v>585</v>
      </c>
      <c r="C77" s="545"/>
      <c r="D77" s="545"/>
      <c r="E77" s="527">
        <f>+'1.2.1.a.sz.mell. Önk isk.nélkül'!C77+'1.2.1.b.sz.mell. Önk iskola'!C77+'1.2.1.c.sz.mell. Önk. önk locs'!C77+'1.2.1.d.sz.mell.Önk.önk.konyha'!C77+'1.2.1.e.sz.mell.Önk. önk.támog.'!C77</f>
        <v>0</v>
      </c>
    </row>
    <row r="78" spans="1:5" s="383" customFormat="1" ht="12" customHeight="1" thickBot="1">
      <c r="A78" s="533" t="s">
        <v>365</v>
      </c>
      <c r="B78" s="530" t="s">
        <v>586</v>
      </c>
      <c r="C78" s="545"/>
      <c r="D78" s="545"/>
      <c r="E78" s="527">
        <f>+'1.2.1.a.sz.mell. Önk isk.nélkül'!C78+'1.2.1.b.sz.mell. Önk iskola'!C78+'1.2.1.c.sz.mell. Önk. önk locs'!C78+'1.2.1.d.sz.mell.Önk.önk.konyha'!C78+'1.2.1.e.sz.mell.Önk. önk.támog.'!C78</f>
        <v>0</v>
      </c>
    </row>
    <row r="79" spans="1:5" s="383" customFormat="1" ht="12" customHeight="1" thickBot="1">
      <c r="A79" s="549" t="s">
        <v>346</v>
      </c>
      <c r="B79" s="550" t="s">
        <v>366</v>
      </c>
      <c r="C79" s="524"/>
      <c r="D79" s="524"/>
      <c r="E79" s="524">
        <f>SUM(E80:E83)</f>
        <v>0</v>
      </c>
    </row>
    <row r="80" spans="1:5" s="383" customFormat="1" ht="12" customHeight="1">
      <c r="A80" s="553" t="s">
        <v>347</v>
      </c>
      <c r="B80" s="526" t="s">
        <v>348</v>
      </c>
      <c r="C80" s="545"/>
      <c r="D80" s="545"/>
      <c r="E80" s="527">
        <f>+'1.2.1.a.sz.mell. Önk isk.nélkül'!C80+'1.2.1.b.sz.mell. Önk iskola'!C80+'1.2.1.c.sz.mell. Önk. önk locs'!C80+'1.2.1.d.sz.mell.Önk.önk.konyha'!C80+'1.2.1.e.sz.mell.Önk. önk.támog.'!C80</f>
        <v>0</v>
      </c>
    </row>
    <row r="81" spans="1:5" s="383" customFormat="1" ht="12" customHeight="1">
      <c r="A81" s="554" t="s">
        <v>349</v>
      </c>
      <c r="B81" s="530" t="s">
        <v>350</v>
      </c>
      <c r="C81" s="545"/>
      <c r="D81" s="545"/>
      <c r="E81" s="527">
        <f>+'1.2.1.a.sz.mell. Önk isk.nélkül'!C81+'1.2.1.b.sz.mell. Önk iskola'!C81+'1.2.1.c.sz.mell. Önk. önk locs'!C81+'1.2.1.d.sz.mell.Önk.önk.konyha'!C81+'1.2.1.e.sz.mell.Önk. önk.támog.'!C81</f>
        <v>0</v>
      </c>
    </row>
    <row r="82" spans="1:5" s="383" customFormat="1" ht="12" customHeight="1">
      <c r="A82" s="554" t="s">
        <v>351</v>
      </c>
      <c r="B82" s="530" t="s">
        <v>352</v>
      </c>
      <c r="C82" s="545"/>
      <c r="D82" s="545"/>
      <c r="E82" s="527">
        <f>+'1.2.1.a.sz.mell. Önk isk.nélkül'!C82+'1.2.1.b.sz.mell. Önk iskola'!C82+'1.2.1.c.sz.mell. Önk. önk locs'!C82+'1.2.1.d.sz.mell.Önk.önk.konyha'!C82+'1.2.1.e.sz.mell.Önk. önk.támog.'!C82</f>
        <v>0</v>
      </c>
    </row>
    <row r="83" spans="1:5" s="383" customFormat="1" ht="12" customHeight="1" thickBot="1">
      <c r="A83" s="555" t="s">
        <v>353</v>
      </c>
      <c r="B83" s="534" t="s">
        <v>354</v>
      </c>
      <c r="C83" s="545"/>
      <c r="D83" s="545"/>
      <c r="E83" s="527">
        <f>+'1.2.1.a.sz.mell. Önk isk.nélkül'!C83+'1.2.1.b.sz.mell. Önk iskola'!C83+'1.2.1.c.sz.mell. Önk. önk locs'!C83+'1.2.1.d.sz.mell.Önk.önk.konyha'!C83+'1.2.1.e.sz.mell.Önk. önk.támog.'!C83</f>
        <v>0</v>
      </c>
    </row>
    <row r="84" spans="1:5" s="383" customFormat="1" ht="12" customHeight="1" thickBot="1">
      <c r="A84" s="549" t="s">
        <v>355</v>
      </c>
      <c r="B84" s="550" t="s">
        <v>502</v>
      </c>
      <c r="C84" s="556"/>
      <c r="D84" s="556"/>
      <c r="E84" s="556">
        <f>+'1.2.1.a.sz.mell. Önk isk.nélkül'!C84+'1.2.1.b.sz.mell. Önk iskola'!C84+'1.2.1.c.sz.mell. Önk. önk locs'!C84+'1.2.1.d.sz.mell.Önk.önk.konyha'!C84</f>
        <v>0</v>
      </c>
    </row>
    <row r="85" spans="1:5" s="383" customFormat="1" ht="13.5" customHeight="1" thickBot="1">
      <c r="A85" s="549" t="s">
        <v>357</v>
      </c>
      <c r="B85" s="550" t="s">
        <v>356</v>
      </c>
      <c r="C85" s="556"/>
      <c r="D85" s="556"/>
      <c r="E85" s="556">
        <f>+'1.2.1.a.sz.mell. Önk isk.nélkül'!C85+'1.2.1.b.sz.mell. Önk iskola'!C85+'1.2.1.c.sz.mell. Önk. önk locs'!C85+'1.2.1.d.sz.mell.Önk.önk.konyha'!C85</f>
        <v>0</v>
      </c>
    </row>
    <row r="86" spans="1:5" s="383" customFormat="1" ht="15.75" customHeight="1" thickBot="1">
      <c r="A86" s="549" t="s">
        <v>369</v>
      </c>
      <c r="B86" s="606" t="s">
        <v>505</v>
      </c>
      <c r="C86" s="542">
        <f>+C63+C67+C72+C75+C79+C85+C84</f>
        <v>58606</v>
      </c>
      <c r="D86" s="542">
        <f>+D63+D67+D72+D75+D79+D85+D84</f>
        <v>266869</v>
      </c>
      <c r="E86" s="542">
        <f>+E63+E67+E72+E75+E79+E85+E84</f>
        <v>167830</v>
      </c>
    </row>
    <row r="87" spans="1:5" s="383" customFormat="1" ht="16.5" customHeight="1" thickBot="1">
      <c r="A87" s="558" t="s">
        <v>504</v>
      </c>
      <c r="B87" s="607" t="s">
        <v>506</v>
      </c>
      <c r="C87" s="542">
        <f>+C62+C86</f>
        <v>979076</v>
      </c>
      <c r="D87" s="542">
        <f>+D62+D86</f>
        <v>1178015</v>
      </c>
      <c r="E87" s="542">
        <f>+E62+E86</f>
        <v>1007909</v>
      </c>
    </row>
    <row r="88" spans="1:5" s="383" customFormat="1" ht="83.25" customHeight="1">
      <c r="A88" s="561"/>
      <c r="B88" s="562"/>
      <c r="C88" s="564"/>
      <c r="D88" s="564"/>
      <c r="E88" s="564"/>
    </row>
    <row r="89" spans="1:5" ht="16.5" customHeight="1">
      <c r="A89" s="514"/>
      <c r="B89" s="514" t="s">
        <v>47</v>
      </c>
      <c r="C89" s="513"/>
      <c r="D89" s="513"/>
      <c r="E89" s="515"/>
    </row>
    <row r="90" spans="1:5" ht="15.95" customHeight="1" thickBot="1">
      <c r="A90" s="612"/>
      <c r="B90" s="612"/>
      <c r="C90" s="306"/>
      <c r="D90" s="306"/>
      <c r="E90" s="306" t="s">
        <v>241</v>
      </c>
    </row>
    <row r="91" spans="1:5" ht="38.1" customHeight="1" thickBot="1">
      <c r="A91" s="516" t="s">
        <v>72</v>
      </c>
      <c r="B91" s="517" t="s">
        <v>48</v>
      </c>
      <c r="C91" s="518" t="s">
        <v>646</v>
      </c>
      <c r="D91" s="518" t="s">
        <v>607</v>
      </c>
      <c r="E91" s="518" t="str">
        <f>+CONCATENATE(LEFT(ÖSSZEFÜGGÉSEK!A93,4),". évi előirányzat")</f>
        <v>. évi előirányzat</v>
      </c>
    </row>
    <row r="92" spans="1:5" s="383" customFormat="1" ht="12" customHeight="1" thickBot="1">
      <c r="A92" s="516" t="s">
        <v>520</v>
      </c>
      <c r="B92" s="517" t="s">
        <v>521</v>
      </c>
      <c r="C92" s="518"/>
      <c r="D92" s="518"/>
      <c r="E92" s="518" t="s">
        <v>522</v>
      </c>
    </row>
    <row r="93" spans="1:5" ht="12" customHeight="1" thickBot="1">
      <c r="A93" s="567" t="s">
        <v>18</v>
      </c>
      <c r="B93" s="608" t="s">
        <v>608</v>
      </c>
      <c r="C93" s="569">
        <f>C94+C95+C96+C97+C98+C111</f>
        <v>345548</v>
      </c>
      <c r="D93" s="569">
        <f>D94+D95+D96+D97+D98+D111</f>
        <v>563039</v>
      </c>
      <c r="E93" s="569">
        <f>E94+E95+E96+E97+E98+E111</f>
        <v>570505</v>
      </c>
    </row>
    <row r="94" spans="1:5" ht="12" customHeight="1">
      <c r="A94" s="570" t="s">
        <v>101</v>
      </c>
      <c r="B94" s="571" t="s">
        <v>49</v>
      </c>
      <c r="C94" s="572">
        <v>50990</v>
      </c>
      <c r="D94" s="572">
        <v>77879</v>
      </c>
      <c r="E94" s="572">
        <f>+'1.2.1.a.sz.mell. Önk isk.nélkül'!C94+'1.2.1.b.sz.mell. Önk iskola'!C94+'1.2.1.c.sz.mell. Önk. önk locs'!C94+'1.2.1.d.sz.mell.Önk.önk.konyha'!C94+'1.2.1.e.sz.mell.Önk. önk.támog.'!C94</f>
        <v>49369</v>
      </c>
    </row>
    <row r="95" spans="1:5" ht="12" customHeight="1">
      <c r="A95" s="529" t="s">
        <v>102</v>
      </c>
      <c r="B95" s="573" t="s">
        <v>188</v>
      </c>
      <c r="C95" s="531">
        <v>12139</v>
      </c>
      <c r="D95" s="531">
        <v>16926</v>
      </c>
      <c r="E95" s="531">
        <f>+'1.2.1.a.sz.mell. Önk isk.nélkül'!C95+'1.2.1.b.sz.mell. Önk iskola'!C95+'1.2.1.c.sz.mell. Önk. önk locs'!C95+'1.2.1.d.sz.mell.Önk.önk.konyha'!C95+'1.2.1.e.sz.mell.Önk. önk.támog.'!C95</f>
        <v>13592</v>
      </c>
    </row>
    <row r="96" spans="1:5" ht="12" customHeight="1">
      <c r="A96" s="529" t="s">
        <v>103</v>
      </c>
      <c r="B96" s="573" t="s">
        <v>144</v>
      </c>
      <c r="C96" s="539">
        <v>146802</v>
      </c>
      <c r="D96" s="539">
        <v>149216</v>
      </c>
      <c r="E96" s="539">
        <f>+'1.2.1.a.sz.mell. Önk isk.nélkül'!C96+'1.2.1.b.sz.mell. Önk iskola'!C96+'1.2.1.c.sz.mell. Önk. önk locs'!C96+'1.2.1.d.sz.mell.Önk.önk.konyha'!C96+'1.2.1.e.sz.mell.Önk. önk.támog.'!C96</f>
        <v>196212</v>
      </c>
    </row>
    <row r="97" spans="1:5" ht="12" customHeight="1">
      <c r="A97" s="529" t="s">
        <v>104</v>
      </c>
      <c r="B97" s="574" t="s">
        <v>189</v>
      </c>
      <c r="C97" s="539"/>
      <c r="D97" s="539"/>
      <c r="E97" s="539">
        <f>+'1.2.1.a.sz.mell. Önk isk.nélkül'!C97+'1.2.1.b.sz.mell. Önk iskola'!C97+'1.2.1.c.sz.mell. Önk. önk locs'!C97+'1.2.1.d.sz.mell.Önk.önk.konyha'!C97+'1.2.1.e.sz.mell.Önk. önk.támog.'!C97</f>
        <v>11588</v>
      </c>
    </row>
    <row r="98" spans="1:5" ht="12" customHeight="1">
      <c r="A98" s="529" t="s">
        <v>115</v>
      </c>
      <c r="B98" s="575" t="s">
        <v>190</v>
      </c>
      <c r="C98" s="539">
        <v>135617</v>
      </c>
      <c r="D98" s="539">
        <v>319018</v>
      </c>
      <c r="E98" s="539">
        <f>+'1.2.1.a.sz.mell. Önk isk.nélkül'!C98+'1.2.1.b.sz.mell. Önk iskola'!C98+'1.2.1.c.sz.mell. Önk. önk locs'!C98+'1.2.1.d.sz.mell.Önk.önk.konyha'!C98+'1.2.1.e.sz.mell.Önk. önk.támog.'!C98</f>
        <v>151868</v>
      </c>
    </row>
    <row r="99" spans="1:5" ht="12" customHeight="1">
      <c r="A99" s="529" t="s">
        <v>105</v>
      </c>
      <c r="B99" s="573" t="s">
        <v>469</v>
      </c>
      <c r="C99" s="539"/>
      <c r="D99" s="539"/>
      <c r="E99" s="539">
        <f>+'1.2.1.a.sz.mell. Önk isk.nélkül'!C99+'1.2.1.b.sz.mell. Önk iskola'!C99+'1.2.1.c.sz.mell. Önk. önk locs'!C99+'1.2.1.d.sz.mell.Önk.önk.konyha'!C99+'1.2.1.e.sz.mell.Önk. önk.támog.'!C99</f>
        <v>0</v>
      </c>
    </row>
    <row r="100" spans="1:5" ht="12" customHeight="1">
      <c r="A100" s="529" t="s">
        <v>106</v>
      </c>
      <c r="B100" s="576" t="s">
        <v>468</v>
      </c>
      <c r="C100" s="539"/>
      <c r="D100" s="539"/>
      <c r="E100" s="539">
        <f>+'1.2.1.a.sz.mell. Önk isk.nélkül'!C100+'1.2.1.b.sz.mell. Önk iskola'!C100+'1.2.1.c.sz.mell. Önk. önk locs'!C100+'1.2.1.d.sz.mell.Önk.önk.konyha'!C100+'1.2.1.e.sz.mell.Önk. önk.támog.'!C100</f>
        <v>0</v>
      </c>
    </row>
    <row r="101" spans="1:5" ht="12" customHeight="1">
      <c r="A101" s="529" t="s">
        <v>116</v>
      </c>
      <c r="B101" s="576" t="s">
        <v>467</v>
      </c>
      <c r="C101" s="539"/>
      <c r="D101" s="539"/>
      <c r="E101" s="539">
        <f>+'1.2.1.a.sz.mell. Önk isk.nélkül'!C101+'1.2.1.b.sz.mell. Önk iskola'!C101+'1.2.1.c.sz.mell. Önk. önk locs'!C101+'1.2.1.d.sz.mell.Önk.önk.konyha'!C101+'1.2.1.e.sz.mell.Önk. önk.támog.'!C101</f>
        <v>0</v>
      </c>
    </row>
    <row r="102" spans="1:5" ht="12" customHeight="1">
      <c r="A102" s="529" t="s">
        <v>117</v>
      </c>
      <c r="B102" s="577" t="s">
        <v>372</v>
      </c>
      <c r="C102" s="539"/>
      <c r="D102" s="539"/>
      <c r="E102" s="539">
        <f>+'1.2.1.a.sz.mell. Önk isk.nélkül'!C102+'1.2.1.b.sz.mell. Önk iskola'!C102+'1.2.1.c.sz.mell. Önk. önk locs'!C102+'1.2.1.d.sz.mell.Önk.önk.konyha'!C102+'1.2.1.e.sz.mell.Önk. önk.támog.'!C102</f>
        <v>0</v>
      </c>
    </row>
    <row r="103" spans="1:5" ht="12" customHeight="1">
      <c r="A103" s="529" t="s">
        <v>118</v>
      </c>
      <c r="B103" s="578" t="s">
        <v>373</v>
      </c>
      <c r="C103" s="539"/>
      <c r="D103" s="539"/>
      <c r="E103" s="539">
        <f>+'1.2.1.a.sz.mell. Önk isk.nélkül'!C103+'1.2.1.b.sz.mell. Önk iskola'!C103+'1.2.1.c.sz.mell. Önk. önk locs'!C103+'1.2.1.d.sz.mell.Önk.önk.konyha'!C103+'1.2.1.e.sz.mell.Önk. önk.támog.'!C103</f>
        <v>0</v>
      </c>
    </row>
    <row r="104" spans="1:5" ht="12" customHeight="1">
      <c r="A104" s="529" t="s">
        <v>119</v>
      </c>
      <c r="B104" s="578" t="s">
        <v>374</v>
      </c>
      <c r="C104" s="539"/>
      <c r="D104" s="539"/>
      <c r="E104" s="539">
        <f>+'1.2.1.a.sz.mell. Önk isk.nélkül'!C104+'1.2.1.b.sz.mell. Önk iskola'!C104+'1.2.1.c.sz.mell. Önk. önk locs'!C104+'1.2.1.d.sz.mell.Önk.önk.konyha'!C104+'1.2.1.e.sz.mell.Önk. önk.támog.'!C104</f>
        <v>0</v>
      </c>
    </row>
    <row r="105" spans="1:5" ht="12" customHeight="1">
      <c r="A105" s="529" t="s">
        <v>121</v>
      </c>
      <c r="B105" s="577" t="s">
        <v>375</v>
      </c>
      <c r="C105" s="539"/>
      <c r="D105" s="539"/>
      <c r="E105" s="539">
        <f>+'1.2.1.a.sz.mell. Önk isk.nélkül'!C105+'1.2.1.b.sz.mell. Önk iskola'!C105+'1.2.1.c.sz.mell. Önk. önk locs'!C105+'1.2.1.d.sz.mell.Önk.önk.konyha'!C105+'1.2.1.e.sz.mell.Önk. önk.támog.'!C105</f>
        <v>119728</v>
      </c>
    </row>
    <row r="106" spans="1:5" ht="12" customHeight="1">
      <c r="A106" s="529" t="s">
        <v>191</v>
      </c>
      <c r="B106" s="577" t="s">
        <v>376</v>
      </c>
      <c r="C106" s="539"/>
      <c r="D106" s="539"/>
      <c r="E106" s="539">
        <f>+'1.2.1.a.sz.mell. Önk isk.nélkül'!C106+'1.2.1.b.sz.mell. Önk iskola'!C106+'1.2.1.c.sz.mell. Önk. önk locs'!C106+'1.2.1.d.sz.mell.Önk.önk.konyha'!C106+'1.2.1.e.sz.mell.Önk. önk.támog.'!C106</f>
        <v>0</v>
      </c>
    </row>
    <row r="107" spans="1:5" ht="12" customHeight="1">
      <c r="A107" s="529" t="s">
        <v>370</v>
      </c>
      <c r="B107" s="578" t="s">
        <v>377</v>
      </c>
      <c r="C107" s="539"/>
      <c r="D107" s="539"/>
      <c r="E107" s="539">
        <f>+'1.2.1.a.sz.mell. Önk isk.nélkül'!C107+'1.2.1.b.sz.mell. Önk iskola'!C107+'1.2.1.c.sz.mell. Önk. önk locs'!C107+'1.2.1.d.sz.mell.Önk.önk.konyha'!C107+'1.2.1.e.sz.mell.Önk. önk.támog.'!C107</f>
        <v>0</v>
      </c>
    </row>
    <row r="108" spans="1:5" ht="12" customHeight="1">
      <c r="A108" s="579" t="s">
        <v>371</v>
      </c>
      <c r="B108" s="576" t="s">
        <v>378</v>
      </c>
      <c r="C108" s="539"/>
      <c r="D108" s="539"/>
      <c r="E108" s="539">
        <f>+'1.2.1.a.sz.mell. Önk isk.nélkül'!C108+'1.2.1.b.sz.mell. Önk iskola'!C108+'1.2.1.c.sz.mell. Önk. önk locs'!C108+'1.2.1.d.sz.mell.Önk.önk.konyha'!C108+'1.2.1.e.sz.mell.Önk. önk.támog.'!C108</f>
        <v>0</v>
      </c>
    </row>
    <row r="109" spans="1:5" ht="12" customHeight="1">
      <c r="A109" s="529" t="s">
        <v>465</v>
      </c>
      <c r="B109" s="576" t="s">
        <v>379</v>
      </c>
      <c r="C109" s="539"/>
      <c r="D109" s="539"/>
      <c r="E109" s="539">
        <f>+'1.2.1.a.sz.mell. Önk isk.nélkül'!C109+'1.2.1.b.sz.mell. Önk iskola'!C109+'1.2.1.c.sz.mell. Önk. önk locs'!C109+'1.2.1.d.sz.mell.Önk.önk.konyha'!C109+'1.2.1.e.sz.mell.Önk. önk.támog.'!C109</f>
        <v>0</v>
      </c>
    </row>
    <row r="110" spans="1:5" ht="12" customHeight="1">
      <c r="A110" s="533" t="s">
        <v>466</v>
      </c>
      <c r="B110" s="576" t="s">
        <v>380</v>
      </c>
      <c r="C110" s="539"/>
      <c r="D110" s="539"/>
      <c r="E110" s="539">
        <f>+'1.2.1.a.sz.mell. Önk isk.nélkül'!C110+'1.2.1.b.sz.mell. Önk iskola'!C110+'1.2.1.c.sz.mell. Önk. önk locs'!C110+'1.2.1.d.sz.mell.Önk.önk.konyha'!C110+'1.2.1.e.sz.mell.Önk. önk.támog.'!C110</f>
        <v>32140</v>
      </c>
    </row>
    <row r="111" spans="1:5" ht="12" customHeight="1">
      <c r="A111" s="529" t="s">
        <v>470</v>
      </c>
      <c r="B111" s="574" t="s">
        <v>50</v>
      </c>
      <c r="C111" s="531"/>
      <c r="D111" s="531"/>
      <c r="E111" s="531">
        <f>+'1.2.1.a.sz.mell. Önk isk.nélkül'!C111+'1.2.1.b.sz.mell. Önk iskola'!C111+'1.2.1.c.sz.mell. Önk. önk locs'!C111+'1.2.1.d.sz.mell.Önk.önk.konyha'!C111+'1.2.1.e.sz.mell.Önk. önk.támog.'!C111</f>
        <v>147876</v>
      </c>
    </row>
    <row r="112" spans="1:5" ht="12" customHeight="1">
      <c r="A112" s="529" t="s">
        <v>471</v>
      </c>
      <c r="B112" s="573" t="s">
        <v>473</v>
      </c>
      <c r="C112" s="531"/>
      <c r="D112" s="531"/>
      <c r="E112" s="531">
        <f>+'1.2.1.a.sz.mell. Önk isk.nélkül'!C112+'1.2.1.b.sz.mell. Önk iskola'!C112+'1.2.1.c.sz.mell. Önk. önk locs'!C112+'1.2.1.d.sz.mell.Önk.önk.konyha'!C112+'1.2.1.e.sz.mell.Önk. önk.támog.'!C112</f>
        <v>40049</v>
      </c>
    </row>
    <row r="113" spans="1:5" ht="12" customHeight="1" thickBot="1">
      <c r="A113" s="580" t="s">
        <v>472</v>
      </c>
      <c r="B113" s="581" t="s">
        <v>474</v>
      </c>
      <c r="C113" s="582"/>
      <c r="D113" s="582"/>
      <c r="E113" s="582">
        <f>+'1.2.1.a.sz.mell. Önk isk.nélkül'!C113+'1.2.1.b.sz.mell. Önk iskola'!C113+'1.2.1.c.sz.mell. Önk. önk locs'!C113+'1.2.1.d.sz.mell.Önk.önk.konyha'!C113+'1.2.1.e.sz.mell.Önk. önk.támog.'!C113</f>
        <v>107827</v>
      </c>
    </row>
    <row r="114" spans="1:5" ht="12" customHeight="1" thickBot="1">
      <c r="A114" s="583" t="s">
        <v>19</v>
      </c>
      <c r="B114" s="609" t="s">
        <v>609</v>
      </c>
      <c r="C114" s="585">
        <f>+C115+C117+C119</f>
        <v>117559</v>
      </c>
      <c r="D114" s="585">
        <f>+D115+D117+D119</f>
        <v>112481</v>
      </c>
      <c r="E114" s="585">
        <f>+E115+E117+E119</f>
        <v>278244</v>
      </c>
    </row>
    <row r="115" spans="1:5" ht="12" customHeight="1">
      <c r="A115" s="525" t="s">
        <v>107</v>
      </c>
      <c r="B115" s="573" t="s">
        <v>240</v>
      </c>
      <c r="C115" s="527">
        <v>27600</v>
      </c>
      <c r="D115" s="527">
        <v>77997</v>
      </c>
      <c r="E115" s="527">
        <f>+'1.2.1.a.sz.mell. Önk isk.nélkül'!C115+'1.2.1.b.sz.mell. Önk iskola'!C115+'1.2.1.c.sz.mell. Önk. önk locs'!C115+'1.2.1.d.sz.mell.Önk.önk.konyha'!C115+'1.2.1.e.sz.mell.Önk. önk.támog.'!C115</f>
        <v>217804</v>
      </c>
    </row>
    <row r="116" spans="1:5" ht="12" customHeight="1">
      <c r="A116" s="525" t="s">
        <v>108</v>
      </c>
      <c r="B116" s="586" t="s">
        <v>385</v>
      </c>
      <c r="C116" s="527"/>
      <c r="D116" s="527"/>
      <c r="E116" s="527">
        <f>+'1.2.1.a.sz.mell. Önk isk.nélkül'!C116+'1.2.1.b.sz.mell. Önk iskola'!C116+'1.2.1.c.sz.mell. Önk. önk locs'!C116+'1.2.1.d.sz.mell.Önk.önk.konyha'!C116+'1.2.1.e.sz.mell.Önk. önk.támog.'!C116</f>
        <v>0</v>
      </c>
    </row>
    <row r="117" spans="1:5" ht="12" customHeight="1">
      <c r="A117" s="525" t="s">
        <v>109</v>
      </c>
      <c r="B117" s="586" t="s">
        <v>192</v>
      </c>
      <c r="C117" s="531">
        <v>89959</v>
      </c>
      <c r="D117" s="531">
        <v>34484</v>
      </c>
      <c r="E117" s="531">
        <f>+'1.2.1.a.sz.mell. Önk isk.nélkül'!C117+'1.2.1.b.sz.mell. Önk iskola'!C117+'1.2.1.c.sz.mell. Önk. önk locs'!C117+'1.2.1.d.sz.mell.Önk.önk.konyha'!C117+'1.2.1.e.sz.mell.Önk. önk.támog.'!C117</f>
        <v>60440</v>
      </c>
    </row>
    <row r="118" spans="1:5" ht="12" customHeight="1">
      <c r="A118" s="525" t="s">
        <v>110</v>
      </c>
      <c r="B118" s="586" t="s">
        <v>386</v>
      </c>
      <c r="C118" s="587"/>
      <c r="D118" s="587"/>
      <c r="E118" s="587">
        <f>+'1.2.1.a.sz.mell. Önk isk.nélkül'!C118+'1.2.1.b.sz.mell. Önk iskola'!C118+'1.2.1.c.sz.mell. Önk. önk locs'!C118+'1.2.1.d.sz.mell.Önk.önk.konyha'!C118+'1.2.1.e.sz.mell.Önk. önk.támog.'!C118</f>
        <v>0</v>
      </c>
    </row>
    <row r="119" spans="1:5" ht="12" customHeight="1">
      <c r="A119" s="525" t="s">
        <v>111</v>
      </c>
      <c r="B119" s="534" t="s">
        <v>243</v>
      </c>
      <c r="C119" s="587"/>
      <c r="D119" s="587"/>
      <c r="E119" s="587">
        <f>+'1.2.1.a.sz.mell. Önk isk.nélkül'!C119+'1.2.1.b.sz.mell. Önk iskola'!C119+'1.2.1.c.sz.mell. Önk. önk locs'!C119+'1.2.1.d.sz.mell.Önk.önk.konyha'!C119+'1.2.1.e.sz.mell.Önk. önk.támog.'!C119</f>
        <v>0</v>
      </c>
    </row>
    <row r="120" spans="1:5" ht="12" customHeight="1">
      <c r="A120" s="525" t="s">
        <v>120</v>
      </c>
      <c r="B120" s="532" t="s">
        <v>451</v>
      </c>
      <c r="C120" s="587"/>
      <c r="D120" s="587"/>
      <c r="E120" s="587">
        <f>+'1.2.1.a.sz.mell. Önk isk.nélkül'!C120+'1.2.1.b.sz.mell. Önk iskola'!C120+'1.2.1.c.sz.mell. Önk. önk locs'!C120+'1.2.1.d.sz.mell.Önk.önk.konyha'!C120+'1.2.1.e.sz.mell.Önk. önk.támog.'!C120</f>
        <v>0</v>
      </c>
    </row>
    <row r="121" spans="1:5" ht="12" customHeight="1">
      <c r="A121" s="525" t="s">
        <v>122</v>
      </c>
      <c r="B121" s="588" t="s">
        <v>391</v>
      </c>
      <c r="C121" s="587"/>
      <c r="D121" s="587"/>
      <c r="E121" s="587">
        <f>+'1.2.1.a.sz.mell. Önk isk.nélkül'!C121+'1.2.1.b.sz.mell. Önk iskola'!C121+'1.2.1.c.sz.mell. Önk. önk locs'!C121+'1.2.1.d.sz.mell.Önk.önk.konyha'!C121+'1.2.1.e.sz.mell.Önk. önk.támog.'!C121</f>
        <v>0</v>
      </c>
    </row>
    <row r="122" spans="1:5">
      <c r="A122" s="525" t="s">
        <v>193</v>
      </c>
      <c r="B122" s="578" t="s">
        <v>374</v>
      </c>
      <c r="C122" s="587"/>
      <c r="D122" s="587"/>
      <c r="E122" s="587">
        <f>+'1.2.1.a.sz.mell. Önk isk.nélkül'!C122+'1.2.1.b.sz.mell. Önk iskola'!C122+'1.2.1.c.sz.mell. Önk. önk locs'!C122+'1.2.1.d.sz.mell.Önk.önk.konyha'!C122+'1.2.1.e.sz.mell.Önk. önk.támog.'!C122</f>
        <v>0</v>
      </c>
    </row>
    <row r="123" spans="1:5" ht="12" customHeight="1">
      <c r="A123" s="525" t="s">
        <v>194</v>
      </c>
      <c r="B123" s="578" t="s">
        <v>390</v>
      </c>
      <c r="C123" s="587"/>
      <c r="D123" s="587"/>
      <c r="E123" s="587">
        <f>+'1.2.1.a.sz.mell. Önk isk.nélkül'!C123+'1.2.1.b.sz.mell. Önk iskola'!C123+'1.2.1.c.sz.mell. Önk. önk locs'!C123+'1.2.1.d.sz.mell.Önk.önk.konyha'!C123+'1.2.1.e.sz.mell.Önk. önk.támog.'!C123</f>
        <v>0</v>
      </c>
    </row>
    <row r="124" spans="1:5" ht="12" customHeight="1">
      <c r="A124" s="525" t="s">
        <v>195</v>
      </c>
      <c r="B124" s="578" t="s">
        <v>389</v>
      </c>
      <c r="C124" s="587"/>
      <c r="D124" s="587"/>
      <c r="E124" s="587">
        <f>+'1.2.1.a.sz.mell. Önk isk.nélkül'!C124+'1.2.1.b.sz.mell. Önk iskola'!C124+'1.2.1.c.sz.mell. Önk. önk locs'!C124+'1.2.1.d.sz.mell.Önk.önk.konyha'!C124+'1.2.1.e.sz.mell.Önk. önk.támog.'!C124</f>
        <v>0</v>
      </c>
    </row>
    <row r="125" spans="1:5" ht="12" customHeight="1">
      <c r="A125" s="525" t="s">
        <v>382</v>
      </c>
      <c r="B125" s="578" t="s">
        <v>377</v>
      </c>
      <c r="C125" s="587"/>
      <c r="D125" s="587"/>
      <c r="E125" s="587">
        <f>+'1.2.1.a.sz.mell. Önk isk.nélkül'!C125+'1.2.1.b.sz.mell. Önk iskola'!C125+'1.2.1.c.sz.mell. Önk. önk locs'!C125+'1.2.1.d.sz.mell.Önk.önk.konyha'!C125+'1.2.1.e.sz.mell.Önk. önk.támog.'!C125</f>
        <v>0</v>
      </c>
    </row>
    <row r="126" spans="1:5" ht="12" customHeight="1">
      <c r="A126" s="525" t="s">
        <v>383</v>
      </c>
      <c r="B126" s="578" t="s">
        <v>388</v>
      </c>
      <c r="C126" s="587"/>
      <c r="D126" s="587"/>
      <c r="E126" s="587">
        <f>+'1.2.1.a.sz.mell. Önk isk.nélkül'!C126+'1.2.1.b.sz.mell. Önk iskola'!C126+'1.2.1.c.sz.mell. Önk. önk locs'!C126+'1.2.1.d.sz.mell.Önk.önk.konyha'!C126+'1.2.1.e.sz.mell.Önk. önk.támog.'!C126</f>
        <v>0</v>
      </c>
    </row>
    <row r="127" spans="1:5" ht="13.5" thickBot="1">
      <c r="A127" s="579" t="s">
        <v>384</v>
      </c>
      <c r="B127" s="578" t="s">
        <v>387</v>
      </c>
      <c r="C127" s="589"/>
      <c r="D127" s="589"/>
      <c r="E127" s="589">
        <f>+'1.2.1.a.sz.mell. Önk isk.nélkül'!C127+'1.2.1.b.sz.mell. Önk iskola'!C127+'1.2.1.c.sz.mell. Önk. önk locs'!C127+'1.2.1.d.sz.mell.Önk.önk.konyha'!C127+'1.2.1.e.sz.mell.Önk. önk.támog.'!C127</f>
        <v>0</v>
      </c>
    </row>
    <row r="128" spans="1:5" ht="12" customHeight="1" thickBot="1">
      <c r="A128" s="522" t="s">
        <v>20</v>
      </c>
      <c r="B128" s="591" t="s">
        <v>475</v>
      </c>
      <c r="C128" s="524">
        <f>+C93+C114</f>
        <v>463107</v>
      </c>
      <c r="D128" s="524">
        <f>+D93+D114</f>
        <v>675520</v>
      </c>
      <c r="E128" s="524">
        <f>+E93+E114</f>
        <v>848749</v>
      </c>
    </row>
    <row r="129" spans="1:5" ht="12" customHeight="1" thickBot="1">
      <c r="A129" s="522" t="s">
        <v>21</v>
      </c>
      <c r="B129" s="591" t="s">
        <v>476</v>
      </c>
      <c r="C129" s="524"/>
      <c r="D129" s="524"/>
      <c r="E129" s="524">
        <f>+E130+E131+E132</f>
        <v>0</v>
      </c>
    </row>
    <row r="130" spans="1:5" ht="12" customHeight="1">
      <c r="A130" s="525" t="s">
        <v>282</v>
      </c>
      <c r="B130" s="586" t="s">
        <v>483</v>
      </c>
      <c r="C130" s="587"/>
      <c r="D130" s="587"/>
      <c r="E130" s="587">
        <f>+'1.2.1.a.sz.mell. Önk isk.nélkül'!C130+'1.2.1.b.sz.mell. Önk iskola'!C130+'1.2.1.c.sz.mell. Önk. önk locs'!C130+'1.2.1.d.sz.mell.Önk.önk.konyha'!C130+'1.2.1.e.sz.mell.Önk. önk.támog.'!C130</f>
        <v>0</v>
      </c>
    </row>
    <row r="131" spans="1:5" ht="12" customHeight="1">
      <c r="A131" s="525" t="s">
        <v>285</v>
      </c>
      <c r="B131" s="586" t="s">
        <v>484</v>
      </c>
      <c r="C131" s="587"/>
      <c r="D131" s="587"/>
      <c r="E131" s="587">
        <f>+'1.2.1.a.sz.mell. Önk isk.nélkül'!C131+'1.2.1.b.sz.mell. Önk iskola'!C131+'1.2.1.c.sz.mell. Önk. önk locs'!C131+'1.2.1.d.sz.mell.Önk.önk.konyha'!C131+'1.2.1.e.sz.mell.Önk. önk.támog.'!C131</f>
        <v>0</v>
      </c>
    </row>
    <row r="132" spans="1:5" ht="12" customHeight="1" thickBot="1">
      <c r="A132" s="579" t="s">
        <v>286</v>
      </c>
      <c r="B132" s="586" t="s">
        <v>485</v>
      </c>
      <c r="C132" s="587"/>
      <c r="D132" s="587"/>
      <c r="E132" s="587">
        <f>+'1.2.1.a.sz.mell. Önk isk.nélkül'!C132+'1.2.1.b.sz.mell. Önk iskola'!C132+'1.2.1.c.sz.mell. Önk. önk locs'!C132+'1.2.1.d.sz.mell.Önk.önk.konyha'!C132+'1.2.1.e.sz.mell.Önk. önk.támog.'!C132</f>
        <v>0</v>
      </c>
    </row>
    <row r="133" spans="1:5" ht="12" customHeight="1" thickBot="1">
      <c r="A133" s="522" t="s">
        <v>22</v>
      </c>
      <c r="B133" s="591" t="s">
        <v>477</v>
      </c>
      <c r="C133" s="524"/>
      <c r="D133" s="524"/>
      <c r="E133" s="524">
        <f>SUM(E134:E139)</f>
        <v>0</v>
      </c>
    </row>
    <row r="134" spans="1:5" ht="12" customHeight="1">
      <c r="A134" s="525" t="s">
        <v>94</v>
      </c>
      <c r="B134" s="594" t="s">
        <v>486</v>
      </c>
      <c r="C134" s="587"/>
      <c r="D134" s="587"/>
      <c r="E134" s="587">
        <f>+'1.2.1.a.sz.mell. Önk isk.nélkül'!C134+'1.2.1.b.sz.mell. Önk iskola'!C134+'1.2.1.c.sz.mell. Önk. önk locs'!C134+'1.2.1.d.sz.mell.Önk.önk.konyha'!C134+'1.2.1.e.sz.mell.Önk. önk.támog.'!C134</f>
        <v>0</v>
      </c>
    </row>
    <row r="135" spans="1:5" ht="12" customHeight="1">
      <c r="A135" s="525" t="s">
        <v>95</v>
      </c>
      <c r="B135" s="594" t="s">
        <v>478</v>
      </c>
      <c r="C135" s="587"/>
      <c r="D135" s="587"/>
      <c r="E135" s="587">
        <f>+'1.2.1.a.sz.mell. Önk isk.nélkül'!C135+'1.2.1.b.sz.mell. Önk iskola'!C135+'1.2.1.c.sz.mell. Önk. önk locs'!C135+'1.2.1.d.sz.mell.Önk.önk.konyha'!C135+'1.2.1.e.sz.mell.Önk. önk.támog.'!C135</f>
        <v>0</v>
      </c>
    </row>
    <row r="136" spans="1:5" ht="12" customHeight="1">
      <c r="A136" s="525" t="s">
        <v>96</v>
      </c>
      <c r="B136" s="594" t="s">
        <v>479</v>
      </c>
      <c r="C136" s="587"/>
      <c r="D136" s="587"/>
      <c r="E136" s="587">
        <f>+'1.2.1.a.sz.mell. Önk isk.nélkül'!C136+'1.2.1.b.sz.mell. Önk iskola'!C136+'1.2.1.c.sz.mell. Önk. önk locs'!C136+'1.2.1.d.sz.mell.Önk.önk.konyha'!C136+'1.2.1.e.sz.mell.Önk. önk.támog.'!C136</f>
        <v>0</v>
      </c>
    </row>
    <row r="137" spans="1:5" ht="12" customHeight="1">
      <c r="A137" s="525" t="s">
        <v>180</v>
      </c>
      <c r="B137" s="594" t="s">
        <v>480</v>
      </c>
      <c r="C137" s="587"/>
      <c r="D137" s="587"/>
      <c r="E137" s="587">
        <f>+'1.2.1.a.sz.mell. Önk isk.nélkül'!C137+'1.2.1.b.sz.mell. Önk iskola'!C137+'1.2.1.c.sz.mell. Önk. önk locs'!C137+'1.2.1.d.sz.mell.Önk.önk.konyha'!C137+'1.2.1.e.sz.mell.Önk. önk.támog.'!C137</f>
        <v>0</v>
      </c>
    </row>
    <row r="138" spans="1:5" ht="12" customHeight="1">
      <c r="A138" s="525" t="s">
        <v>181</v>
      </c>
      <c r="B138" s="594" t="s">
        <v>481</v>
      </c>
      <c r="C138" s="587"/>
      <c r="D138" s="587"/>
      <c r="E138" s="587">
        <f>+'1.2.1.a.sz.mell. Önk isk.nélkül'!C138+'1.2.1.b.sz.mell. Önk iskola'!C138+'1.2.1.c.sz.mell. Önk. önk locs'!C138+'1.2.1.d.sz.mell.Önk.önk.konyha'!C138+'1.2.1.e.sz.mell.Önk. önk.támog.'!C138</f>
        <v>0</v>
      </c>
    </row>
    <row r="139" spans="1:5" ht="12" customHeight="1" thickBot="1">
      <c r="A139" s="579" t="s">
        <v>182</v>
      </c>
      <c r="B139" s="594" t="s">
        <v>482</v>
      </c>
      <c r="C139" s="587"/>
      <c r="D139" s="587"/>
      <c r="E139" s="587">
        <f>+'1.2.1.a.sz.mell. Önk isk.nélkül'!C139+'1.2.1.b.sz.mell. Önk iskola'!C139+'1.2.1.c.sz.mell. Önk. önk locs'!C139+'1.2.1.d.sz.mell.Önk.önk.konyha'!C139+'1.2.1.e.sz.mell.Önk. önk.támog.'!C139</f>
        <v>0</v>
      </c>
    </row>
    <row r="140" spans="1:5" ht="12" customHeight="1" thickBot="1">
      <c r="A140" s="522" t="s">
        <v>23</v>
      </c>
      <c r="B140" s="591" t="s">
        <v>490</v>
      </c>
      <c r="C140" s="542">
        <f>+C141+C142+C143+C144</f>
        <v>260790</v>
      </c>
      <c r="D140" s="542">
        <f>+D141+D142+D143+D144</f>
        <v>323298</v>
      </c>
      <c r="E140" s="542">
        <f>+E141+E142+E143+E144</f>
        <v>159160</v>
      </c>
    </row>
    <row r="141" spans="1:5" ht="12" customHeight="1">
      <c r="A141" s="525" t="s">
        <v>97</v>
      </c>
      <c r="B141" s="594" t="s">
        <v>392</v>
      </c>
      <c r="C141" s="587"/>
      <c r="D141" s="587"/>
      <c r="E141" s="587">
        <f>+'1.2.1.a.sz.mell. Önk isk.nélkül'!C141+'1.2.1.b.sz.mell. Önk iskola'!C141+'1.2.1.c.sz.mell. Önk. önk locs'!C141+'1.2.1.d.sz.mell.Önk.önk.konyha'!C141+'1.2.1.e.sz.mell.Önk. önk.támog.'!C141</f>
        <v>0</v>
      </c>
    </row>
    <row r="142" spans="1:5" ht="12" customHeight="1">
      <c r="A142" s="525" t="s">
        <v>98</v>
      </c>
      <c r="B142" s="594" t="s">
        <v>393</v>
      </c>
      <c r="C142" s="587"/>
      <c r="D142" s="587"/>
      <c r="E142" s="587">
        <f>+'1.2.1.a.sz.mell. Önk isk.nélkül'!C142+'1.2.1.b.sz.mell. Önk iskola'!C142+'1.2.1.c.sz.mell. Önk. önk locs'!C142+'1.2.1.d.sz.mell.Önk.önk.konyha'!C142+'1.2.1.e.sz.mell.Önk. önk.támog.'!C142</f>
        <v>0</v>
      </c>
    </row>
    <row r="143" spans="1:5" ht="12" customHeight="1">
      <c r="A143" s="525" t="s">
        <v>306</v>
      </c>
      <c r="B143" s="594" t="s">
        <v>491</v>
      </c>
      <c r="C143" s="587"/>
      <c r="D143" s="587"/>
      <c r="E143" s="587">
        <f>+'1.2.1.a.sz.mell. Önk isk.nélkül'!C143+'1.2.1.b.sz.mell. Önk iskola'!C143+'1.2.1.c.sz.mell. Önk. önk locs'!C143+'1.2.1.d.sz.mell.Önk.önk.konyha'!C143+'1.2.1.e.sz.mell.Önk. önk.támog.'!C143</f>
        <v>0</v>
      </c>
    </row>
    <row r="144" spans="1:5" ht="12" customHeight="1" thickBot="1">
      <c r="A144" s="579" t="s">
        <v>307</v>
      </c>
      <c r="B144" s="595" t="s">
        <v>581</v>
      </c>
      <c r="C144" s="587">
        <v>260790</v>
      </c>
      <c r="D144" s="587">
        <v>323298</v>
      </c>
      <c r="E144" s="587">
        <f>+'1.2.1.a.sz.mell. Önk isk.nélkül'!C144+'1.2.1.b.sz.mell. Önk iskola'!C144+'1.2.1.c.sz.mell. Önk. önk locs'!C144+'1.2.1.d.sz.mell.Önk.önk.konyha'!C144+'1.2.1.e.sz.mell.Önk. önk.támog.'!C144</f>
        <v>159160</v>
      </c>
    </row>
    <row r="145" spans="1:8" ht="12" customHeight="1" thickBot="1">
      <c r="A145" s="522" t="s">
        <v>24</v>
      </c>
      <c r="B145" s="591" t="s">
        <v>492</v>
      </c>
      <c r="C145" s="596"/>
      <c r="D145" s="596"/>
      <c r="E145" s="596">
        <f>SUM(E146:E150)</f>
        <v>0</v>
      </c>
    </row>
    <row r="146" spans="1:8" ht="12" customHeight="1">
      <c r="A146" s="525" t="s">
        <v>99</v>
      </c>
      <c r="B146" s="594" t="s">
        <v>487</v>
      </c>
      <c r="C146" s="587"/>
      <c r="D146" s="587"/>
      <c r="E146" s="587">
        <f>+'1.2.1.a.sz.mell. Önk isk.nélkül'!C146+'1.2.1.b.sz.mell. Önk iskola'!C146+'1.2.1.c.sz.mell. Önk. önk locs'!C146+'1.2.1.d.sz.mell.Önk.önk.konyha'!C146+'1.2.1.e.sz.mell.Önk. önk.támog.'!C146</f>
        <v>0</v>
      </c>
    </row>
    <row r="147" spans="1:8" ht="12" customHeight="1">
      <c r="A147" s="525" t="s">
        <v>100</v>
      </c>
      <c r="B147" s="594" t="s">
        <v>494</v>
      </c>
      <c r="C147" s="587"/>
      <c r="D147" s="587"/>
      <c r="E147" s="587">
        <f>+'1.2.1.a.sz.mell. Önk isk.nélkül'!C147+'1.2.1.b.sz.mell. Önk iskola'!C147+'1.2.1.c.sz.mell. Önk. önk locs'!C147+'1.2.1.d.sz.mell.Önk.önk.konyha'!C147+'1.2.1.e.sz.mell.Önk. önk.támog.'!C147</f>
        <v>0</v>
      </c>
    </row>
    <row r="148" spans="1:8" ht="12" customHeight="1">
      <c r="A148" s="525" t="s">
        <v>318</v>
      </c>
      <c r="B148" s="594" t="s">
        <v>489</v>
      </c>
      <c r="C148" s="587"/>
      <c r="D148" s="587"/>
      <c r="E148" s="587">
        <f>+'1.2.1.a.sz.mell. Önk isk.nélkül'!C148+'1.2.1.b.sz.mell. Önk iskola'!C148+'1.2.1.c.sz.mell. Önk. önk locs'!C148+'1.2.1.d.sz.mell.Önk.önk.konyha'!C148+'1.2.1.e.sz.mell.Önk. önk.támog.'!C148</f>
        <v>0</v>
      </c>
    </row>
    <row r="149" spans="1:8" ht="12" customHeight="1">
      <c r="A149" s="525" t="s">
        <v>319</v>
      </c>
      <c r="B149" s="594" t="s">
        <v>495</v>
      </c>
      <c r="C149" s="587"/>
      <c r="D149" s="587"/>
      <c r="E149" s="587">
        <f>+'1.2.1.a.sz.mell. Önk isk.nélkül'!C149+'1.2.1.b.sz.mell. Önk iskola'!C149+'1.2.1.c.sz.mell. Önk. önk locs'!C149+'1.2.1.d.sz.mell.Önk.önk.konyha'!C149+'1.2.1.e.sz.mell.Önk. önk.támog.'!C149</f>
        <v>0</v>
      </c>
    </row>
    <row r="150" spans="1:8" ht="12" customHeight="1" thickBot="1">
      <c r="A150" s="525" t="s">
        <v>493</v>
      </c>
      <c r="B150" s="594" t="s">
        <v>496</v>
      </c>
      <c r="C150" s="587"/>
      <c r="D150" s="587"/>
      <c r="E150" s="587">
        <f>+'1.2.1.a.sz.mell. Önk isk.nélkül'!C150+'1.2.1.b.sz.mell. Önk iskola'!C150+'1.2.1.c.sz.mell. Önk. önk locs'!C150+'1.2.1.d.sz.mell.Önk.önk.konyha'!C150+'1.2.1.e.sz.mell.Önk. önk.támog.'!C150</f>
        <v>0</v>
      </c>
    </row>
    <row r="151" spans="1:8" ht="12" customHeight="1" thickBot="1">
      <c r="A151" s="522" t="s">
        <v>25</v>
      </c>
      <c r="B151" s="591" t="s">
        <v>497</v>
      </c>
      <c r="C151" s="597"/>
      <c r="D151" s="597"/>
      <c r="E151" s="597">
        <f>+'1.2.1.a.sz.mell. Önk isk.nélkül'!C151+'1.2.1.b.sz.mell. Önk iskola'!C151+'1.2.1.c.sz.mell. Önk. önk locs'!C151+'1.2.1.d.sz.mell.Önk.önk.konyha'!C151</f>
        <v>0</v>
      </c>
    </row>
    <row r="152" spans="1:8" ht="12" customHeight="1" thickBot="1">
      <c r="A152" s="522" t="s">
        <v>26</v>
      </c>
      <c r="B152" s="591" t="s">
        <v>498</v>
      </c>
      <c r="C152" s="597"/>
      <c r="D152" s="597"/>
      <c r="E152" s="597">
        <f>+'1.2.1.a.sz.mell. Önk isk.nélkül'!C152+'1.2.1.b.sz.mell. Önk iskola'!C152+'1.2.1.c.sz.mell. Önk. önk locs'!C152+'1.2.1.d.sz.mell.Önk.önk.konyha'!C152+'1.2.1.e.sz.mell.Önk. önk.támog.'!C152</f>
        <v>0</v>
      </c>
    </row>
    <row r="153" spans="1:8" ht="15" customHeight="1" thickBot="1">
      <c r="A153" s="522" t="s">
        <v>27</v>
      </c>
      <c r="B153" s="591" t="s">
        <v>500</v>
      </c>
      <c r="C153" s="598">
        <f>+C129+C133+C140+C145+C151+C152</f>
        <v>260790</v>
      </c>
      <c r="D153" s="598">
        <f>+D129+D133+D140+D145+D151+D152</f>
        <v>323298</v>
      </c>
      <c r="E153" s="598">
        <f>+E129+E133+E140+E145+E151+E152</f>
        <v>159160</v>
      </c>
      <c r="F153" s="599"/>
      <c r="G153" s="599"/>
      <c r="H153" s="599"/>
    </row>
    <row r="154" spans="1:8" s="383" customFormat="1" ht="12.95" customHeight="1" thickBot="1">
      <c r="A154" s="600" t="s">
        <v>28</v>
      </c>
      <c r="B154" s="610" t="s">
        <v>499</v>
      </c>
      <c r="C154" s="598">
        <f>+C128+C153</f>
        <v>723897</v>
      </c>
      <c r="D154" s="598">
        <f>+D128+D153</f>
        <v>998818</v>
      </c>
      <c r="E154" s="598">
        <f>+E128+E153</f>
        <v>1007909</v>
      </c>
    </row>
    <row r="155" spans="1:8" ht="16.5" customHeight="1"/>
    <row r="156" spans="1:8">
      <c r="A156" s="614" t="s">
        <v>394</v>
      </c>
      <c r="B156" s="749"/>
      <c r="C156" s="513"/>
      <c r="D156" s="513"/>
      <c r="E156" s="603"/>
    </row>
    <row r="157" spans="1:8" ht="15" customHeight="1" thickBot="1">
      <c r="A157" s="612" t="s">
        <v>159</v>
      </c>
      <c r="B157" s="612"/>
      <c r="C157" s="306"/>
      <c r="D157" s="306"/>
      <c r="E157" s="306" t="s">
        <v>241</v>
      </c>
    </row>
    <row r="158" spans="1:8" ht="13.5" customHeight="1" thickBot="1">
      <c r="A158" s="522">
        <v>1</v>
      </c>
      <c r="B158" s="604" t="s">
        <v>501</v>
      </c>
      <c r="C158" s="524"/>
      <c r="D158" s="524"/>
      <c r="E158" s="524">
        <f>+E62-E128</f>
        <v>-8670</v>
      </c>
    </row>
    <row r="159" spans="1:8" ht="27.75" customHeight="1" thickBot="1">
      <c r="A159" s="522" t="s">
        <v>19</v>
      </c>
      <c r="B159" s="604" t="s">
        <v>507</v>
      </c>
      <c r="C159" s="524"/>
      <c r="D159" s="524"/>
      <c r="E159" s="524">
        <f>+E86-E153</f>
        <v>8670</v>
      </c>
    </row>
    <row r="160" spans="1:8" ht="15" customHeight="1">
      <c r="A160" s="755"/>
      <c r="B160" s="562"/>
      <c r="C160" s="564"/>
      <c r="D160" s="564"/>
      <c r="E160" s="564"/>
    </row>
    <row r="161" spans="1:5">
      <c r="A161" s="750"/>
      <c r="B161" s="749" t="s">
        <v>643</v>
      </c>
      <c r="C161" s="513"/>
      <c r="D161" s="513"/>
      <c r="E161" s="749" t="s">
        <v>647</v>
      </c>
    </row>
    <row r="162" spans="1:5">
      <c r="B162" s="756" t="s">
        <v>648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Balatonkenese Önkormányzat
2015. ÉVI KÖLTSÉGVETÉSÉNEK MÉRLEGE&amp;10
&amp;R&amp;"Times New Roman CE,Félkövér dőlt"&amp;11 1.2.1. melléklet a 5/2015. (III.18.)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J159"/>
  <sheetViews>
    <sheetView view="pageLayout" zoomScaleSheetLayoutView="100" workbookViewId="0">
      <selection activeCell="E3" sqref="E3"/>
    </sheetView>
  </sheetViews>
  <sheetFormatPr defaultRowHeight="12.75"/>
  <cols>
    <col min="1" max="1" width="9.5" style="513" customWidth="1"/>
    <col min="2" max="2" width="90.83203125" style="513" customWidth="1"/>
    <col min="3" max="3" width="21.6640625" style="602" customWidth="1"/>
    <col min="4" max="4" width="9" style="513" customWidth="1"/>
    <col min="5" max="16384" width="9.33203125" style="513"/>
  </cols>
  <sheetData>
    <row r="1" spans="1:10" ht="15.95" customHeight="1">
      <c r="A1" s="514"/>
      <c r="B1" s="514" t="s">
        <v>15</v>
      </c>
      <c r="C1" s="514"/>
    </row>
    <row r="2" spans="1:10" ht="15.95" customHeight="1" thickBot="1">
      <c r="A2" s="612"/>
      <c r="B2" s="612"/>
      <c r="C2" s="306" t="s">
        <v>241</v>
      </c>
    </row>
    <row r="3" spans="1:10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10" s="383" customFormat="1" ht="12" customHeight="1" thickBot="1">
      <c r="A4" s="519" t="s">
        <v>520</v>
      </c>
      <c r="B4" s="520" t="s">
        <v>521</v>
      </c>
      <c r="C4" s="521" t="s">
        <v>522</v>
      </c>
      <c r="D4" s="513"/>
    </row>
    <row r="5" spans="1:10" s="383" customFormat="1" ht="12" customHeight="1" thickBot="1">
      <c r="A5" s="522" t="s">
        <v>18</v>
      </c>
      <c r="B5" s="523" t="s">
        <v>266</v>
      </c>
      <c r="C5" s="524">
        <f>+C6+C7+C8+C9+C10+C11</f>
        <v>284600</v>
      </c>
      <c r="D5" s="513"/>
    </row>
    <row r="6" spans="1:10" s="383" customFormat="1" ht="12" customHeight="1">
      <c r="A6" s="525" t="s">
        <v>101</v>
      </c>
      <c r="B6" s="526" t="s">
        <v>267</v>
      </c>
      <c r="C6" s="527">
        <v>134598</v>
      </c>
      <c r="D6" s="528"/>
      <c r="E6" s="481"/>
      <c r="F6" s="481"/>
      <c r="G6" s="481"/>
      <c r="H6" s="481"/>
      <c r="I6" s="481"/>
      <c r="J6" s="481"/>
    </row>
    <row r="7" spans="1:10" s="383" customFormat="1" ht="12" customHeight="1">
      <c r="A7" s="529" t="s">
        <v>102</v>
      </c>
      <c r="B7" s="530" t="s">
        <v>268</v>
      </c>
      <c r="C7" s="531">
        <v>62198</v>
      </c>
      <c r="D7" s="528"/>
    </row>
    <row r="8" spans="1:10" s="383" customFormat="1" ht="12" customHeight="1">
      <c r="A8" s="529" t="s">
        <v>103</v>
      </c>
      <c r="B8" s="530" t="s">
        <v>269</v>
      </c>
      <c r="C8" s="531">
        <v>40414</v>
      </c>
      <c r="D8" s="528"/>
    </row>
    <row r="9" spans="1:10" s="383" customFormat="1" ht="12" customHeight="1">
      <c r="A9" s="529" t="s">
        <v>104</v>
      </c>
      <c r="B9" s="530" t="s">
        <v>270</v>
      </c>
      <c r="C9" s="531">
        <v>2997</v>
      </c>
      <c r="D9" s="528"/>
    </row>
    <row r="10" spans="1:10" s="383" customFormat="1" ht="12" customHeight="1">
      <c r="A10" s="529" t="s">
        <v>153</v>
      </c>
      <c r="B10" s="532" t="s">
        <v>456</v>
      </c>
      <c r="C10" s="531">
        <v>34919</v>
      </c>
      <c r="D10" s="528"/>
    </row>
    <row r="11" spans="1:10" s="383" customFormat="1" ht="12" customHeight="1" thickBot="1">
      <c r="A11" s="533" t="s">
        <v>105</v>
      </c>
      <c r="B11" s="534" t="s">
        <v>457</v>
      </c>
      <c r="C11" s="531">
        <v>9474</v>
      </c>
      <c r="D11" s="528"/>
    </row>
    <row r="12" spans="1:10" s="383" customFormat="1" ht="12" customHeight="1" thickBot="1">
      <c r="A12" s="522" t="s">
        <v>19</v>
      </c>
      <c r="B12" s="550" t="s">
        <v>271</v>
      </c>
      <c r="C12" s="524">
        <f>+C13+C14+C15+C16+C17</f>
        <v>16657</v>
      </c>
      <c r="D12" s="513"/>
    </row>
    <row r="13" spans="1:10" s="383" customFormat="1" ht="12" customHeight="1">
      <c r="A13" s="525" t="s">
        <v>107</v>
      </c>
      <c r="B13" s="526" t="s">
        <v>272</v>
      </c>
      <c r="C13" s="527"/>
      <c r="D13" s="528"/>
    </row>
    <row r="14" spans="1:10" s="383" customFormat="1" ht="12" customHeight="1">
      <c r="A14" s="529" t="s">
        <v>108</v>
      </c>
      <c r="B14" s="530" t="s">
        <v>273</v>
      </c>
      <c r="C14" s="531"/>
      <c r="D14" s="528"/>
    </row>
    <row r="15" spans="1:10" s="383" customFormat="1" ht="12" customHeight="1">
      <c r="A15" s="529" t="s">
        <v>109</v>
      </c>
      <c r="B15" s="530" t="s">
        <v>445</v>
      </c>
      <c r="C15" s="531"/>
      <c r="D15" s="528"/>
    </row>
    <row r="16" spans="1:10" s="383" customFormat="1" ht="12" customHeight="1">
      <c r="A16" s="529" t="s">
        <v>110</v>
      </c>
      <c r="B16" s="530" t="s">
        <v>446</v>
      </c>
      <c r="C16" s="531"/>
      <c r="D16" s="528"/>
    </row>
    <row r="17" spans="1:4" s="383" customFormat="1" ht="12" customHeight="1">
      <c r="A17" s="529" t="s">
        <v>111</v>
      </c>
      <c r="B17" s="530" t="s">
        <v>274</v>
      </c>
      <c r="C17" s="531">
        <v>16657</v>
      </c>
      <c r="D17" s="528"/>
    </row>
    <row r="18" spans="1:4" s="383" customFormat="1" ht="12" customHeight="1" thickBot="1">
      <c r="A18" s="533" t="s">
        <v>120</v>
      </c>
      <c r="B18" s="534" t="s">
        <v>275</v>
      </c>
      <c r="C18" s="539"/>
      <c r="D18" s="528"/>
    </row>
    <row r="19" spans="1:4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</row>
    <row r="20" spans="1:4" s="383" customFormat="1" ht="12" customHeight="1">
      <c r="A20" s="525" t="s">
        <v>90</v>
      </c>
      <c r="B20" s="526" t="s">
        <v>277</v>
      </c>
      <c r="C20" s="527"/>
      <c r="D20" s="528"/>
    </row>
    <row r="21" spans="1:4" s="383" customFormat="1" ht="12" customHeight="1">
      <c r="A21" s="529" t="s">
        <v>91</v>
      </c>
      <c r="B21" s="530" t="s">
        <v>278</v>
      </c>
      <c r="C21" s="531"/>
      <c r="D21" s="528"/>
    </row>
    <row r="22" spans="1:4" s="383" customFormat="1" ht="12" customHeight="1">
      <c r="A22" s="529" t="s">
        <v>92</v>
      </c>
      <c r="B22" s="530" t="s">
        <v>447</v>
      </c>
      <c r="C22" s="531"/>
      <c r="D22" s="528"/>
    </row>
    <row r="23" spans="1:4" s="383" customFormat="1" ht="12" customHeight="1">
      <c r="A23" s="529" t="s">
        <v>93</v>
      </c>
      <c r="B23" s="530" t="s">
        <v>448</v>
      </c>
      <c r="C23" s="531"/>
      <c r="D23" s="528"/>
    </row>
    <row r="24" spans="1:4" s="383" customFormat="1" ht="12" customHeight="1">
      <c r="A24" s="529" t="s">
        <v>176</v>
      </c>
      <c r="B24" s="530" t="s">
        <v>279</v>
      </c>
      <c r="C24" s="531"/>
      <c r="D24" s="528"/>
    </row>
    <row r="25" spans="1:4" s="383" customFormat="1" ht="12" customHeight="1" thickBot="1">
      <c r="A25" s="533" t="s">
        <v>177</v>
      </c>
      <c r="B25" s="541" t="s">
        <v>280</v>
      </c>
      <c r="C25" s="539"/>
      <c r="D25" s="528"/>
    </row>
    <row r="26" spans="1:4" s="383" customFormat="1" ht="12" customHeight="1" thickBot="1">
      <c r="A26" s="522" t="s">
        <v>178</v>
      </c>
      <c r="B26" s="523" t="s">
        <v>281</v>
      </c>
      <c r="C26" s="542">
        <f>+C27+C31+C32+C33</f>
        <v>209000</v>
      </c>
      <c r="D26" s="513"/>
    </row>
    <row r="27" spans="1:4" s="383" customFormat="1" ht="12" customHeight="1">
      <c r="A27" s="525" t="s">
        <v>282</v>
      </c>
      <c r="B27" s="526" t="s">
        <v>463</v>
      </c>
      <c r="C27" s="543">
        <f>SUM(C28:C30)</f>
        <v>201000</v>
      </c>
      <c r="D27" s="528"/>
    </row>
    <row r="28" spans="1:4" s="383" customFormat="1" ht="12" customHeight="1">
      <c r="A28" s="529" t="s">
        <v>283</v>
      </c>
      <c r="B28" s="530" t="s">
        <v>288</v>
      </c>
      <c r="C28" s="531">
        <v>125000</v>
      </c>
      <c r="D28" s="528"/>
    </row>
    <row r="29" spans="1:4" s="383" customFormat="1" ht="12" customHeight="1">
      <c r="A29" s="529" t="s">
        <v>284</v>
      </c>
      <c r="B29" s="530" t="s">
        <v>289</v>
      </c>
      <c r="C29" s="531">
        <v>18000</v>
      </c>
      <c r="D29" s="528"/>
    </row>
    <row r="30" spans="1:4" s="383" customFormat="1" ht="12" customHeight="1">
      <c r="A30" s="529" t="s">
        <v>461</v>
      </c>
      <c r="B30" s="544" t="s">
        <v>462</v>
      </c>
      <c r="C30" s="531">
        <v>58000</v>
      </c>
      <c r="D30" s="528"/>
    </row>
    <row r="31" spans="1:4" s="383" customFormat="1" ht="12" customHeight="1">
      <c r="A31" s="529" t="s">
        <v>285</v>
      </c>
      <c r="B31" s="530" t="s">
        <v>290</v>
      </c>
      <c r="C31" s="531">
        <v>7000</v>
      </c>
      <c r="D31" s="528"/>
    </row>
    <row r="32" spans="1:4" s="383" customFormat="1" ht="12" customHeight="1">
      <c r="A32" s="529" t="s">
        <v>286</v>
      </c>
      <c r="B32" s="530" t="s">
        <v>291</v>
      </c>
      <c r="C32" s="531"/>
      <c r="D32" s="528"/>
    </row>
    <row r="33" spans="1:4" s="383" customFormat="1" ht="12" customHeight="1" thickBot="1">
      <c r="A33" s="533" t="s">
        <v>287</v>
      </c>
      <c r="B33" s="541" t="s">
        <v>292</v>
      </c>
      <c r="C33" s="539">
        <v>1000</v>
      </c>
      <c r="D33" s="528"/>
    </row>
    <row r="34" spans="1:4" s="383" customFormat="1" ht="12" customHeight="1" thickBot="1">
      <c r="A34" s="522" t="s">
        <v>22</v>
      </c>
      <c r="B34" s="523" t="s">
        <v>458</v>
      </c>
      <c r="C34" s="524">
        <f>SUM(C35:C45)</f>
        <v>32100</v>
      </c>
      <c r="D34" s="513"/>
    </row>
    <row r="35" spans="1:4" s="383" customFormat="1" ht="12" customHeight="1">
      <c r="A35" s="525" t="s">
        <v>94</v>
      </c>
      <c r="B35" s="526" t="s">
        <v>295</v>
      </c>
      <c r="C35" s="527"/>
      <c r="D35" s="528"/>
    </row>
    <row r="36" spans="1:4" s="383" customFormat="1" ht="12" customHeight="1">
      <c r="A36" s="529" t="s">
        <v>95</v>
      </c>
      <c r="B36" s="530" t="s">
        <v>296</v>
      </c>
      <c r="C36" s="531">
        <v>25100</v>
      </c>
      <c r="D36" s="528"/>
    </row>
    <row r="37" spans="1:4" s="383" customFormat="1" ht="12" customHeight="1">
      <c r="A37" s="529" t="s">
        <v>96</v>
      </c>
      <c r="B37" s="530" t="s">
        <v>297</v>
      </c>
      <c r="C37" s="531">
        <v>900</v>
      </c>
      <c r="D37" s="528"/>
    </row>
    <row r="38" spans="1:4" s="383" customFormat="1" ht="12" customHeight="1">
      <c r="A38" s="529" t="s">
        <v>180</v>
      </c>
      <c r="B38" s="530" t="s">
        <v>298</v>
      </c>
      <c r="C38" s="531">
        <v>4000</v>
      </c>
      <c r="D38" s="528"/>
    </row>
    <row r="39" spans="1:4" s="383" customFormat="1" ht="12" customHeight="1">
      <c r="A39" s="529" t="s">
        <v>181</v>
      </c>
      <c r="B39" s="530" t="s">
        <v>299</v>
      </c>
      <c r="C39" s="531"/>
      <c r="D39" s="528"/>
    </row>
    <row r="40" spans="1:4" s="383" customFormat="1" ht="12" customHeight="1">
      <c r="A40" s="529" t="s">
        <v>182</v>
      </c>
      <c r="B40" s="530" t="s">
        <v>300</v>
      </c>
      <c r="C40" s="531"/>
      <c r="D40" s="528"/>
    </row>
    <row r="41" spans="1:4" s="383" customFormat="1" ht="12" customHeight="1">
      <c r="A41" s="529" t="s">
        <v>183</v>
      </c>
      <c r="B41" s="530" t="s">
        <v>301</v>
      </c>
      <c r="C41" s="531">
        <v>1000</v>
      </c>
      <c r="D41" s="528"/>
    </row>
    <row r="42" spans="1:4" s="383" customFormat="1" ht="12" customHeight="1">
      <c r="A42" s="529" t="s">
        <v>184</v>
      </c>
      <c r="B42" s="530" t="s">
        <v>302</v>
      </c>
      <c r="C42" s="531">
        <v>1100</v>
      </c>
      <c r="D42" s="528"/>
    </row>
    <row r="43" spans="1:4" s="383" customFormat="1" ht="12" customHeight="1">
      <c r="A43" s="529" t="s">
        <v>293</v>
      </c>
      <c r="B43" s="530" t="s">
        <v>303</v>
      </c>
      <c r="C43" s="545"/>
      <c r="D43" s="528"/>
    </row>
    <row r="44" spans="1:4" s="383" customFormat="1" ht="12" customHeight="1">
      <c r="A44" s="533" t="s">
        <v>294</v>
      </c>
      <c r="B44" s="541" t="s">
        <v>460</v>
      </c>
      <c r="C44" s="546"/>
      <c r="D44" s="528"/>
    </row>
    <row r="45" spans="1:4" s="383" customFormat="1" ht="12" customHeight="1" thickBot="1">
      <c r="A45" s="533" t="s">
        <v>459</v>
      </c>
      <c r="B45" s="534" t="s">
        <v>304</v>
      </c>
      <c r="C45" s="546"/>
      <c r="D45" s="528"/>
    </row>
    <row r="46" spans="1:4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</row>
    <row r="47" spans="1:4" s="383" customFormat="1" ht="12" customHeight="1">
      <c r="A47" s="525" t="s">
        <v>97</v>
      </c>
      <c r="B47" s="526" t="s">
        <v>309</v>
      </c>
      <c r="C47" s="547"/>
      <c r="D47" s="513"/>
    </row>
    <row r="48" spans="1:4" s="383" customFormat="1" ht="12" customHeight="1">
      <c r="A48" s="529" t="s">
        <v>98</v>
      </c>
      <c r="B48" s="530" t="s">
        <v>310</v>
      </c>
      <c r="C48" s="545"/>
      <c r="D48" s="513"/>
    </row>
    <row r="49" spans="1:4" s="383" customFormat="1" ht="12" customHeight="1">
      <c r="A49" s="529" t="s">
        <v>306</v>
      </c>
      <c r="B49" s="530" t="s">
        <v>311</v>
      </c>
      <c r="C49" s="545"/>
      <c r="D49" s="513"/>
    </row>
    <row r="50" spans="1:4" s="383" customFormat="1" ht="12" customHeight="1">
      <c r="A50" s="529" t="s">
        <v>307</v>
      </c>
      <c r="B50" s="530" t="s">
        <v>312</v>
      </c>
      <c r="C50" s="545"/>
      <c r="D50" s="513"/>
    </row>
    <row r="51" spans="1:4" s="383" customFormat="1" ht="12" customHeight="1" thickBot="1">
      <c r="A51" s="533" t="s">
        <v>308</v>
      </c>
      <c r="B51" s="534" t="s">
        <v>313</v>
      </c>
      <c r="C51" s="546"/>
      <c r="D51" s="513"/>
    </row>
    <row r="52" spans="1:4" s="383" customFormat="1" ht="12" customHeight="1" thickBot="1">
      <c r="A52" s="522" t="s">
        <v>185</v>
      </c>
      <c r="B52" s="523" t="s">
        <v>314</v>
      </c>
      <c r="C52" s="524">
        <f>SUM(C53:C55)</f>
        <v>9520</v>
      </c>
      <c r="D52" s="513"/>
    </row>
    <row r="53" spans="1:4" s="383" customFormat="1" ht="12" customHeight="1">
      <c r="A53" s="525" t="s">
        <v>99</v>
      </c>
      <c r="B53" s="526" t="s">
        <v>315</v>
      </c>
      <c r="C53" s="527"/>
      <c r="D53" s="528"/>
    </row>
    <row r="54" spans="1:4" s="383" customFormat="1" ht="12" customHeight="1">
      <c r="A54" s="529" t="s">
        <v>100</v>
      </c>
      <c r="B54" s="530" t="s">
        <v>449</v>
      </c>
      <c r="C54" s="531"/>
      <c r="D54" s="528"/>
    </row>
    <row r="55" spans="1:4" s="383" customFormat="1" ht="12" customHeight="1">
      <c r="A55" s="529" t="s">
        <v>318</v>
      </c>
      <c r="B55" s="530" t="s">
        <v>316</v>
      </c>
      <c r="C55" s="531">
        <v>9520</v>
      </c>
      <c r="D55" s="528"/>
    </row>
    <row r="56" spans="1:4" s="383" customFormat="1" ht="12" customHeight="1" thickBot="1">
      <c r="A56" s="533" t="s">
        <v>319</v>
      </c>
      <c r="B56" s="534" t="s">
        <v>317</v>
      </c>
      <c r="C56" s="539"/>
      <c r="D56" s="528"/>
    </row>
    <row r="57" spans="1:4" s="383" customFormat="1" ht="12" customHeight="1" thickBot="1">
      <c r="A57" s="522" t="s">
        <v>25</v>
      </c>
      <c r="B57" s="550" t="s">
        <v>320</v>
      </c>
      <c r="C57" s="524">
        <f>SUM(C58:C60)</f>
        <v>261680</v>
      </c>
      <c r="D57" s="513"/>
    </row>
    <row r="58" spans="1:4" s="383" customFormat="1" ht="12" customHeight="1">
      <c r="A58" s="525" t="s">
        <v>186</v>
      </c>
      <c r="B58" s="526" t="s">
        <v>322</v>
      </c>
      <c r="C58" s="545"/>
      <c r="D58" s="528"/>
    </row>
    <row r="59" spans="1:4" s="383" customFormat="1" ht="12" customHeight="1">
      <c r="A59" s="529" t="s">
        <v>187</v>
      </c>
      <c r="B59" s="530" t="s">
        <v>450</v>
      </c>
      <c r="C59" s="545"/>
      <c r="D59" s="528"/>
    </row>
    <row r="60" spans="1:4" s="383" customFormat="1" ht="12" customHeight="1">
      <c r="A60" s="529" t="s">
        <v>242</v>
      </c>
      <c r="B60" s="530" t="s">
        <v>323</v>
      </c>
      <c r="C60" s="545">
        <v>261680</v>
      </c>
      <c r="D60" s="528"/>
    </row>
    <row r="61" spans="1:4" s="383" customFormat="1" ht="12" customHeight="1" thickBot="1">
      <c r="A61" s="533" t="s">
        <v>321</v>
      </c>
      <c r="B61" s="534" t="s">
        <v>324</v>
      </c>
      <c r="C61" s="545">
        <v>247218</v>
      </c>
      <c r="D61" s="528"/>
    </row>
    <row r="62" spans="1:4" s="383" customFormat="1" ht="12" customHeight="1" thickBot="1">
      <c r="A62" s="548" t="s">
        <v>503</v>
      </c>
      <c r="B62" s="523" t="s">
        <v>325</v>
      </c>
      <c r="C62" s="542">
        <f>+C5+C12+C19+C26+C34+C46+C52+C57</f>
        <v>813557</v>
      </c>
      <c r="D62" s="513"/>
    </row>
    <row r="63" spans="1:4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</row>
    <row r="64" spans="1:4" s="383" customFormat="1" ht="12" customHeight="1">
      <c r="A64" s="525" t="s">
        <v>358</v>
      </c>
      <c r="B64" s="526" t="s">
        <v>328</v>
      </c>
      <c r="C64" s="545"/>
      <c r="D64" s="528"/>
    </row>
    <row r="65" spans="1:4" s="383" customFormat="1" ht="12" customHeight="1">
      <c r="A65" s="529" t="s">
        <v>367</v>
      </c>
      <c r="B65" s="530" t="s">
        <v>329</v>
      </c>
      <c r="C65" s="545"/>
      <c r="D65" s="528"/>
    </row>
    <row r="66" spans="1:4" s="383" customFormat="1" ht="12" customHeight="1" thickBot="1">
      <c r="A66" s="533" t="s">
        <v>368</v>
      </c>
      <c r="B66" s="551" t="s">
        <v>488</v>
      </c>
      <c r="C66" s="545"/>
      <c r="D66" s="528"/>
    </row>
    <row r="67" spans="1:4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</row>
    <row r="68" spans="1:4" s="383" customFormat="1" ht="12" customHeight="1">
      <c r="A68" s="525" t="s">
        <v>154</v>
      </c>
      <c r="B68" s="526" t="s">
        <v>333</v>
      </c>
      <c r="C68" s="545"/>
      <c r="D68" s="513"/>
    </row>
    <row r="69" spans="1:4" s="383" customFormat="1" ht="12" customHeight="1">
      <c r="A69" s="529" t="s">
        <v>155</v>
      </c>
      <c r="B69" s="530" t="s">
        <v>334</v>
      </c>
      <c r="C69" s="545"/>
      <c r="D69" s="513"/>
    </row>
    <row r="70" spans="1:4" s="383" customFormat="1" ht="12" customHeight="1">
      <c r="A70" s="529" t="s">
        <v>359</v>
      </c>
      <c r="B70" s="530" t="s">
        <v>335</v>
      </c>
      <c r="C70" s="545"/>
      <c r="D70" s="528"/>
    </row>
    <row r="71" spans="1:4" s="383" customFormat="1" ht="12" customHeight="1" thickBot="1">
      <c r="A71" s="533" t="s">
        <v>360</v>
      </c>
      <c r="B71" s="534" t="s">
        <v>336</v>
      </c>
      <c r="C71" s="545"/>
      <c r="D71" s="528"/>
    </row>
    <row r="72" spans="1:4" s="383" customFormat="1" ht="12" customHeight="1" thickBot="1">
      <c r="A72" s="549" t="s">
        <v>337</v>
      </c>
      <c r="B72" s="550" t="s">
        <v>338</v>
      </c>
      <c r="C72" s="524">
        <f>SUM(C73:C74)</f>
        <v>167830</v>
      </c>
      <c r="D72" s="513"/>
    </row>
    <row r="73" spans="1:4" s="383" customFormat="1" ht="12" customHeight="1">
      <c r="A73" s="525" t="s">
        <v>361</v>
      </c>
      <c r="B73" s="526" t="s">
        <v>339</v>
      </c>
      <c r="C73" s="545">
        <v>167830</v>
      </c>
      <c r="D73" s="528"/>
    </row>
    <row r="74" spans="1:4" s="383" customFormat="1" ht="12" customHeight="1" thickBot="1">
      <c r="A74" s="533" t="s">
        <v>362</v>
      </c>
      <c r="B74" s="534" t="s">
        <v>340</v>
      </c>
      <c r="C74" s="545"/>
      <c r="D74" s="528"/>
    </row>
    <row r="75" spans="1:4" s="383" customFormat="1" ht="12" customHeight="1" thickBot="1">
      <c r="A75" s="549" t="s">
        <v>341</v>
      </c>
      <c r="B75" s="550" t="s">
        <v>342</v>
      </c>
      <c r="C75" s="524">
        <f>SUM(C76:C78)</f>
        <v>0</v>
      </c>
      <c r="D75" s="513"/>
    </row>
    <row r="76" spans="1:4" s="383" customFormat="1" ht="12" customHeight="1">
      <c r="A76" s="525" t="s">
        <v>363</v>
      </c>
      <c r="B76" s="526" t="s">
        <v>582</v>
      </c>
      <c r="C76" s="545"/>
      <c r="D76" s="513"/>
    </row>
    <row r="77" spans="1:4" s="383" customFormat="1" ht="12" customHeight="1">
      <c r="A77" s="529" t="s">
        <v>364</v>
      </c>
      <c r="B77" s="530" t="s">
        <v>585</v>
      </c>
      <c r="C77" s="545"/>
      <c r="D77" s="513"/>
    </row>
    <row r="78" spans="1:4" s="383" customFormat="1" ht="12" customHeight="1" thickBot="1">
      <c r="A78" s="533" t="s">
        <v>365</v>
      </c>
      <c r="B78" s="530" t="s">
        <v>586</v>
      </c>
      <c r="C78" s="545"/>
      <c r="D78" s="513"/>
    </row>
    <row r="79" spans="1:4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</row>
    <row r="80" spans="1:4" s="383" customFormat="1" ht="12" customHeight="1">
      <c r="A80" s="553" t="s">
        <v>347</v>
      </c>
      <c r="B80" s="526" t="s">
        <v>348</v>
      </c>
      <c r="C80" s="545"/>
      <c r="D80" s="513"/>
    </row>
    <row r="81" spans="1:4" s="383" customFormat="1" ht="12" customHeight="1">
      <c r="A81" s="554" t="s">
        <v>349</v>
      </c>
      <c r="B81" s="530" t="s">
        <v>350</v>
      </c>
      <c r="C81" s="545"/>
      <c r="D81" s="513"/>
    </row>
    <row r="82" spans="1:4" s="383" customFormat="1" ht="12" customHeight="1">
      <c r="A82" s="554" t="s">
        <v>351</v>
      </c>
      <c r="B82" s="530" t="s">
        <v>352</v>
      </c>
      <c r="C82" s="545"/>
      <c r="D82" s="513"/>
    </row>
    <row r="83" spans="1:4" s="383" customFormat="1" ht="12" customHeight="1" thickBot="1">
      <c r="A83" s="555" t="s">
        <v>353</v>
      </c>
      <c r="B83" s="534" t="s">
        <v>354</v>
      </c>
      <c r="C83" s="545"/>
      <c r="D83" s="513"/>
    </row>
    <row r="84" spans="1:4" s="383" customFormat="1" ht="12" customHeight="1" thickBot="1">
      <c r="A84" s="549" t="s">
        <v>355</v>
      </c>
      <c r="B84" s="550" t="s">
        <v>502</v>
      </c>
      <c r="C84" s="556"/>
      <c r="D84" s="513"/>
    </row>
    <row r="85" spans="1:4" s="383" customFormat="1" ht="13.5" customHeight="1" thickBot="1">
      <c r="A85" s="549" t="s">
        <v>357</v>
      </c>
      <c r="B85" s="550" t="s">
        <v>356</v>
      </c>
      <c r="C85" s="556"/>
      <c r="D85" s="513"/>
    </row>
    <row r="86" spans="1:4" s="383" customFormat="1" ht="15.75" customHeight="1" thickBot="1">
      <c r="A86" s="549" t="s">
        <v>369</v>
      </c>
      <c r="B86" s="606" t="s">
        <v>505</v>
      </c>
      <c r="C86" s="542">
        <f>+C63+C67+C72+C75+C79+C85+C84</f>
        <v>167830</v>
      </c>
      <c r="D86" s="513"/>
    </row>
    <row r="87" spans="1:4" s="383" customFormat="1" ht="16.5" customHeight="1" thickBot="1">
      <c r="A87" s="558" t="s">
        <v>504</v>
      </c>
      <c r="B87" s="607" t="s">
        <v>506</v>
      </c>
      <c r="C87" s="542">
        <f>+C62+C86</f>
        <v>981387</v>
      </c>
      <c r="D87" s="513"/>
    </row>
    <row r="88" spans="1:4" s="383" customFormat="1" ht="83.25" customHeight="1">
      <c r="A88" s="561"/>
      <c r="B88" s="562"/>
      <c r="C88" s="564"/>
      <c r="D88" s="513"/>
    </row>
    <row r="89" spans="1:4" ht="16.5" customHeight="1">
      <c r="A89" s="514"/>
      <c r="B89" s="514" t="s">
        <v>47</v>
      </c>
      <c r="C89" s="514"/>
    </row>
    <row r="90" spans="1:4" ht="15.95" customHeight="1" thickBot="1">
      <c r="A90" s="612"/>
      <c r="B90" s="612"/>
      <c r="C90" s="306" t="s">
        <v>241</v>
      </c>
    </row>
    <row r="91" spans="1:4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4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</row>
    <row r="93" spans="1:4" ht="12" customHeight="1" thickBot="1">
      <c r="A93" s="567" t="s">
        <v>18</v>
      </c>
      <c r="B93" s="608" t="s">
        <v>608</v>
      </c>
      <c r="C93" s="569">
        <f>C94+C95+C96+C97+C98+C111</f>
        <v>420496</v>
      </c>
    </row>
    <row r="94" spans="1:4" ht="12" customHeight="1">
      <c r="A94" s="570" t="s">
        <v>101</v>
      </c>
      <c r="B94" s="571" t="s">
        <v>49</v>
      </c>
      <c r="C94" s="572">
        <v>10702</v>
      </c>
      <c r="D94" s="528"/>
    </row>
    <row r="95" spans="1:4" ht="12" customHeight="1">
      <c r="A95" s="529" t="s">
        <v>102</v>
      </c>
      <c r="B95" s="573" t="s">
        <v>188</v>
      </c>
      <c r="C95" s="531">
        <v>2969</v>
      </c>
      <c r="D95" s="528"/>
    </row>
    <row r="96" spans="1:4" ht="12" customHeight="1">
      <c r="A96" s="529" t="s">
        <v>103</v>
      </c>
      <c r="B96" s="573" t="s">
        <v>144</v>
      </c>
      <c r="C96" s="539">
        <v>127633</v>
      </c>
      <c r="D96" s="528"/>
    </row>
    <row r="97" spans="1:4" ht="12" customHeight="1">
      <c r="A97" s="529" t="s">
        <v>104</v>
      </c>
      <c r="B97" s="574" t="s">
        <v>189</v>
      </c>
      <c r="C97" s="539">
        <v>11588</v>
      </c>
      <c r="D97" s="528"/>
    </row>
    <row r="98" spans="1:4" ht="12" customHeight="1">
      <c r="A98" s="529" t="s">
        <v>115</v>
      </c>
      <c r="B98" s="575" t="s">
        <v>190</v>
      </c>
      <c r="C98" s="539">
        <f>SUM(C99:C110)</f>
        <v>119728</v>
      </c>
      <c r="D98" s="528"/>
    </row>
    <row r="99" spans="1:4" ht="12" customHeight="1">
      <c r="A99" s="529" t="s">
        <v>105</v>
      </c>
      <c r="B99" s="573" t="s">
        <v>469</v>
      </c>
      <c r="C99" s="539"/>
      <c r="D99" s="528"/>
    </row>
    <row r="100" spans="1:4" ht="12" customHeight="1">
      <c r="A100" s="529" t="s">
        <v>106</v>
      </c>
      <c r="B100" s="576" t="s">
        <v>468</v>
      </c>
      <c r="C100" s="539"/>
      <c r="D100" s="528"/>
    </row>
    <row r="101" spans="1:4" ht="12" customHeight="1">
      <c r="A101" s="529" t="s">
        <v>116</v>
      </c>
      <c r="B101" s="576" t="s">
        <v>467</v>
      </c>
      <c r="C101" s="539"/>
      <c r="D101" s="528"/>
    </row>
    <row r="102" spans="1:4" ht="12" customHeight="1">
      <c r="A102" s="529" t="s">
        <v>117</v>
      </c>
      <c r="B102" s="577" t="s">
        <v>372</v>
      </c>
      <c r="C102" s="539"/>
      <c r="D102" s="528"/>
    </row>
    <row r="103" spans="1:4" ht="12" customHeight="1">
      <c r="A103" s="529" t="s">
        <v>118</v>
      </c>
      <c r="B103" s="578" t="s">
        <v>373</v>
      </c>
      <c r="C103" s="539"/>
      <c r="D103" s="528"/>
    </row>
    <row r="104" spans="1:4" ht="12" customHeight="1">
      <c r="A104" s="529" t="s">
        <v>119</v>
      </c>
      <c r="B104" s="578" t="s">
        <v>374</v>
      </c>
      <c r="C104" s="539"/>
      <c r="D104" s="528"/>
    </row>
    <row r="105" spans="1:4" ht="12" customHeight="1">
      <c r="A105" s="529" t="s">
        <v>121</v>
      </c>
      <c r="B105" s="577" t="s">
        <v>375</v>
      </c>
      <c r="C105" s="539">
        <v>119728</v>
      </c>
      <c r="D105" s="528"/>
    </row>
    <row r="106" spans="1:4" ht="12" customHeight="1">
      <c r="A106" s="529" t="s">
        <v>191</v>
      </c>
      <c r="B106" s="577" t="s">
        <v>376</v>
      </c>
      <c r="C106" s="539"/>
      <c r="D106" s="528"/>
    </row>
    <row r="107" spans="1:4" ht="12" customHeight="1">
      <c r="A107" s="529" t="s">
        <v>370</v>
      </c>
      <c r="B107" s="578" t="s">
        <v>377</v>
      </c>
      <c r="C107" s="539"/>
      <c r="D107" s="528"/>
    </row>
    <row r="108" spans="1:4" ht="12" customHeight="1">
      <c r="A108" s="579" t="s">
        <v>371</v>
      </c>
      <c r="B108" s="576" t="s">
        <v>378</v>
      </c>
      <c r="C108" s="539"/>
      <c r="D108" s="528"/>
    </row>
    <row r="109" spans="1:4" ht="12" customHeight="1">
      <c r="A109" s="529" t="s">
        <v>465</v>
      </c>
      <c r="B109" s="576" t="s">
        <v>379</v>
      </c>
      <c r="C109" s="539"/>
      <c r="D109" s="528"/>
    </row>
    <row r="110" spans="1:4" ht="12" customHeight="1">
      <c r="A110" s="533" t="s">
        <v>466</v>
      </c>
      <c r="B110" s="576" t="s">
        <v>380</v>
      </c>
      <c r="C110" s="539"/>
      <c r="D110" s="528"/>
    </row>
    <row r="111" spans="1:4" ht="12" customHeight="1">
      <c r="A111" s="529" t="s">
        <v>470</v>
      </c>
      <c r="B111" s="574" t="s">
        <v>50</v>
      </c>
      <c r="C111" s="531">
        <f>SUM(C112:C113)</f>
        <v>147876</v>
      </c>
      <c r="D111" s="528"/>
    </row>
    <row r="112" spans="1:4" ht="12" customHeight="1">
      <c r="A112" s="529" t="s">
        <v>471</v>
      </c>
      <c r="B112" s="573" t="s">
        <v>473</v>
      </c>
      <c r="C112" s="531">
        <v>40049</v>
      </c>
      <c r="D112" s="528"/>
    </row>
    <row r="113" spans="1:4" ht="12" customHeight="1" thickBot="1">
      <c r="A113" s="580" t="s">
        <v>472</v>
      </c>
      <c r="B113" s="581" t="s">
        <v>474</v>
      </c>
      <c r="C113" s="582">
        <v>107827</v>
      </c>
      <c r="D113" s="528"/>
    </row>
    <row r="114" spans="1:4" ht="12" customHeight="1" thickBot="1">
      <c r="A114" s="583" t="s">
        <v>19</v>
      </c>
      <c r="B114" s="609" t="s">
        <v>609</v>
      </c>
      <c r="C114" s="585">
        <f>+C115+C117+C119</f>
        <v>277814</v>
      </c>
    </row>
    <row r="115" spans="1:4" ht="12" customHeight="1">
      <c r="A115" s="525" t="s">
        <v>107</v>
      </c>
      <c r="B115" s="573" t="s">
        <v>240</v>
      </c>
      <c r="C115" s="527">
        <v>217574</v>
      </c>
      <c r="D115" s="528"/>
    </row>
    <row r="116" spans="1:4" ht="12" customHeight="1">
      <c r="A116" s="525" t="s">
        <v>108</v>
      </c>
      <c r="B116" s="586" t="s">
        <v>385</v>
      </c>
      <c r="C116" s="527"/>
      <c r="D116" s="528"/>
    </row>
    <row r="117" spans="1:4" ht="12" customHeight="1">
      <c r="A117" s="525" t="s">
        <v>109</v>
      </c>
      <c r="B117" s="586" t="s">
        <v>192</v>
      </c>
      <c r="C117" s="531">
        <v>60240</v>
      </c>
      <c r="D117" s="528"/>
    </row>
    <row r="118" spans="1:4" ht="12" customHeight="1">
      <c r="A118" s="525" t="s">
        <v>110</v>
      </c>
      <c r="B118" s="586" t="s">
        <v>386</v>
      </c>
      <c r="C118" s="587"/>
      <c r="D118" s="528"/>
    </row>
    <row r="119" spans="1:4" ht="12" customHeight="1">
      <c r="A119" s="525" t="s">
        <v>111</v>
      </c>
      <c r="B119" s="534" t="s">
        <v>243</v>
      </c>
      <c r="C119" s="587"/>
      <c r="D119" s="528"/>
    </row>
    <row r="120" spans="1:4" ht="12" customHeight="1">
      <c r="A120" s="525" t="s">
        <v>120</v>
      </c>
      <c r="B120" s="532" t="s">
        <v>451</v>
      </c>
      <c r="C120" s="587"/>
      <c r="D120" s="528"/>
    </row>
    <row r="121" spans="1:4" ht="12" customHeight="1">
      <c r="A121" s="525" t="s">
        <v>122</v>
      </c>
      <c r="B121" s="588" t="s">
        <v>391</v>
      </c>
      <c r="C121" s="587"/>
      <c r="D121" s="528"/>
    </row>
    <row r="122" spans="1:4">
      <c r="A122" s="525" t="s">
        <v>193</v>
      </c>
      <c r="B122" s="578" t="s">
        <v>374</v>
      </c>
      <c r="C122" s="587"/>
      <c r="D122" s="528"/>
    </row>
    <row r="123" spans="1:4" ht="12" customHeight="1">
      <c r="A123" s="525" t="s">
        <v>194</v>
      </c>
      <c r="B123" s="578" t="s">
        <v>390</v>
      </c>
      <c r="C123" s="587"/>
      <c r="D123" s="528"/>
    </row>
    <row r="124" spans="1:4" ht="12" customHeight="1">
      <c r="A124" s="525" t="s">
        <v>195</v>
      </c>
      <c r="B124" s="578" t="s">
        <v>389</v>
      </c>
      <c r="C124" s="587"/>
      <c r="D124" s="528"/>
    </row>
    <row r="125" spans="1:4" ht="12" customHeight="1">
      <c r="A125" s="525" t="s">
        <v>382</v>
      </c>
      <c r="B125" s="578" t="s">
        <v>377</v>
      </c>
      <c r="C125" s="587"/>
      <c r="D125" s="528"/>
    </row>
    <row r="126" spans="1:4" ht="12" customHeight="1">
      <c r="A126" s="525" t="s">
        <v>383</v>
      </c>
      <c r="B126" s="578" t="s">
        <v>388</v>
      </c>
      <c r="C126" s="587"/>
      <c r="D126" s="528"/>
    </row>
    <row r="127" spans="1:4" ht="13.5" thickBot="1">
      <c r="A127" s="579" t="s">
        <v>384</v>
      </c>
      <c r="B127" s="578" t="s">
        <v>387</v>
      </c>
      <c r="C127" s="589"/>
      <c r="D127" s="528"/>
    </row>
    <row r="128" spans="1:4" ht="12" customHeight="1" thickBot="1">
      <c r="A128" s="522" t="s">
        <v>20</v>
      </c>
      <c r="B128" s="591" t="s">
        <v>475</v>
      </c>
      <c r="C128" s="524">
        <f>+C93+C114</f>
        <v>698310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/>
    </row>
    <row r="131" spans="1:4" ht="12" customHeight="1">
      <c r="A131" s="525" t="s">
        <v>285</v>
      </c>
      <c r="B131" s="586" t="s">
        <v>484</v>
      </c>
      <c r="C131" s="587"/>
    </row>
    <row r="132" spans="1:4" ht="12" customHeight="1" thickBot="1">
      <c r="A132" s="579" t="s">
        <v>286</v>
      </c>
      <c r="B132" s="586" t="s">
        <v>485</v>
      </c>
      <c r="C132" s="587"/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/>
    </row>
    <row r="135" spans="1:4" ht="12" customHeight="1">
      <c r="A135" s="525" t="s">
        <v>95</v>
      </c>
      <c r="B135" s="594" t="s">
        <v>478</v>
      </c>
      <c r="C135" s="587"/>
    </row>
    <row r="136" spans="1:4" ht="12" customHeight="1">
      <c r="A136" s="525" t="s">
        <v>96</v>
      </c>
      <c r="B136" s="594" t="s">
        <v>479</v>
      </c>
      <c r="C136" s="587"/>
    </row>
    <row r="137" spans="1:4" ht="12" customHeight="1">
      <c r="A137" s="525" t="s">
        <v>180</v>
      </c>
      <c r="B137" s="594" t="s">
        <v>480</v>
      </c>
      <c r="C137" s="587"/>
    </row>
    <row r="138" spans="1:4" ht="12" customHeight="1">
      <c r="A138" s="525" t="s">
        <v>181</v>
      </c>
      <c r="B138" s="594" t="s">
        <v>481</v>
      </c>
      <c r="C138" s="587"/>
    </row>
    <row r="139" spans="1:4" ht="12" customHeight="1" thickBot="1">
      <c r="A139" s="579" t="s">
        <v>182</v>
      </c>
      <c r="B139" s="594" t="s">
        <v>482</v>
      </c>
      <c r="C139" s="587"/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159160</v>
      </c>
    </row>
    <row r="141" spans="1:4" ht="12" customHeight="1">
      <c r="A141" s="525" t="s">
        <v>97</v>
      </c>
      <c r="B141" s="594" t="s">
        <v>392</v>
      </c>
      <c r="C141" s="587"/>
    </row>
    <row r="142" spans="1:4" ht="12" customHeight="1">
      <c r="A142" s="525" t="s">
        <v>98</v>
      </c>
      <c r="B142" s="594" t="s">
        <v>393</v>
      </c>
      <c r="C142" s="587"/>
    </row>
    <row r="143" spans="1:4" ht="12" customHeight="1">
      <c r="A143" s="525" t="s">
        <v>306</v>
      </c>
      <c r="B143" s="594" t="s">
        <v>491</v>
      </c>
      <c r="C143" s="587"/>
    </row>
    <row r="144" spans="1:4" ht="12" customHeight="1" thickBot="1">
      <c r="A144" s="579" t="s">
        <v>307</v>
      </c>
      <c r="B144" s="595" t="s">
        <v>581</v>
      </c>
      <c r="C144" s="587">
        <v>159160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159160</v>
      </c>
      <c r="F153" s="611"/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857470</v>
      </c>
      <c r="D154" s="513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115247</v>
      </c>
      <c r="D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8670</v>
      </c>
    </row>
  </sheetData>
  <printOptions horizontalCentered="1"/>
  <pageMargins left="0.78740157480314965" right="0.78740157480314965" top="1.4566929133858268" bottom="0.86614173228346458" header="0.78740157480314965" footer="0.59055118110236227"/>
  <pageSetup paperSize="9" scale="62" fitToHeight="2" orientation="portrait" r:id="rId1"/>
  <headerFooter alignWithMargins="0">
    <oddHeader>&amp;C&amp;"Times New Roman CE,Félkövér"&amp;12
Balatonkenese Város Önkormányzata kötelező feladatok&amp;R&amp;"Times New Roman CE,Félkövér dőlt"&amp;11 1.2.1/a. melléklet a 5/2015. (III.18.) önkormányzati rendelethez</oddHeader>
  </headerFooter>
  <rowBreaks count="1" manualBreakCount="1">
    <brk id="87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J159"/>
  <sheetViews>
    <sheetView topLeftCell="C1" workbookViewId="0">
      <selection activeCell="G9" sqref="G9"/>
    </sheetView>
  </sheetViews>
  <sheetFormatPr defaultRowHeight="12.75"/>
  <cols>
    <col min="1" max="1" width="9.5" style="513" customWidth="1"/>
    <col min="2" max="2" width="90.83203125" style="513" customWidth="1"/>
    <col min="3" max="3" width="21.6640625" style="602" customWidth="1"/>
    <col min="4" max="4" width="9" style="513" customWidth="1"/>
    <col min="5" max="16384" width="9.33203125" style="513"/>
  </cols>
  <sheetData>
    <row r="1" spans="1:10" ht="15.95" customHeight="1">
      <c r="A1" s="514"/>
      <c r="B1" s="514" t="s">
        <v>15</v>
      </c>
      <c r="C1" s="514"/>
    </row>
    <row r="2" spans="1:10" ht="15.95" customHeight="1" thickBot="1">
      <c r="A2" s="612"/>
      <c r="B2" s="612"/>
      <c r="C2" s="306" t="s">
        <v>241</v>
      </c>
    </row>
    <row r="3" spans="1:10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10" s="383" customFormat="1" ht="12" customHeight="1" thickBot="1">
      <c r="A4" s="519" t="s">
        <v>520</v>
      </c>
      <c r="B4" s="520" t="s">
        <v>521</v>
      </c>
      <c r="C4" s="521" t="s">
        <v>522</v>
      </c>
      <c r="D4" s="513"/>
    </row>
    <row r="5" spans="1:10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</row>
    <row r="6" spans="1:10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481"/>
      <c r="F6" s="481"/>
      <c r="G6" s="481"/>
      <c r="H6" s="481"/>
      <c r="I6" s="481"/>
      <c r="J6" s="481"/>
    </row>
    <row r="7" spans="1:10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</row>
    <row r="8" spans="1:10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</row>
    <row r="9" spans="1:10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</row>
    <row r="10" spans="1:10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</row>
    <row r="11" spans="1:10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</row>
    <row r="12" spans="1:10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</row>
    <row r="13" spans="1:10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</row>
    <row r="14" spans="1:10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</row>
    <row r="15" spans="1:10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</row>
    <row r="16" spans="1:10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</row>
    <row r="17" spans="1:4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</row>
    <row r="18" spans="1:4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</row>
    <row r="19" spans="1:4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</row>
    <row r="20" spans="1:4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</row>
    <row r="21" spans="1:4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</row>
    <row r="22" spans="1:4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</row>
    <row r="23" spans="1:4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</row>
    <row r="24" spans="1:4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</row>
    <row r="25" spans="1:4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</row>
    <row r="26" spans="1:4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</row>
    <row r="27" spans="1:4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</row>
    <row r="28" spans="1:4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</row>
    <row r="29" spans="1:4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</row>
    <row r="30" spans="1:4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</row>
    <row r="31" spans="1:4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</row>
    <row r="32" spans="1:4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</row>
    <row r="33" spans="1:4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</row>
    <row r="34" spans="1:4" s="383" customFormat="1" ht="12" customHeight="1" thickBot="1">
      <c r="A34" s="522" t="s">
        <v>22</v>
      </c>
      <c r="B34" s="523" t="s">
        <v>458</v>
      </c>
      <c r="C34" s="524">
        <f>SUM(C35:C45)</f>
        <v>650</v>
      </c>
      <c r="D34" s="513"/>
    </row>
    <row r="35" spans="1:4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</row>
    <row r="36" spans="1:4" s="383" customFormat="1" ht="12" customHeight="1">
      <c r="A36" s="529" t="s">
        <v>95</v>
      </c>
      <c r="B36" s="530" t="s">
        <v>296</v>
      </c>
      <c r="C36" s="531">
        <v>650</v>
      </c>
      <c r="D36" s="528"/>
    </row>
    <row r="37" spans="1:4" s="383" customFormat="1" ht="12" customHeight="1">
      <c r="A37" s="529" t="s">
        <v>96</v>
      </c>
      <c r="B37" s="530" t="s">
        <v>297</v>
      </c>
      <c r="C37" s="531">
        <f t="shared" ref="C36:C45" si="4">+D37</f>
        <v>0</v>
      </c>
      <c r="D37" s="528"/>
    </row>
    <row r="38" spans="1:4" s="383" customFormat="1" ht="12" customHeight="1">
      <c r="A38" s="529" t="s">
        <v>180</v>
      </c>
      <c r="B38" s="530" t="s">
        <v>298</v>
      </c>
      <c r="C38" s="531">
        <f t="shared" si="4"/>
        <v>0</v>
      </c>
      <c r="D38" s="528"/>
    </row>
    <row r="39" spans="1:4" s="383" customFormat="1" ht="12" customHeight="1">
      <c r="A39" s="529" t="s">
        <v>181</v>
      </c>
      <c r="B39" s="530" t="s">
        <v>299</v>
      </c>
      <c r="C39" s="531">
        <f t="shared" si="4"/>
        <v>0</v>
      </c>
      <c r="D39" s="528"/>
    </row>
    <row r="40" spans="1:4" s="383" customFormat="1" ht="12" customHeight="1">
      <c r="A40" s="529" t="s">
        <v>182</v>
      </c>
      <c r="B40" s="530" t="s">
        <v>300</v>
      </c>
      <c r="C40" s="531">
        <f t="shared" si="4"/>
        <v>0</v>
      </c>
      <c r="D40" s="528"/>
    </row>
    <row r="41" spans="1:4" s="383" customFormat="1" ht="12" customHeight="1">
      <c r="A41" s="529" t="s">
        <v>183</v>
      </c>
      <c r="B41" s="530" t="s">
        <v>301</v>
      </c>
      <c r="C41" s="531">
        <f t="shared" si="4"/>
        <v>0</v>
      </c>
      <c r="D41" s="528"/>
    </row>
    <row r="42" spans="1:4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</row>
    <row r="43" spans="1:4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</row>
    <row r="44" spans="1:4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</row>
    <row r="45" spans="1:4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</row>
    <row r="46" spans="1:4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</row>
    <row r="47" spans="1:4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</row>
    <row r="48" spans="1:4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</row>
    <row r="49" spans="1:4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</row>
    <row r="50" spans="1:4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</row>
    <row r="51" spans="1:4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</row>
    <row r="52" spans="1:4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</row>
    <row r="53" spans="1:4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</row>
    <row r="54" spans="1:4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</row>
    <row r="55" spans="1:4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</row>
    <row r="56" spans="1:4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</row>
    <row r="57" spans="1:4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</row>
    <row r="58" spans="1:4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</row>
    <row r="59" spans="1:4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</row>
    <row r="60" spans="1:4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</row>
    <row r="61" spans="1:4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</row>
    <row r="62" spans="1:4" s="383" customFormat="1" ht="12" customHeight="1" thickBot="1">
      <c r="A62" s="548" t="s">
        <v>503</v>
      </c>
      <c r="B62" s="523" t="s">
        <v>325</v>
      </c>
      <c r="C62" s="542">
        <f>+C5+C12+C19+C26+C34+C46+C52+C57</f>
        <v>650</v>
      </c>
      <c r="D62" s="513"/>
    </row>
    <row r="63" spans="1:4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</row>
    <row r="64" spans="1:4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</row>
    <row r="65" spans="1:4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</row>
    <row r="66" spans="1:4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</row>
    <row r="67" spans="1:4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</row>
    <row r="68" spans="1:4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</row>
    <row r="69" spans="1:4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</row>
    <row r="70" spans="1:4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</row>
    <row r="71" spans="1:4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</row>
    <row r="72" spans="1:4" s="383" customFormat="1" ht="12" customHeight="1" thickBot="1">
      <c r="A72" s="549" t="s">
        <v>337</v>
      </c>
      <c r="B72" s="550" t="s">
        <v>338</v>
      </c>
      <c r="C72" s="524">
        <f>SUM(C73:C74)</f>
        <v>0</v>
      </c>
      <c r="D72" s="513"/>
    </row>
    <row r="73" spans="1:4" s="383" customFormat="1" ht="12" customHeight="1">
      <c r="A73" s="525" t="s">
        <v>361</v>
      </c>
      <c r="B73" s="526" t="s">
        <v>339</v>
      </c>
      <c r="C73" s="545">
        <f>+D73</f>
        <v>0</v>
      </c>
      <c r="D73" s="528"/>
    </row>
    <row r="74" spans="1:4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</row>
    <row r="75" spans="1:4" s="383" customFormat="1" ht="12" customHeight="1" thickBot="1">
      <c r="A75" s="549" t="s">
        <v>341</v>
      </c>
      <c r="B75" s="550" t="s">
        <v>342</v>
      </c>
      <c r="C75" s="524">
        <f>SUM(C76:C78)</f>
        <v>0</v>
      </c>
      <c r="D75" s="513"/>
    </row>
    <row r="76" spans="1:4" s="383" customFormat="1" ht="12" customHeight="1">
      <c r="A76" s="525" t="s">
        <v>363</v>
      </c>
      <c r="B76" s="526" t="s">
        <v>582</v>
      </c>
      <c r="C76" s="545">
        <f>+D76</f>
        <v>0</v>
      </c>
      <c r="D76" s="513"/>
    </row>
    <row r="77" spans="1:4" s="383" customFormat="1" ht="12" customHeight="1">
      <c r="A77" s="529" t="s">
        <v>364</v>
      </c>
      <c r="B77" s="530" t="s">
        <v>585</v>
      </c>
      <c r="C77" s="545">
        <f>+D77</f>
        <v>0</v>
      </c>
      <c r="D77" s="513"/>
    </row>
    <row r="78" spans="1:4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</row>
    <row r="79" spans="1:4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</row>
    <row r="80" spans="1:4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</row>
    <row r="81" spans="1:4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</row>
    <row r="82" spans="1:4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</row>
    <row r="83" spans="1:4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</row>
    <row r="84" spans="1:4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</row>
    <row r="85" spans="1:4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</row>
    <row r="86" spans="1:4" s="383" customFormat="1" ht="15.75" customHeight="1" thickBot="1">
      <c r="A86" s="549" t="s">
        <v>369</v>
      </c>
      <c r="B86" s="606" t="s">
        <v>505</v>
      </c>
      <c r="C86" s="542">
        <f>+C63+C67+C72+C75+C79+C85+C84</f>
        <v>0</v>
      </c>
      <c r="D86" s="513"/>
    </row>
    <row r="87" spans="1:4" s="383" customFormat="1" ht="16.5" customHeight="1" thickBot="1">
      <c r="A87" s="558" t="s">
        <v>504</v>
      </c>
      <c r="B87" s="607" t="s">
        <v>506</v>
      </c>
      <c r="C87" s="542">
        <f>+C62+C86</f>
        <v>650</v>
      </c>
      <c r="D87" s="513"/>
    </row>
    <row r="88" spans="1:4" s="383" customFormat="1" ht="83.25" customHeight="1">
      <c r="A88" s="561"/>
      <c r="B88" s="562"/>
      <c r="C88" s="564"/>
      <c r="D88" s="513"/>
    </row>
    <row r="89" spans="1:4" ht="16.5" customHeight="1">
      <c r="A89" s="514"/>
      <c r="B89" s="514" t="s">
        <v>47</v>
      </c>
      <c r="C89" s="514"/>
    </row>
    <row r="90" spans="1:4" ht="15.95" customHeight="1" thickBot="1">
      <c r="A90" s="612"/>
      <c r="B90" s="612"/>
      <c r="C90" s="306" t="s">
        <v>241</v>
      </c>
    </row>
    <row r="91" spans="1:4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4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</row>
    <row r="93" spans="1:4" ht="12" customHeight="1" thickBot="1">
      <c r="A93" s="567" t="s">
        <v>18</v>
      </c>
      <c r="B93" s="608" t="s">
        <v>608</v>
      </c>
      <c r="C93" s="569">
        <f>C94+C95+C96+C97+C98+C111</f>
        <v>38449</v>
      </c>
    </row>
    <row r="94" spans="1:4" ht="12" customHeight="1">
      <c r="A94" s="570" t="s">
        <v>101</v>
      </c>
      <c r="B94" s="571" t="s">
        <v>49</v>
      </c>
      <c r="C94" s="572">
        <v>10896</v>
      </c>
      <c r="D94" s="528"/>
    </row>
    <row r="95" spans="1:4" ht="12" customHeight="1">
      <c r="A95" s="529" t="s">
        <v>102</v>
      </c>
      <c r="B95" s="573" t="s">
        <v>188</v>
      </c>
      <c r="C95" s="531">
        <v>3032</v>
      </c>
      <c r="D95" s="528"/>
    </row>
    <row r="96" spans="1:4" ht="12" customHeight="1">
      <c r="A96" s="529" t="s">
        <v>103</v>
      </c>
      <c r="B96" s="573" t="s">
        <v>144</v>
      </c>
      <c r="C96" s="539">
        <v>24521</v>
      </c>
      <c r="D96" s="528"/>
    </row>
    <row r="97" spans="1:4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</row>
    <row r="98" spans="1:4" ht="12" customHeight="1">
      <c r="A98" s="529" t="s">
        <v>115</v>
      </c>
      <c r="B98" s="575" t="s">
        <v>190</v>
      </c>
      <c r="C98" s="539">
        <f>SUM(C99:C110)</f>
        <v>0</v>
      </c>
      <c r="D98" s="528"/>
    </row>
    <row r="99" spans="1:4" ht="12" customHeight="1">
      <c r="A99" s="529" t="s">
        <v>105</v>
      </c>
      <c r="B99" s="573" t="s">
        <v>469</v>
      </c>
      <c r="C99" s="539">
        <f t="shared" si="6"/>
        <v>0</v>
      </c>
      <c r="D99" s="528"/>
    </row>
    <row r="100" spans="1:4" ht="12" customHeight="1">
      <c r="A100" s="529" t="s">
        <v>106</v>
      </c>
      <c r="B100" s="576" t="s">
        <v>468</v>
      </c>
      <c r="C100" s="539">
        <f t="shared" si="6"/>
        <v>0</v>
      </c>
      <c r="D100" s="528"/>
    </row>
    <row r="101" spans="1:4" ht="12" customHeight="1">
      <c r="A101" s="529" t="s">
        <v>116</v>
      </c>
      <c r="B101" s="576" t="s">
        <v>467</v>
      </c>
      <c r="C101" s="539">
        <f t="shared" si="6"/>
        <v>0</v>
      </c>
      <c r="D101" s="528"/>
    </row>
    <row r="102" spans="1:4" ht="12" customHeight="1">
      <c r="A102" s="529" t="s">
        <v>117</v>
      </c>
      <c r="B102" s="577" t="s">
        <v>372</v>
      </c>
      <c r="C102" s="539">
        <f t="shared" si="6"/>
        <v>0</v>
      </c>
      <c r="D102" s="528"/>
    </row>
    <row r="103" spans="1:4" ht="12" customHeight="1">
      <c r="A103" s="529" t="s">
        <v>118</v>
      </c>
      <c r="B103" s="578" t="s">
        <v>373</v>
      </c>
      <c r="C103" s="539">
        <f t="shared" si="6"/>
        <v>0</v>
      </c>
      <c r="D103" s="528"/>
    </row>
    <row r="104" spans="1:4" ht="12" customHeight="1">
      <c r="A104" s="529" t="s">
        <v>119</v>
      </c>
      <c r="B104" s="578" t="s">
        <v>374</v>
      </c>
      <c r="C104" s="539">
        <f t="shared" si="6"/>
        <v>0</v>
      </c>
      <c r="D104" s="528"/>
    </row>
    <row r="105" spans="1:4" ht="12" customHeight="1">
      <c r="A105" s="529" t="s">
        <v>121</v>
      </c>
      <c r="B105" s="577" t="s">
        <v>375</v>
      </c>
      <c r="C105" s="539">
        <f t="shared" si="6"/>
        <v>0</v>
      </c>
      <c r="D105" s="528"/>
    </row>
    <row r="106" spans="1:4" ht="12" customHeight="1">
      <c r="A106" s="529" t="s">
        <v>191</v>
      </c>
      <c r="B106" s="577" t="s">
        <v>376</v>
      </c>
      <c r="C106" s="539">
        <f t="shared" si="6"/>
        <v>0</v>
      </c>
      <c r="D106" s="528"/>
    </row>
    <row r="107" spans="1:4" ht="12" customHeight="1">
      <c r="A107" s="529" t="s">
        <v>370</v>
      </c>
      <c r="B107" s="578" t="s">
        <v>377</v>
      </c>
      <c r="C107" s="539">
        <f t="shared" si="6"/>
        <v>0</v>
      </c>
      <c r="D107" s="528"/>
    </row>
    <row r="108" spans="1:4" ht="12" customHeight="1">
      <c r="A108" s="579" t="s">
        <v>371</v>
      </c>
      <c r="B108" s="576" t="s">
        <v>378</v>
      </c>
      <c r="C108" s="539">
        <f t="shared" si="6"/>
        <v>0</v>
      </c>
      <c r="D108" s="528"/>
    </row>
    <row r="109" spans="1:4" ht="12" customHeight="1">
      <c r="A109" s="529" t="s">
        <v>465</v>
      </c>
      <c r="B109" s="576" t="s">
        <v>379</v>
      </c>
      <c r="C109" s="539">
        <f t="shared" si="6"/>
        <v>0</v>
      </c>
      <c r="D109" s="528"/>
    </row>
    <row r="110" spans="1:4" ht="12" customHeight="1">
      <c r="A110" s="533" t="s">
        <v>466</v>
      </c>
      <c r="B110" s="576" t="s">
        <v>380</v>
      </c>
      <c r="C110" s="539">
        <f t="shared" si="6"/>
        <v>0</v>
      </c>
      <c r="D110" s="528"/>
    </row>
    <row r="111" spans="1:4" ht="12" customHeight="1">
      <c r="A111" s="529" t="s">
        <v>470</v>
      </c>
      <c r="B111" s="574" t="s">
        <v>50</v>
      </c>
      <c r="C111" s="531">
        <f>SUM(C112:C113)</f>
        <v>0</v>
      </c>
      <c r="D111" s="528"/>
    </row>
    <row r="112" spans="1:4" ht="12" customHeight="1">
      <c r="A112" s="529" t="s">
        <v>471</v>
      </c>
      <c r="B112" s="573" t="s">
        <v>473</v>
      </c>
      <c r="C112" s="531">
        <f t="shared" si="6"/>
        <v>0</v>
      </c>
      <c r="D112" s="528"/>
    </row>
    <row r="113" spans="1:4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</row>
    <row r="114" spans="1:4" ht="12" customHeight="1" thickBot="1">
      <c r="A114" s="583" t="s">
        <v>19</v>
      </c>
      <c r="B114" s="609" t="s">
        <v>609</v>
      </c>
      <c r="C114" s="585">
        <f>+C115+C117+C119</f>
        <v>200</v>
      </c>
    </row>
    <row r="115" spans="1:4" ht="12" customHeight="1">
      <c r="A115" s="525" t="s">
        <v>107</v>
      </c>
      <c r="B115" s="573" t="s">
        <v>240</v>
      </c>
      <c r="C115" s="527">
        <f>+D115</f>
        <v>0</v>
      </c>
      <c r="D115" s="528"/>
    </row>
    <row r="116" spans="1:4" ht="12" customHeight="1">
      <c r="A116" s="525" t="s">
        <v>108</v>
      </c>
      <c r="B116" s="586" t="s">
        <v>385</v>
      </c>
      <c r="C116" s="527">
        <f>+D116</f>
        <v>0</v>
      </c>
      <c r="D116" s="528"/>
    </row>
    <row r="117" spans="1:4" ht="12" customHeight="1">
      <c r="A117" s="525" t="s">
        <v>109</v>
      </c>
      <c r="B117" s="586" t="s">
        <v>192</v>
      </c>
      <c r="C117" s="531">
        <v>200</v>
      </c>
      <c r="D117" s="528"/>
    </row>
    <row r="118" spans="1:4" ht="12" customHeight="1">
      <c r="A118" s="525" t="s">
        <v>110</v>
      </c>
      <c r="B118" s="586" t="s">
        <v>386</v>
      </c>
      <c r="C118" s="587">
        <f t="shared" ref="C117:C127" si="7">+D118</f>
        <v>0</v>
      </c>
      <c r="D118" s="528"/>
    </row>
    <row r="119" spans="1:4" ht="12" customHeight="1">
      <c r="A119" s="525" t="s">
        <v>111</v>
      </c>
      <c r="B119" s="534" t="s">
        <v>243</v>
      </c>
      <c r="C119" s="587">
        <f>SUM(C120:C127)</f>
        <v>0</v>
      </c>
      <c r="D119" s="528"/>
    </row>
    <row r="120" spans="1:4" ht="12" customHeight="1">
      <c r="A120" s="525" t="s">
        <v>120</v>
      </c>
      <c r="B120" s="532" t="s">
        <v>451</v>
      </c>
      <c r="C120" s="587">
        <f t="shared" si="7"/>
        <v>0</v>
      </c>
      <c r="D120" s="528"/>
    </row>
    <row r="121" spans="1:4" ht="12" customHeight="1">
      <c r="A121" s="525" t="s">
        <v>122</v>
      </c>
      <c r="B121" s="588" t="s">
        <v>391</v>
      </c>
      <c r="C121" s="587">
        <f t="shared" si="7"/>
        <v>0</v>
      </c>
      <c r="D121" s="528"/>
    </row>
    <row r="122" spans="1:4">
      <c r="A122" s="525" t="s">
        <v>193</v>
      </c>
      <c r="B122" s="578" t="s">
        <v>374</v>
      </c>
      <c r="C122" s="587">
        <f t="shared" si="7"/>
        <v>0</v>
      </c>
      <c r="D122" s="528"/>
    </row>
    <row r="123" spans="1:4" ht="12" customHeight="1">
      <c r="A123" s="525" t="s">
        <v>194</v>
      </c>
      <c r="B123" s="578" t="s">
        <v>390</v>
      </c>
      <c r="C123" s="587">
        <f t="shared" si="7"/>
        <v>0</v>
      </c>
      <c r="D123" s="528"/>
    </row>
    <row r="124" spans="1:4" ht="12" customHeight="1">
      <c r="A124" s="525" t="s">
        <v>195</v>
      </c>
      <c r="B124" s="578" t="s">
        <v>389</v>
      </c>
      <c r="C124" s="587">
        <f t="shared" si="7"/>
        <v>0</v>
      </c>
      <c r="D124" s="528"/>
    </row>
    <row r="125" spans="1:4" ht="12" customHeight="1">
      <c r="A125" s="525" t="s">
        <v>382</v>
      </c>
      <c r="B125" s="578" t="s">
        <v>377</v>
      </c>
      <c r="C125" s="587">
        <f t="shared" si="7"/>
        <v>0</v>
      </c>
      <c r="D125" s="528"/>
    </row>
    <row r="126" spans="1:4" ht="12" customHeight="1">
      <c r="A126" s="525" t="s">
        <v>383</v>
      </c>
      <c r="B126" s="578" t="s">
        <v>388</v>
      </c>
      <c r="C126" s="587">
        <f t="shared" si="7"/>
        <v>0</v>
      </c>
      <c r="D126" s="528"/>
    </row>
    <row r="127" spans="1:4" ht="13.5" thickBot="1">
      <c r="A127" s="579" t="s">
        <v>384</v>
      </c>
      <c r="B127" s="578" t="s">
        <v>387</v>
      </c>
      <c r="C127" s="589">
        <f t="shared" si="7"/>
        <v>0</v>
      </c>
      <c r="D127" s="528"/>
    </row>
    <row r="128" spans="1:4" ht="12" customHeight="1" thickBot="1">
      <c r="A128" s="522" t="s">
        <v>20</v>
      </c>
      <c r="B128" s="591" t="s">
        <v>475</v>
      </c>
      <c r="C128" s="524">
        <f>+C93+C114</f>
        <v>38649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>
        <f>+D130</f>
        <v>0</v>
      </c>
    </row>
    <row r="131" spans="1:4" ht="12" customHeight="1">
      <c r="A131" s="525" t="s">
        <v>285</v>
      </c>
      <c r="B131" s="586" t="s">
        <v>484</v>
      </c>
      <c r="C131" s="587">
        <f>+D131</f>
        <v>0</v>
      </c>
    </row>
    <row r="132" spans="1:4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4" ht="12" customHeight="1">
      <c r="A135" s="525" t="s">
        <v>95</v>
      </c>
      <c r="B135" s="594" t="s">
        <v>478</v>
      </c>
      <c r="C135" s="587">
        <f t="shared" si="8"/>
        <v>0</v>
      </c>
    </row>
    <row r="136" spans="1:4" ht="12" customHeight="1">
      <c r="A136" s="525" t="s">
        <v>96</v>
      </c>
      <c r="B136" s="594" t="s">
        <v>479</v>
      </c>
      <c r="C136" s="587">
        <f t="shared" si="8"/>
        <v>0</v>
      </c>
    </row>
    <row r="137" spans="1:4" ht="12" customHeight="1">
      <c r="A137" s="525" t="s">
        <v>180</v>
      </c>
      <c r="B137" s="594" t="s">
        <v>480</v>
      </c>
      <c r="C137" s="587">
        <f t="shared" si="8"/>
        <v>0</v>
      </c>
    </row>
    <row r="138" spans="1:4" ht="12" customHeight="1">
      <c r="A138" s="525" t="s">
        <v>181</v>
      </c>
      <c r="B138" s="594" t="s">
        <v>481</v>
      </c>
      <c r="C138" s="587">
        <f t="shared" si="8"/>
        <v>0</v>
      </c>
    </row>
    <row r="139" spans="1:4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4" ht="12" customHeight="1">
      <c r="A141" s="525" t="s">
        <v>97</v>
      </c>
      <c r="B141" s="594" t="s">
        <v>392</v>
      </c>
      <c r="C141" s="587">
        <f>+D141</f>
        <v>0</v>
      </c>
    </row>
    <row r="142" spans="1:4" ht="12" customHeight="1">
      <c r="A142" s="525" t="s">
        <v>98</v>
      </c>
      <c r="B142" s="594" t="s">
        <v>393</v>
      </c>
      <c r="C142" s="587">
        <f>+D142</f>
        <v>0</v>
      </c>
    </row>
    <row r="143" spans="1:4" ht="12" customHeight="1">
      <c r="A143" s="525" t="s">
        <v>306</v>
      </c>
      <c r="B143" s="594" t="s">
        <v>491</v>
      </c>
      <c r="C143" s="587">
        <f>+D143</f>
        <v>0</v>
      </c>
    </row>
    <row r="144" spans="1:4" ht="12" customHeight="1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F153" s="611"/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38649</v>
      </c>
      <c r="D154" s="513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-37999</v>
      </c>
      <c r="D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0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Balatonkenese Város Önkormányzata kötelező feladatok Iskola&amp;R&amp;"Times New Roman CE,Félkövér dőlt" 1.2.1/b. melléklet a 5/2015. (III.18.) önkormányzati rendelethez</oddHeader>
  </headerFooter>
  <rowBreaks count="1" manualBreakCount="1">
    <brk id="87" max="2" man="1"/>
  </rowBreaks>
  <colBreaks count="1" manualBreakCount="1">
    <brk id="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9"/>
  <sheetViews>
    <sheetView view="pageLayout" workbookViewId="0">
      <selection activeCell="E11" sqref="E11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5" width="9" style="513" customWidth="1"/>
    <col min="6" max="6" width="9" style="482" customWidth="1"/>
    <col min="7" max="16384" width="9.33203125" style="513"/>
  </cols>
  <sheetData>
    <row r="1" spans="1:6" ht="15.95" customHeight="1">
      <c r="A1" s="514"/>
      <c r="B1" s="514" t="s">
        <v>15</v>
      </c>
      <c r="C1" s="514"/>
    </row>
    <row r="2" spans="1:6" ht="15.95" customHeight="1" thickBot="1">
      <c r="A2" s="612"/>
      <c r="B2" s="612"/>
      <c r="C2" s="306" t="s">
        <v>241</v>
      </c>
    </row>
    <row r="3" spans="1:6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6" s="383" customFormat="1" ht="12" customHeight="1" thickBot="1">
      <c r="A4" s="519" t="s">
        <v>520</v>
      </c>
      <c r="B4" s="520" t="s">
        <v>521</v>
      </c>
      <c r="C4" s="521" t="s">
        <v>522</v>
      </c>
      <c r="D4" s="513"/>
      <c r="F4" s="482"/>
    </row>
    <row r="5" spans="1:6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  <c r="F5" s="482"/>
    </row>
    <row r="6" spans="1:6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482"/>
      <c r="F6" s="482"/>
    </row>
    <row r="7" spans="1:6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  <c r="E7" s="482"/>
      <c r="F7" s="482"/>
    </row>
    <row r="8" spans="1:6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  <c r="E8" s="482"/>
      <c r="F8" s="482"/>
    </row>
    <row r="9" spans="1:6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  <c r="E9" s="482"/>
      <c r="F9" s="482"/>
    </row>
    <row r="10" spans="1:6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  <c r="E10" s="482"/>
      <c r="F10" s="482"/>
    </row>
    <row r="11" spans="1:6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  <c r="E11" s="482"/>
      <c r="F11" s="482"/>
    </row>
    <row r="12" spans="1:6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  <c r="F12" s="482"/>
    </row>
    <row r="13" spans="1:6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  <c r="E13" s="482"/>
      <c r="F13" s="482"/>
    </row>
    <row r="14" spans="1:6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  <c r="E14" s="482"/>
      <c r="F14" s="482"/>
    </row>
    <row r="15" spans="1:6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  <c r="E15" s="482"/>
      <c r="F15" s="482"/>
    </row>
    <row r="16" spans="1:6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  <c r="E16" s="482"/>
      <c r="F16" s="482"/>
    </row>
    <row r="17" spans="1:6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  <c r="E17" s="482"/>
      <c r="F17" s="482"/>
    </row>
    <row r="18" spans="1:6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  <c r="E18" s="482"/>
      <c r="F18" s="482"/>
    </row>
    <row r="19" spans="1:6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  <c r="F19" s="482"/>
    </row>
    <row r="20" spans="1:6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  <c r="E20" s="482"/>
      <c r="F20" s="482"/>
    </row>
    <row r="21" spans="1:6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  <c r="E21" s="482"/>
      <c r="F21" s="482"/>
    </row>
    <row r="22" spans="1:6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  <c r="E22" s="482"/>
      <c r="F22" s="482"/>
    </row>
    <row r="23" spans="1:6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  <c r="E23" s="482"/>
      <c r="F23" s="482"/>
    </row>
    <row r="24" spans="1:6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  <c r="E24" s="482"/>
      <c r="F24" s="482"/>
    </row>
    <row r="25" spans="1:6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  <c r="F25" s="482"/>
    </row>
    <row r="26" spans="1:6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  <c r="F26" s="482"/>
    </row>
    <row r="27" spans="1:6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  <c r="F27" s="482"/>
    </row>
    <row r="28" spans="1:6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  <c r="E28" s="482"/>
      <c r="F28" s="482"/>
    </row>
    <row r="29" spans="1:6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  <c r="E29" s="482"/>
      <c r="F29" s="482"/>
    </row>
    <row r="30" spans="1:6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  <c r="E30" s="482"/>
      <c r="F30" s="482"/>
    </row>
    <row r="31" spans="1:6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  <c r="E31" s="482"/>
      <c r="F31" s="482"/>
    </row>
    <row r="32" spans="1:6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  <c r="E32" s="482"/>
      <c r="F32" s="482"/>
    </row>
    <row r="33" spans="1:6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  <c r="E33" s="482"/>
      <c r="F33" s="482"/>
    </row>
    <row r="34" spans="1:6" s="383" customFormat="1" ht="12" customHeight="1" thickBot="1">
      <c r="A34" s="522" t="s">
        <v>22</v>
      </c>
      <c r="B34" s="523" t="s">
        <v>458</v>
      </c>
      <c r="C34" s="524">
        <f>SUM(C35:C45)</f>
        <v>4580</v>
      </c>
      <c r="D34" s="513"/>
      <c r="F34" s="482"/>
    </row>
    <row r="35" spans="1:6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  <c r="E35" s="482"/>
      <c r="F35" s="482"/>
    </row>
    <row r="36" spans="1:6" s="383" customFormat="1" ht="12" customHeight="1">
      <c r="A36" s="529" t="s">
        <v>95</v>
      </c>
      <c r="B36" s="530" t="s">
        <v>296</v>
      </c>
      <c r="C36" s="531">
        <v>3500</v>
      </c>
      <c r="D36" s="528"/>
      <c r="E36" s="482"/>
      <c r="F36" s="482"/>
    </row>
    <row r="37" spans="1:6" s="383" customFormat="1" ht="12" customHeight="1">
      <c r="A37" s="529" t="s">
        <v>96</v>
      </c>
      <c r="B37" s="530" t="s">
        <v>297</v>
      </c>
      <c r="C37" s="531">
        <f t="shared" ref="C36:C45" si="4">+D37</f>
        <v>0</v>
      </c>
      <c r="D37" s="528"/>
      <c r="E37" s="482"/>
      <c r="F37" s="482"/>
    </row>
    <row r="38" spans="1:6" s="383" customFormat="1" ht="12" customHeight="1">
      <c r="A38" s="529" t="s">
        <v>180</v>
      </c>
      <c r="B38" s="530" t="s">
        <v>298</v>
      </c>
      <c r="C38" s="531">
        <f>+D38</f>
        <v>0</v>
      </c>
      <c r="D38" s="528"/>
      <c r="E38" s="482"/>
      <c r="F38" s="482"/>
    </row>
    <row r="39" spans="1:6" s="383" customFormat="1" ht="12" customHeight="1">
      <c r="A39" s="529" t="s">
        <v>181</v>
      </c>
      <c r="B39" s="530" t="s">
        <v>299</v>
      </c>
      <c r="C39" s="531">
        <f>+D39</f>
        <v>0</v>
      </c>
      <c r="D39" s="528"/>
      <c r="E39" s="482"/>
      <c r="F39" s="482"/>
    </row>
    <row r="40" spans="1:6" s="383" customFormat="1" ht="12" customHeight="1">
      <c r="A40" s="529" t="s">
        <v>182</v>
      </c>
      <c r="B40" s="530" t="s">
        <v>300</v>
      </c>
      <c r="C40" s="531">
        <v>1080</v>
      </c>
      <c r="D40" s="528"/>
      <c r="E40" s="482"/>
      <c r="F40" s="482"/>
    </row>
    <row r="41" spans="1:6" s="383" customFormat="1" ht="12" customHeight="1">
      <c r="A41" s="529" t="s">
        <v>183</v>
      </c>
      <c r="B41" s="530" t="s">
        <v>301</v>
      </c>
      <c r="C41" s="531">
        <f>+D41</f>
        <v>0</v>
      </c>
      <c r="D41" s="528"/>
      <c r="E41" s="482"/>
      <c r="F41" s="482"/>
    </row>
    <row r="42" spans="1:6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  <c r="E42" s="482"/>
      <c r="F42" s="482"/>
    </row>
    <row r="43" spans="1:6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  <c r="E43" s="482"/>
      <c r="F43" s="482"/>
    </row>
    <row r="44" spans="1:6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  <c r="E44" s="482"/>
      <c r="F44" s="482"/>
    </row>
    <row r="45" spans="1:6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  <c r="E45" s="482"/>
      <c r="F45" s="482"/>
    </row>
    <row r="46" spans="1:6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  <c r="F46" s="482"/>
    </row>
    <row r="47" spans="1:6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  <c r="F47" s="482"/>
    </row>
    <row r="48" spans="1:6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  <c r="F48" s="482"/>
    </row>
    <row r="49" spans="1:6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  <c r="F49" s="482"/>
    </row>
    <row r="50" spans="1:6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  <c r="F50" s="482"/>
    </row>
    <row r="51" spans="1:6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  <c r="F51" s="482"/>
    </row>
    <row r="52" spans="1:6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  <c r="F52" s="482"/>
    </row>
    <row r="53" spans="1:6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  <c r="E53" s="482"/>
      <c r="F53" s="482"/>
    </row>
    <row r="54" spans="1:6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  <c r="E54" s="482"/>
      <c r="F54" s="482"/>
    </row>
    <row r="55" spans="1:6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  <c r="E55" s="482"/>
      <c r="F55" s="482"/>
    </row>
    <row r="56" spans="1:6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  <c r="E56" s="482"/>
      <c r="F56" s="482"/>
    </row>
    <row r="57" spans="1:6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  <c r="F57" s="482"/>
    </row>
    <row r="58" spans="1:6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  <c r="E58" s="482"/>
      <c r="F58" s="482"/>
    </row>
    <row r="59" spans="1:6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  <c r="E59" s="482"/>
      <c r="F59" s="482"/>
    </row>
    <row r="60" spans="1:6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  <c r="E60" s="482"/>
      <c r="F60" s="482"/>
    </row>
    <row r="61" spans="1:6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  <c r="E61" s="482"/>
      <c r="F61" s="482"/>
    </row>
    <row r="62" spans="1:6" s="383" customFormat="1" ht="12" customHeight="1" thickBot="1">
      <c r="A62" s="548" t="s">
        <v>503</v>
      </c>
      <c r="B62" s="523" t="s">
        <v>325</v>
      </c>
      <c r="C62" s="542">
        <f>+C5+C12+C19+C26+C34+C46+C52+C57</f>
        <v>4580</v>
      </c>
      <c r="D62" s="513"/>
      <c r="F62" s="482"/>
    </row>
    <row r="63" spans="1:6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  <c r="F63" s="482"/>
    </row>
    <row r="64" spans="1:6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  <c r="E64" s="482"/>
      <c r="F64" s="482"/>
    </row>
    <row r="65" spans="1:6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  <c r="E65" s="482"/>
      <c r="F65" s="482"/>
    </row>
    <row r="66" spans="1:6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  <c r="E66" s="482"/>
      <c r="F66" s="482"/>
    </row>
    <row r="67" spans="1:6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  <c r="F67" s="482"/>
    </row>
    <row r="68" spans="1:6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  <c r="F68" s="482"/>
    </row>
    <row r="69" spans="1:6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  <c r="F69" s="482"/>
    </row>
    <row r="70" spans="1:6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  <c r="E70" s="482"/>
      <c r="F70" s="482"/>
    </row>
    <row r="71" spans="1:6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  <c r="F71" s="482"/>
    </row>
    <row r="72" spans="1:6" s="383" customFormat="1" ht="12" customHeight="1" thickBot="1">
      <c r="A72" s="549" t="s">
        <v>337</v>
      </c>
      <c r="B72" s="550" t="s">
        <v>338</v>
      </c>
      <c r="C72" s="524">
        <f>SUM(C73:C74)</f>
        <v>0</v>
      </c>
      <c r="D72" s="513"/>
      <c r="F72" s="482"/>
    </row>
    <row r="73" spans="1:6" s="383" customFormat="1" ht="12" customHeight="1">
      <c r="A73" s="525" t="s">
        <v>361</v>
      </c>
      <c r="B73" s="526" t="s">
        <v>339</v>
      </c>
      <c r="C73" s="545">
        <f>+D73</f>
        <v>0</v>
      </c>
      <c r="D73" s="528"/>
      <c r="E73" s="482"/>
      <c r="F73" s="482"/>
    </row>
    <row r="74" spans="1:6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  <c r="F74" s="482"/>
    </row>
    <row r="75" spans="1:6" s="383" customFormat="1" ht="12" customHeight="1" thickBot="1">
      <c r="A75" s="549" t="s">
        <v>341</v>
      </c>
      <c r="B75" s="550" t="s">
        <v>342</v>
      </c>
      <c r="C75" s="524">
        <f>SUM(C76:C78)</f>
        <v>0</v>
      </c>
      <c r="D75" s="513"/>
      <c r="F75" s="482"/>
    </row>
    <row r="76" spans="1:6" s="383" customFormat="1" ht="12" customHeight="1">
      <c r="A76" s="525" t="s">
        <v>363</v>
      </c>
      <c r="B76" s="526" t="s">
        <v>582</v>
      </c>
      <c r="C76" s="545">
        <f>+D76</f>
        <v>0</v>
      </c>
      <c r="D76" s="513"/>
      <c r="F76" s="482"/>
    </row>
    <row r="77" spans="1:6" s="383" customFormat="1" ht="12" customHeight="1">
      <c r="A77" s="529" t="s">
        <v>364</v>
      </c>
      <c r="B77" s="530" t="s">
        <v>585</v>
      </c>
      <c r="C77" s="545">
        <f>+D77</f>
        <v>0</v>
      </c>
      <c r="D77" s="513"/>
      <c r="F77" s="482"/>
    </row>
    <row r="78" spans="1:6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  <c r="F78" s="482"/>
    </row>
    <row r="79" spans="1:6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  <c r="F79" s="482"/>
    </row>
    <row r="80" spans="1:6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  <c r="F80" s="482"/>
    </row>
    <row r="81" spans="1:6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  <c r="F81" s="482"/>
    </row>
    <row r="82" spans="1:6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  <c r="F82" s="482"/>
    </row>
    <row r="83" spans="1:6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  <c r="F83" s="482"/>
    </row>
    <row r="84" spans="1:6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  <c r="F84" s="482"/>
    </row>
    <row r="85" spans="1:6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  <c r="F85" s="482"/>
    </row>
    <row r="86" spans="1:6" s="383" customFormat="1" ht="15.75" customHeight="1" thickBot="1">
      <c r="A86" s="549" t="s">
        <v>369</v>
      </c>
      <c r="B86" s="606" t="s">
        <v>505</v>
      </c>
      <c r="C86" s="542">
        <f>+C63+C67+C72+C75+C79+C85+C84</f>
        <v>0</v>
      </c>
      <c r="D86" s="513"/>
      <c r="F86" s="482"/>
    </row>
    <row r="87" spans="1:6" s="383" customFormat="1" ht="16.5" customHeight="1" thickBot="1">
      <c r="A87" s="558" t="s">
        <v>504</v>
      </c>
      <c r="B87" s="607" t="s">
        <v>506</v>
      </c>
      <c r="C87" s="542">
        <f>+C62+C86</f>
        <v>4580</v>
      </c>
      <c r="D87" s="513"/>
      <c r="F87" s="482"/>
    </row>
    <row r="88" spans="1:6" s="383" customFormat="1" ht="83.25" customHeight="1">
      <c r="A88" s="561"/>
      <c r="B88" s="562"/>
      <c r="C88" s="564"/>
      <c r="D88" s="513"/>
      <c r="F88" s="482"/>
    </row>
    <row r="89" spans="1:6" ht="16.5" customHeight="1">
      <c r="A89" s="514"/>
      <c r="B89" s="514" t="s">
        <v>47</v>
      </c>
      <c r="C89" s="514"/>
    </row>
    <row r="90" spans="1:6" ht="15.95" customHeight="1" thickBot="1">
      <c r="A90" s="612"/>
      <c r="B90" s="612"/>
      <c r="C90" s="306" t="s">
        <v>241</v>
      </c>
    </row>
    <row r="91" spans="1:6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6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  <c r="F92" s="482"/>
    </row>
    <row r="93" spans="1:6" ht="12" customHeight="1" thickBot="1">
      <c r="A93" s="567" t="s">
        <v>18</v>
      </c>
      <c r="B93" s="608" t="s">
        <v>610</v>
      </c>
      <c r="C93" s="569">
        <f>C94+C95+C96+C97+C98+C111</f>
        <v>7578</v>
      </c>
    </row>
    <row r="94" spans="1:6" ht="12" customHeight="1">
      <c r="A94" s="570" t="s">
        <v>101</v>
      </c>
      <c r="B94" s="571" t="s">
        <v>49</v>
      </c>
      <c r="C94" s="572">
        <v>480</v>
      </c>
      <c r="D94" s="528"/>
      <c r="E94" s="482"/>
    </row>
    <row r="95" spans="1:6" ht="12" customHeight="1">
      <c r="A95" s="529" t="s">
        <v>102</v>
      </c>
      <c r="B95" s="573" t="s">
        <v>188</v>
      </c>
      <c r="C95" s="531">
        <v>130</v>
      </c>
      <c r="D95" s="528"/>
      <c r="E95" s="482"/>
    </row>
    <row r="96" spans="1:6" ht="12" customHeight="1">
      <c r="A96" s="529" t="s">
        <v>103</v>
      </c>
      <c r="B96" s="573" t="s">
        <v>144</v>
      </c>
      <c r="C96" s="539">
        <v>6968</v>
      </c>
      <c r="D96" s="528"/>
      <c r="E96" s="482"/>
    </row>
    <row r="97" spans="1:5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  <c r="E97" s="482"/>
    </row>
    <row r="98" spans="1:5" ht="12" customHeight="1">
      <c r="A98" s="529" t="s">
        <v>115</v>
      </c>
      <c r="B98" s="575" t="s">
        <v>190</v>
      </c>
      <c r="C98" s="539">
        <f>SUM(C99:C110)</f>
        <v>0</v>
      </c>
      <c r="D98" s="528"/>
      <c r="E98" s="482"/>
    </row>
    <row r="99" spans="1:5" ht="12" customHeight="1">
      <c r="A99" s="529" t="s">
        <v>105</v>
      </c>
      <c r="B99" s="573" t="s">
        <v>469</v>
      </c>
      <c r="C99" s="539">
        <f t="shared" si="6"/>
        <v>0</v>
      </c>
      <c r="D99" s="528"/>
      <c r="E99" s="482"/>
    </row>
    <row r="100" spans="1:5" ht="12" customHeight="1">
      <c r="A100" s="529" t="s">
        <v>106</v>
      </c>
      <c r="B100" s="576" t="s">
        <v>468</v>
      </c>
      <c r="C100" s="539">
        <f t="shared" si="6"/>
        <v>0</v>
      </c>
      <c r="D100" s="528"/>
      <c r="E100" s="482"/>
    </row>
    <row r="101" spans="1:5" ht="12" customHeight="1">
      <c r="A101" s="529" t="s">
        <v>116</v>
      </c>
      <c r="B101" s="576" t="s">
        <v>467</v>
      </c>
      <c r="C101" s="539">
        <f t="shared" si="6"/>
        <v>0</v>
      </c>
      <c r="D101" s="528"/>
      <c r="E101" s="482"/>
    </row>
    <row r="102" spans="1:5" ht="12" customHeight="1">
      <c r="A102" s="529" t="s">
        <v>117</v>
      </c>
      <c r="B102" s="577" t="s">
        <v>372</v>
      </c>
      <c r="C102" s="539">
        <f t="shared" si="6"/>
        <v>0</v>
      </c>
      <c r="D102" s="528"/>
      <c r="E102" s="482"/>
    </row>
    <row r="103" spans="1:5" ht="12" customHeight="1">
      <c r="A103" s="529" t="s">
        <v>118</v>
      </c>
      <c r="B103" s="578" t="s">
        <v>373</v>
      </c>
      <c r="C103" s="539">
        <f t="shared" si="6"/>
        <v>0</v>
      </c>
      <c r="D103" s="528"/>
      <c r="E103" s="482"/>
    </row>
    <row r="104" spans="1:5" ht="12" customHeight="1">
      <c r="A104" s="529" t="s">
        <v>119</v>
      </c>
      <c r="B104" s="578" t="s">
        <v>374</v>
      </c>
      <c r="C104" s="539">
        <f t="shared" si="6"/>
        <v>0</v>
      </c>
      <c r="D104" s="528"/>
      <c r="E104" s="482"/>
    </row>
    <row r="105" spans="1:5" ht="12" customHeight="1">
      <c r="A105" s="529" t="s">
        <v>121</v>
      </c>
      <c r="B105" s="577" t="s">
        <v>375</v>
      </c>
      <c r="C105" s="539">
        <f t="shared" si="6"/>
        <v>0</v>
      </c>
      <c r="D105" s="528"/>
      <c r="E105" s="482"/>
    </row>
    <row r="106" spans="1:5" ht="12" customHeight="1">
      <c r="A106" s="529" t="s">
        <v>191</v>
      </c>
      <c r="B106" s="577" t="s">
        <v>376</v>
      </c>
      <c r="C106" s="539">
        <f t="shared" si="6"/>
        <v>0</v>
      </c>
      <c r="D106" s="528"/>
      <c r="E106" s="482"/>
    </row>
    <row r="107" spans="1:5" ht="12" customHeight="1">
      <c r="A107" s="529" t="s">
        <v>370</v>
      </c>
      <c r="B107" s="578" t="s">
        <v>377</v>
      </c>
      <c r="C107" s="539">
        <f t="shared" si="6"/>
        <v>0</v>
      </c>
      <c r="D107" s="528"/>
      <c r="E107" s="482"/>
    </row>
    <row r="108" spans="1:5" ht="12" customHeight="1">
      <c r="A108" s="579" t="s">
        <v>371</v>
      </c>
      <c r="B108" s="576" t="s">
        <v>378</v>
      </c>
      <c r="C108" s="539">
        <f t="shared" si="6"/>
        <v>0</v>
      </c>
      <c r="D108" s="528"/>
      <c r="E108" s="482"/>
    </row>
    <row r="109" spans="1:5" ht="12" customHeight="1">
      <c r="A109" s="529" t="s">
        <v>465</v>
      </c>
      <c r="B109" s="576" t="s">
        <v>379</v>
      </c>
      <c r="C109" s="539">
        <f t="shared" si="6"/>
        <v>0</v>
      </c>
      <c r="D109" s="528"/>
      <c r="E109" s="482"/>
    </row>
    <row r="110" spans="1:5" ht="12" customHeight="1">
      <c r="A110" s="533" t="s">
        <v>466</v>
      </c>
      <c r="B110" s="576" t="s">
        <v>380</v>
      </c>
      <c r="C110" s="539">
        <f t="shared" si="6"/>
        <v>0</v>
      </c>
      <c r="D110" s="528"/>
      <c r="E110" s="482"/>
    </row>
    <row r="111" spans="1:5" ht="12" customHeight="1">
      <c r="A111" s="529" t="s">
        <v>470</v>
      </c>
      <c r="B111" s="574" t="s">
        <v>50</v>
      </c>
      <c r="C111" s="531">
        <f>SUM(C112:C113)</f>
        <v>0</v>
      </c>
      <c r="D111" s="528"/>
      <c r="E111" s="482"/>
    </row>
    <row r="112" spans="1:5" ht="12" customHeight="1">
      <c r="A112" s="529" t="s">
        <v>471</v>
      </c>
      <c r="B112" s="573" t="s">
        <v>473</v>
      </c>
      <c r="C112" s="531">
        <f t="shared" si="6"/>
        <v>0</v>
      </c>
      <c r="D112" s="528"/>
      <c r="E112" s="482"/>
    </row>
    <row r="113" spans="1:5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  <c r="E113" s="482"/>
    </row>
    <row r="114" spans="1:5" ht="12" customHeight="1" thickBot="1">
      <c r="A114" s="583" t="s">
        <v>19</v>
      </c>
      <c r="B114" s="609" t="s">
        <v>611</v>
      </c>
      <c r="C114" s="585">
        <f>+C115+C117+C119</f>
        <v>0</v>
      </c>
    </row>
    <row r="115" spans="1:5" ht="12" customHeight="1">
      <c r="A115" s="525" t="s">
        <v>107</v>
      </c>
      <c r="B115" s="573" t="s">
        <v>240</v>
      </c>
      <c r="C115" s="527">
        <f>+D115</f>
        <v>0</v>
      </c>
      <c r="D115" s="528"/>
      <c r="E115" s="482"/>
    </row>
    <row r="116" spans="1:5" ht="12" customHeight="1">
      <c r="A116" s="525" t="s">
        <v>108</v>
      </c>
      <c r="B116" s="586" t="s">
        <v>385</v>
      </c>
      <c r="C116" s="527">
        <f>+D116</f>
        <v>0</v>
      </c>
      <c r="D116" s="528"/>
      <c r="E116" s="482"/>
    </row>
    <row r="117" spans="1:5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  <c r="E117" s="482"/>
    </row>
    <row r="118" spans="1:5" ht="12" customHeight="1">
      <c r="A118" s="525" t="s">
        <v>110</v>
      </c>
      <c r="B118" s="586" t="s">
        <v>386</v>
      </c>
      <c r="C118" s="587">
        <f t="shared" si="7"/>
        <v>0</v>
      </c>
      <c r="D118" s="528"/>
      <c r="E118" s="482"/>
    </row>
    <row r="119" spans="1:5" ht="12" customHeight="1">
      <c r="A119" s="525" t="s">
        <v>111</v>
      </c>
      <c r="B119" s="534" t="s">
        <v>243</v>
      </c>
      <c r="C119" s="587">
        <f>SUM(C120:C127)</f>
        <v>0</v>
      </c>
      <c r="D119" s="528"/>
      <c r="E119" s="482"/>
    </row>
    <row r="120" spans="1:5" ht="12" customHeight="1">
      <c r="A120" s="525" t="s">
        <v>120</v>
      </c>
      <c r="B120" s="532" t="s">
        <v>451</v>
      </c>
      <c r="C120" s="587">
        <f t="shared" si="7"/>
        <v>0</v>
      </c>
      <c r="D120" s="528"/>
      <c r="E120" s="482"/>
    </row>
    <row r="121" spans="1:5" ht="12" customHeight="1">
      <c r="A121" s="525" t="s">
        <v>122</v>
      </c>
      <c r="B121" s="588" t="s">
        <v>391</v>
      </c>
      <c r="C121" s="587">
        <f t="shared" si="7"/>
        <v>0</v>
      </c>
      <c r="D121" s="528"/>
      <c r="E121" s="482"/>
    </row>
    <row r="122" spans="1:5">
      <c r="A122" s="525" t="s">
        <v>193</v>
      </c>
      <c r="B122" s="578" t="s">
        <v>374</v>
      </c>
      <c r="C122" s="587">
        <f t="shared" si="7"/>
        <v>0</v>
      </c>
      <c r="D122" s="528"/>
      <c r="E122" s="482"/>
    </row>
    <row r="123" spans="1:5" ht="12" customHeight="1">
      <c r="A123" s="525" t="s">
        <v>194</v>
      </c>
      <c r="B123" s="578" t="s">
        <v>390</v>
      </c>
      <c r="C123" s="587">
        <f t="shared" si="7"/>
        <v>0</v>
      </c>
      <c r="D123" s="528"/>
      <c r="E123" s="482"/>
    </row>
    <row r="124" spans="1:5" ht="12" customHeight="1">
      <c r="A124" s="525" t="s">
        <v>195</v>
      </c>
      <c r="B124" s="578" t="s">
        <v>389</v>
      </c>
      <c r="C124" s="587">
        <f t="shared" si="7"/>
        <v>0</v>
      </c>
      <c r="D124" s="528"/>
      <c r="E124" s="482"/>
    </row>
    <row r="125" spans="1:5" ht="12" customHeight="1">
      <c r="A125" s="525" t="s">
        <v>382</v>
      </c>
      <c r="B125" s="578" t="s">
        <v>377</v>
      </c>
      <c r="C125" s="587">
        <f t="shared" si="7"/>
        <v>0</v>
      </c>
      <c r="D125" s="528"/>
      <c r="E125" s="482"/>
    </row>
    <row r="126" spans="1:5" ht="12" customHeight="1">
      <c r="A126" s="525" t="s">
        <v>383</v>
      </c>
      <c r="B126" s="578" t="s">
        <v>388</v>
      </c>
      <c r="C126" s="587">
        <f t="shared" si="7"/>
        <v>0</v>
      </c>
      <c r="D126" s="528"/>
    </row>
    <row r="127" spans="1:5" ht="13.5" thickBot="1">
      <c r="A127" s="579" t="s">
        <v>384</v>
      </c>
      <c r="B127" s="578" t="s">
        <v>387</v>
      </c>
      <c r="C127" s="589">
        <f t="shared" si="7"/>
        <v>0</v>
      </c>
      <c r="D127" s="528"/>
    </row>
    <row r="128" spans="1:5" ht="12" customHeight="1" thickBot="1">
      <c r="A128" s="522" t="s">
        <v>20</v>
      </c>
      <c r="B128" s="591" t="s">
        <v>475</v>
      </c>
      <c r="C128" s="524">
        <f>+C93+C114</f>
        <v>7578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>
        <f>+D130</f>
        <v>0</v>
      </c>
    </row>
    <row r="131" spans="1:4" ht="12" customHeight="1">
      <c r="A131" s="525" t="s">
        <v>285</v>
      </c>
      <c r="B131" s="586" t="s">
        <v>484</v>
      </c>
      <c r="C131" s="587">
        <f>+D131</f>
        <v>0</v>
      </c>
    </row>
    <row r="132" spans="1:4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4" ht="12" customHeight="1">
      <c r="A135" s="525" t="s">
        <v>95</v>
      </c>
      <c r="B135" s="594" t="s">
        <v>478</v>
      </c>
      <c r="C135" s="587">
        <f t="shared" si="8"/>
        <v>0</v>
      </c>
    </row>
    <row r="136" spans="1:4" ht="12" customHeight="1">
      <c r="A136" s="525" t="s">
        <v>96</v>
      </c>
      <c r="B136" s="594" t="s">
        <v>479</v>
      </c>
      <c r="C136" s="587">
        <f t="shared" si="8"/>
        <v>0</v>
      </c>
    </row>
    <row r="137" spans="1:4" ht="12" customHeight="1">
      <c r="A137" s="525" t="s">
        <v>180</v>
      </c>
      <c r="B137" s="594" t="s">
        <v>480</v>
      </c>
      <c r="C137" s="587">
        <f t="shared" si="8"/>
        <v>0</v>
      </c>
    </row>
    <row r="138" spans="1:4" ht="12" customHeight="1">
      <c r="A138" s="525" t="s">
        <v>181</v>
      </c>
      <c r="B138" s="594" t="s">
        <v>481</v>
      </c>
      <c r="C138" s="587">
        <f t="shared" si="8"/>
        <v>0</v>
      </c>
    </row>
    <row r="139" spans="1:4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4" ht="12" customHeight="1">
      <c r="A141" s="525" t="s">
        <v>97</v>
      </c>
      <c r="B141" s="526" t="s">
        <v>582</v>
      </c>
      <c r="C141" s="587">
        <f>+D141</f>
        <v>0</v>
      </c>
    </row>
    <row r="142" spans="1:4" ht="12" customHeight="1">
      <c r="A142" s="525" t="s">
        <v>98</v>
      </c>
      <c r="B142" s="530" t="s">
        <v>583</v>
      </c>
      <c r="C142" s="587">
        <f>+D142</f>
        <v>0</v>
      </c>
    </row>
    <row r="143" spans="1:4" ht="12" customHeight="1">
      <c r="A143" s="525" t="s">
        <v>306</v>
      </c>
      <c r="B143" s="594" t="s">
        <v>491</v>
      </c>
      <c r="C143" s="587">
        <f>+D143</f>
        <v>0</v>
      </c>
    </row>
    <row r="144" spans="1:4" ht="12" customHeight="1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7578</v>
      </c>
      <c r="D154" s="513"/>
      <c r="F154" s="482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-2998</v>
      </c>
      <c r="D158" s="605"/>
      <c r="E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0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Balatonkenese Város Önkormányzat önként vállalt feladatok Locsolóvíz&amp;R&amp;"Times New Roman CE,Félkövér dőlt" 1.2.1/c. melléklet a 5/2015. (III.18.) önkormányzati rendelethez</oddHeader>
  </headerFooter>
  <rowBreaks count="1" manualBreakCount="1">
    <brk id="87" max="2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9"/>
  <sheetViews>
    <sheetView topLeftCell="A116" workbookViewId="0">
      <selection activeCell="D132" sqref="D131:D132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5" width="9" style="513" customWidth="1"/>
    <col min="6" max="6" width="9" style="482" customWidth="1"/>
    <col min="7" max="16384" width="9.33203125" style="513"/>
  </cols>
  <sheetData>
    <row r="1" spans="1:6" ht="15.95" customHeight="1">
      <c r="A1" s="514"/>
      <c r="B1" s="514" t="s">
        <v>15</v>
      </c>
      <c r="C1" s="514"/>
    </row>
    <row r="2" spans="1:6" ht="15.95" customHeight="1" thickBot="1">
      <c r="A2" s="612"/>
      <c r="B2" s="612"/>
      <c r="C2" s="306" t="s">
        <v>241</v>
      </c>
    </row>
    <row r="3" spans="1:6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6" s="383" customFormat="1" ht="12" customHeight="1" thickBot="1">
      <c r="A4" s="519" t="s">
        <v>520</v>
      </c>
      <c r="B4" s="520" t="s">
        <v>521</v>
      </c>
      <c r="C4" s="521" t="s">
        <v>522</v>
      </c>
      <c r="D4" s="513"/>
      <c r="F4" s="482"/>
    </row>
    <row r="5" spans="1:6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  <c r="F5" s="482"/>
    </row>
    <row r="6" spans="1:6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482"/>
      <c r="F6" s="482"/>
    </row>
    <row r="7" spans="1:6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  <c r="E7" s="482"/>
      <c r="F7" s="482"/>
    </row>
    <row r="8" spans="1:6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  <c r="E8" s="482"/>
      <c r="F8" s="482"/>
    </row>
    <row r="9" spans="1:6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  <c r="E9" s="482"/>
      <c r="F9" s="482"/>
    </row>
    <row r="10" spans="1:6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  <c r="E10" s="482"/>
      <c r="F10" s="482"/>
    </row>
    <row r="11" spans="1:6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  <c r="E11" s="482"/>
      <c r="F11" s="482"/>
    </row>
    <row r="12" spans="1:6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  <c r="F12" s="482"/>
    </row>
    <row r="13" spans="1:6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  <c r="E13" s="482"/>
      <c r="F13" s="482"/>
    </row>
    <row r="14" spans="1:6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  <c r="E14" s="482"/>
      <c r="F14" s="482"/>
    </row>
    <row r="15" spans="1:6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  <c r="E15" s="482"/>
      <c r="F15" s="482"/>
    </row>
    <row r="16" spans="1:6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  <c r="E16" s="482"/>
      <c r="F16" s="482"/>
    </row>
    <row r="17" spans="1:6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  <c r="E17" s="482"/>
      <c r="F17" s="482"/>
    </row>
    <row r="18" spans="1:6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  <c r="E18" s="482"/>
      <c r="F18" s="482"/>
    </row>
    <row r="19" spans="1:6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  <c r="F19" s="482"/>
    </row>
    <row r="20" spans="1:6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  <c r="E20" s="482"/>
      <c r="F20" s="482"/>
    </row>
    <row r="21" spans="1:6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  <c r="E21" s="482"/>
      <c r="F21" s="482"/>
    </row>
    <row r="22" spans="1:6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  <c r="E22" s="482"/>
      <c r="F22" s="482"/>
    </row>
    <row r="23" spans="1:6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  <c r="E23" s="482"/>
      <c r="F23" s="482"/>
    </row>
    <row r="24" spans="1:6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  <c r="E24" s="482"/>
      <c r="F24" s="482"/>
    </row>
    <row r="25" spans="1:6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  <c r="F25" s="482"/>
    </row>
    <row r="26" spans="1:6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  <c r="F26" s="482"/>
    </row>
    <row r="27" spans="1:6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  <c r="F27" s="482"/>
    </row>
    <row r="28" spans="1:6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  <c r="E28" s="482"/>
      <c r="F28" s="482"/>
    </row>
    <row r="29" spans="1:6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  <c r="E29" s="482"/>
      <c r="F29" s="482"/>
    </row>
    <row r="30" spans="1:6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  <c r="E30" s="482"/>
      <c r="F30" s="482"/>
    </row>
    <row r="31" spans="1:6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  <c r="E31" s="482"/>
      <c r="F31" s="482"/>
    </row>
    <row r="32" spans="1:6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  <c r="E32" s="482"/>
      <c r="F32" s="482"/>
    </row>
    <row r="33" spans="1:6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  <c r="E33" s="482"/>
      <c r="F33" s="482"/>
    </row>
    <row r="34" spans="1:6" s="383" customFormat="1" ht="12" customHeight="1" thickBot="1">
      <c r="A34" s="522" t="s">
        <v>22</v>
      </c>
      <c r="B34" s="523" t="s">
        <v>458</v>
      </c>
      <c r="C34" s="524">
        <f>SUM(C35:C45)</f>
        <v>21292</v>
      </c>
      <c r="D34" s="513"/>
      <c r="F34" s="482"/>
    </row>
    <row r="35" spans="1:6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  <c r="E35" s="482"/>
      <c r="F35" s="482"/>
    </row>
    <row r="36" spans="1:6" s="383" customFormat="1" ht="12" customHeight="1">
      <c r="A36" s="529" t="s">
        <v>95</v>
      </c>
      <c r="B36" s="530" t="s">
        <v>296</v>
      </c>
      <c r="C36" s="531">
        <v>8150</v>
      </c>
      <c r="D36" s="528"/>
      <c r="E36" s="482"/>
      <c r="F36" s="482"/>
    </row>
    <row r="37" spans="1:6" s="383" customFormat="1" ht="12" customHeight="1">
      <c r="A37" s="529" t="s">
        <v>96</v>
      </c>
      <c r="B37" s="530" t="s">
        <v>297</v>
      </c>
      <c r="C37" s="531">
        <f t="shared" ref="C36:C45" si="4">+D37</f>
        <v>0</v>
      </c>
      <c r="D37" s="528"/>
      <c r="E37" s="482"/>
      <c r="F37" s="482"/>
    </row>
    <row r="38" spans="1:6" s="383" customFormat="1" ht="12" customHeight="1">
      <c r="A38" s="529" t="s">
        <v>180</v>
      </c>
      <c r="B38" s="530" t="s">
        <v>298</v>
      </c>
      <c r="C38" s="531">
        <f>+D38</f>
        <v>0</v>
      </c>
      <c r="D38" s="528"/>
      <c r="E38" s="482"/>
      <c r="F38" s="482"/>
    </row>
    <row r="39" spans="1:6" s="383" customFormat="1" ht="12" customHeight="1">
      <c r="A39" s="529" t="s">
        <v>181</v>
      </c>
      <c r="B39" s="530" t="s">
        <v>299</v>
      </c>
      <c r="C39" s="531">
        <v>8800</v>
      </c>
      <c r="D39" s="528"/>
      <c r="E39" s="482"/>
      <c r="F39" s="482"/>
    </row>
    <row r="40" spans="1:6" s="383" customFormat="1" ht="12" customHeight="1">
      <c r="A40" s="529" t="s">
        <v>182</v>
      </c>
      <c r="B40" s="530" t="s">
        <v>300</v>
      </c>
      <c r="C40" s="531">
        <v>3642</v>
      </c>
      <c r="D40" s="528"/>
      <c r="E40" s="482"/>
      <c r="F40" s="482"/>
    </row>
    <row r="41" spans="1:6" s="383" customFormat="1" ht="12" customHeight="1">
      <c r="A41" s="529" t="s">
        <v>183</v>
      </c>
      <c r="B41" s="530" t="s">
        <v>301</v>
      </c>
      <c r="C41" s="531">
        <v>700</v>
      </c>
      <c r="D41" s="528"/>
      <c r="E41" s="482"/>
      <c r="F41" s="482"/>
    </row>
    <row r="42" spans="1:6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  <c r="E42" s="482"/>
      <c r="F42" s="482"/>
    </row>
    <row r="43" spans="1:6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  <c r="E43" s="482"/>
      <c r="F43" s="482"/>
    </row>
    <row r="44" spans="1:6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  <c r="E44" s="482"/>
      <c r="F44" s="482"/>
    </row>
    <row r="45" spans="1:6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  <c r="E45" s="482"/>
      <c r="F45" s="482"/>
    </row>
    <row r="46" spans="1:6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  <c r="F46" s="482"/>
    </row>
    <row r="47" spans="1:6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  <c r="F47" s="482"/>
    </row>
    <row r="48" spans="1:6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  <c r="F48" s="482"/>
    </row>
    <row r="49" spans="1:6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  <c r="F49" s="482"/>
    </row>
    <row r="50" spans="1:6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  <c r="F50" s="482"/>
    </row>
    <row r="51" spans="1:6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  <c r="F51" s="482"/>
    </row>
    <row r="52" spans="1:6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  <c r="F52" s="482"/>
    </row>
    <row r="53" spans="1:6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  <c r="E53" s="482"/>
      <c r="F53" s="482"/>
    </row>
    <row r="54" spans="1:6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  <c r="E54" s="482"/>
      <c r="F54" s="482"/>
    </row>
    <row r="55" spans="1:6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  <c r="E55" s="482"/>
      <c r="F55" s="482"/>
    </row>
    <row r="56" spans="1:6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  <c r="E56" s="482"/>
      <c r="F56" s="482"/>
    </row>
    <row r="57" spans="1:6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  <c r="F57" s="482"/>
    </row>
    <row r="58" spans="1:6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  <c r="E58" s="482"/>
      <c r="F58" s="482"/>
    </row>
    <row r="59" spans="1:6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  <c r="E59" s="482"/>
      <c r="F59" s="482"/>
    </row>
    <row r="60" spans="1:6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  <c r="E60" s="482"/>
      <c r="F60" s="482"/>
    </row>
    <row r="61" spans="1:6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  <c r="E61" s="482"/>
      <c r="F61" s="482"/>
    </row>
    <row r="62" spans="1:6" s="383" customFormat="1" ht="12" customHeight="1" thickBot="1">
      <c r="A62" s="548" t="s">
        <v>503</v>
      </c>
      <c r="B62" s="523" t="s">
        <v>325</v>
      </c>
      <c r="C62" s="542">
        <f>+C5+C12+C19+C26+C34+C46+C52+C57</f>
        <v>21292</v>
      </c>
      <c r="D62" s="513"/>
      <c r="F62" s="482"/>
    </row>
    <row r="63" spans="1:6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  <c r="F63" s="482"/>
    </row>
    <row r="64" spans="1:6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  <c r="E64" s="482"/>
      <c r="F64" s="482"/>
    </row>
    <row r="65" spans="1:6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  <c r="E65" s="482"/>
      <c r="F65" s="482"/>
    </row>
    <row r="66" spans="1:6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  <c r="E66" s="482"/>
      <c r="F66" s="482"/>
    </row>
    <row r="67" spans="1:6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  <c r="F67" s="482"/>
    </row>
    <row r="68" spans="1:6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  <c r="F68" s="482"/>
    </row>
    <row r="69" spans="1:6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  <c r="F69" s="482"/>
    </row>
    <row r="70" spans="1:6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  <c r="E70" s="482"/>
      <c r="F70" s="482"/>
    </row>
    <row r="71" spans="1:6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  <c r="F71" s="482"/>
    </row>
    <row r="72" spans="1:6" s="383" customFormat="1" ht="12" customHeight="1" thickBot="1">
      <c r="A72" s="549" t="s">
        <v>337</v>
      </c>
      <c r="B72" s="550" t="s">
        <v>338</v>
      </c>
      <c r="C72" s="524">
        <f>SUM(C73:C74)</f>
        <v>0</v>
      </c>
      <c r="D72" s="513"/>
      <c r="F72" s="482"/>
    </row>
    <row r="73" spans="1:6" s="383" customFormat="1" ht="12" customHeight="1">
      <c r="A73" s="525" t="s">
        <v>361</v>
      </c>
      <c r="B73" s="526" t="s">
        <v>339</v>
      </c>
      <c r="C73" s="545">
        <f>+D73</f>
        <v>0</v>
      </c>
      <c r="D73" s="528"/>
      <c r="E73" s="482"/>
      <c r="F73" s="482"/>
    </row>
    <row r="74" spans="1:6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  <c r="F74" s="482"/>
    </row>
    <row r="75" spans="1:6" s="383" customFormat="1" ht="12" customHeight="1" thickBot="1">
      <c r="A75" s="549" t="s">
        <v>341</v>
      </c>
      <c r="B75" s="550" t="s">
        <v>342</v>
      </c>
      <c r="C75" s="524">
        <f>SUM(C76:C78)</f>
        <v>0</v>
      </c>
      <c r="D75" s="513"/>
      <c r="F75" s="482"/>
    </row>
    <row r="76" spans="1:6" s="383" customFormat="1" ht="12" customHeight="1">
      <c r="A76" s="525" t="s">
        <v>363</v>
      </c>
      <c r="B76" s="526" t="s">
        <v>582</v>
      </c>
      <c r="C76" s="545">
        <f>+D76</f>
        <v>0</v>
      </c>
      <c r="D76" s="513"/>
      <c r="F76" s="482"/>
    </row>
    <row r="77" spans="1:6" s="383" customFormat="1" ht="12" customHeight="1">
      <c r="A77" s="529" t="s">
        <v>364</v>
      </c>
      <c r="B77" s="530" t="s">
        <v>585</v>
      </c>
      <c r="C77" s="545">
        <f>+D77</f>
        <v>0</v>
      </c>
      <c r="D77" s="513"/>
      <c r="F77" s="482"/>
    </row>
    <row r="78" spans="1:6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  <c r="F78" s="482"/>
    </row>
    <row r="79" spans="1:6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  <c r="F79" s="482"/>
    </row>
    <row r="80" spans="1:6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  <c r="F80" s="482"/>
    </row>
    <row r="81" spans="1:6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  <c r="F81" s="482"/>
    </row>
    <row r="82" spans="1:6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  <c r="F82" s="482"/>
    </row>
    <row r="83" spans="1:6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  <c r="F83" s="482"/>
    </row>
    <row r="84" spans="1:6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  <c r="F84" s="482"/>
    </row>
    <row r="85" spans="1:6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  <c r="F85" s="482"/>
    </row>
    <row r="86" spans="1:6" s="383" customFormat="1" ht="15.75" customHeight="1" thickBot="1">
      <c r="A86" s="549" t="s">
        <v>369</v>
      </c>
      <c r="B86" s="606" t="s">
        <v>505</v>
      </c>
      <c r="C86" s="542">
        <f>+C63+C67+C72+C75+C79+C85+C84</f>
        <v>0</v>
      </c>
      <c r="D86" s="513"/>
      <c r="F86" s="482"/>
    </row>
    <row r="87" spans="1:6" s="383" customFormat="1" ht="16.5" customHeight="1" thickBot="1">
      <c r="A87" s="558" t="s">
        <v>504</v>
      </c>
      <c r="B87" s="607" t="s">
        <v>506</v>
      </c>
      <c r="C87" s="542">
        <f>+C62+C86</f>
        <v>21292</v>
      </c>
      <c r="D87" s="513"/>
      <c r="F87" s="482"/>
    </row>
    <row r="88" spans="1:6" s="383" customFormat="1" ht="83.25" customHeight="1">
      <c r="A88" s="561"/>
      <c r="B88" s="562"/>
      <c r="C88" s="564"/>
      <c r="D88" s="513"/>
      <c r="F88" s="482"/>
    </row>
    <row r="89" spans="1:6" ht="16.5" customHeight="1">
      <c r="A89" s="514"/>
      <c r="B89" s="514" t="s">
        <v>47</v>
      </c>
      <c r="C89" s="514"/>
    </row>
    <row r="90" spans="1:6" ht="15.95" customHeight="1" thickBot="1">
      <c r="A90" s="612"/>
      <c r="B90" s="612"/>
      <c r="C90" s="306" t="s">
        <v>241</v>
      </c>
    </row>
    <row r="91" spans="1:6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6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  <c r="F92" s="482"/>
    </row>
    <row r="93" spans="1:6" ht="12" customHeight="1" thickBot="1">
      <c r="A93" s="567" t="s">
        <v>18</v>
      </c>
      <c r="B93" s="608" t="s">
        <v>610</v>
      </c>
      <c r="C93" s="569">
        <f>C94+C95+C96+C97+C98+C111</f>
        <v>53132</v>
      </c>
    </row>
    <row r="94" spans="1:6" ht="12" customHeight="1">
      <c r="A94" s="570" t="s">
        <v>101</v>
      </c>
      <c r="B94" s="571" t="s">
        <v>49</v>
      </c>
      <c r="C94" s="572">
        <v>12559</v>
      </c>
      <c r="D94" s="528"/>
      <c r="E94" s="482"/>
    </row>
    <row r="95" spans="1:6" ht="12" customHeight="1">
      <c r="A95" s="529" t="s">
        <v>102</v>
      </c>
      <c r="B95" s="573" t="s">
        <v>188</v>
      </c>
      <c r="C95" s="531">
        <v>3483</v>
      </c>
      <c r="D95" s="528"/>
      <c r="E95" s="482"/>
    </row>
    <row r="96" spans="1:6" ht="12" customHeight="1">
      <c r="A96" s="529" t="s">
        <v>103</v>
      </c>
      <c r="B96" s="573" t="s">
        <v>144</v>
      </c>
      <c r="C96" s="539">
        <v>37090</v>
      </c>
      <c r="D96" s="528"/>
      <c r="E96" s="482"/>
    </row>
    <row r="97" spans="1:5" ht="12" customHeight="1">
      <c r="A97" s="529" t="s">
        <v>104</v>
      </c>
      <c r="B97" s="574" t="s">
        <v>189</v>
      </c>
      <c r="C97" s="539"/>
      <c r="D97" s="528"/>
      <c r="E97" s="482"/>
    </row>
    <row r="98" spans="1:5" ht="12" customHeight="1">
      <c r="A98" s="529" t="s">
        <v>115</v>
      </c>
      <c r="B98" s="575" t="s">
        <v>190</v>
      </c>
      <c r="C98" s="539"/>
      <c r="D98" s="528"/>
      <c r="E98" s="482"/>
    </row>
    <row r="99" spans="1:5" ht="12" customHeight="1">
      <c r="A99" s="529" t="s">
        <v>105</v>
      </c>
      <c r="B99" s="573" t="s">
        <v>469</v>
      </c>
      <c r="C99" s="539"/>
      <c r="D99" s="528"/>
      <c r="E99" s="482"/>
    </row>
    <row r="100" spans="1:5" ht="12" customHeight="1">
      <c r="A100" s="529" t="s">
        <v>106</v>
      </c>
      <c r="B100" s="576" t="s">
        <v>468</v>
      </c>
      <c r="C100" s="539"/>
      <c r="D100" s="528"/>
      <c r="E100" s="482"/>
    </row>
    <row r="101" spans="1:5" ht="12" customHeight="1">
      <c r="A101" s="529" t="s">
        <v>116</v>
      </c>
      <c r="B101" s="576" t="s">
        <v>467</v>
      </c>
      <c r="C101" s="539"/>
      <c r="D101" s="528"/>
      <c r="E101" s="482"/>
    </row>
    <row r="102" spans="1:5" ht="12" customHeight="1">
      <c r="A102" s="529" t="s">
        <v>117</v>
      </c>
      <c r="B102" s="577" t="s">
        <v>372</v>
      </c>
      <c r="C102" s="539"/>
      <c r="D102" s="528"/>
      <c r="E102" s="482"/>
    </row>
    <row r="103" spans="1:5" ht="12" customHeight="1">
      <c r="A103" s="529" t="s">
        <v>118</v>
      </c>
      <c r="B103" s="578" t="s">
        <v>373</v>
      </c>
      <c r="C103" s="539"/>
      <c r="D103" s="528"/>
      <c r="E103" s="482"/>
    </row>
    <row r="104" spans="1:5" ht="12" customHeight="1">
      <c r="A104" s="529" t="s">
        <v>119</v>
      </c>
      <c r="B104" s="578" t="s">
        <v>374</v>
      </c>
      <c r="C104" s="539"/>
      <c r="D104" s="528"/>
      <c r="E104" s="482"/>
    </row>
    <row r="105" spans="1:5" ht="12" customHeight="1">
      <c r="A105" s="529" t="s">
        <v>121</v>
      </c>
      <c r="B105" s="577" t="s">
        <v>375</v>
      </c>
      <c r="C105" s="539"/>
      <c r="D105" s="528"/>
      <c r="E105" s="482"/>
    </row>
    <row r="106" spans="1:5" ht="12" customHeight="1">
      <c r="A106" s="529" t="s">
        <v>191</v>
      </c>
      <c r="B106" s="577" t="s">
        <v>376</v>
      </c>
      <c r="C106" s="539"/>
      <c r="D106" s="528"/>
      <c r="E106" s="482"/>
    </row>
    <row r="107" spans="1:5" ht="12" customHeight="1">
      <c r="A107" s="529" t="s">
        <v>370</v>
      </c>
      <c r="B107" s="578" t="s">
        <v>377</v>
      </c>
      <c r="C107" s="539"/>
      <c r="D107" s="528"/>
      <c r="E107" s="482"/>
    </row>
    <row r="108" spans="1:5" ht="12" customHeight="1">
      <c r="A108" s="579" t="s">
        <v>371</v>
      </c>
      <c r="B108" s="576" t="s">
        <v>378</v>
      </c>
      <c r="C108" s="539"/>
      <c r="D108" s="528"/>
      <c r="E108" s="482"/>
    </row>
    <row r="109" spans="1:5" ht="12" customHeight="1">
      <c r="A109" s="529" t="s">
        <v>465</v>
      </c>
      <c r="B109" s="576" t="s">
        <v>379</v>
      </c>
      <c r="C109" s="539"/>
      <c r="D109" s="528"/>
      <c r="E109" s="482"/>
    </row>
    <row r="110" spans="1:5" ht="12" customHeight="1">
      <c r="A110" s="533" t="s">
        <v>466</v>
      </c>
      <c r="B110" s="576" t="s">
        <v>380</v>
      </c>
      <c r="C110" s="539"/>
      <c r="D110" s="528"/>
      <c r="E110" s="482"/>
    </row>
    <row r="111" spans="1:5" ht="12" customHeight="1">
      <c r="A111" s="529" t="s">
        <v>470</v>
      </c>
      <c r="B111" s="574" t="s">
        <v>50</v>
      </c>
      <c r="C111" s="531"/>
      <c r="D111" s="528"/>
      <c r="E111" s="482"/>
    </row>
    <row r="112" spans="1:5" ht="12" customHeight="1">
      <c r="A112" s="529" t="s">
        <v>471</v>
      </c>
      <c r="B112" s="573" t="s">
        <v>473</v>
      </c>
      <c r="C112" s="531"/>
      <c r="D112" s="528"/>
      <c r="E112" s="482"/>
    </row>
    <row r="113" spans="1:5" ht="12" customHeight="1" thickBot="1">
      <c r="A113" s="580" t="s">
        <v>472</v>
      </c>
      <c r="B113" s="581" t="s">
        <v>474</v>
      </c>
      <c r="C113" s="582"/>
      <c r="D113" s="528"/>
      <c r="E113" s="482"/>
    </row>
    <row r="114" spans="1:5" ht="12" customHeight="1" thickBot="1">
      <c r="A114" s="583" t="s">
        <v>19</v>
      </c>
      <c r="B114" s="609" t="s">
        <v>611</v>
      </c>
      <c r="C114" s="585">
        <f>+C115+C117+C119</f>
        <v>230</v>
      </c>
    </row>
    <row r="115" spans="1:5" ht="12" customHeight="1">
      <c r="A115" s="525" t="s">
        <v>107</v>
      </c>
      <c r="B115" s="573" t="s">
        <v>240</v>
      </c>
      <c r="C115" s="527">
        <v>230</v>
      </c>
      <c r="D115" s="528"/>
      <c r="E115" s="482"/>
    </row>
    <row r="116" spans="1:5" ht="12" customHeight="1">
      <c r="A116" s="525" t="s">
        <v>108</v>
      </c>
      <c r="B116" s="586" t="s">
        <v>385</v>
      </c>
      <c r="C116" s="527"/>
      <c r="D116" s="528"/>
      <c r="E116" s="482"/>
    </row>
    <row r="117" spans="1:5" ht="12" customHeight="1">
      <c r="A117" s="525" t="s">
        <v>109</v>
      </c>
      <c r="B117" s="586" t="s">
        <v>192</v>
      </c>
      <c r="C117" s="531"/>
      <c r="D117" s="528"/>
      <c r="E117" s="482"/>
    </row>
    <row r="118" spans="1:5" ht="12" customHeight="1">
      <c r="A118" s="525" t="s">
        <v>110</v>
      </c>
      <c r="B118" s="586" t="s">
        <v>386</v>
      </c>
      <c r="C118" s="587"/>
      <c r="D118" s="528"/>
      <c r="E118" s="482"/>
    </row>
    <row r="119" spans="1:5" ht="12" customHeight="1">
      <c r="A119" s="525" t="s">
        <v>111</v>
      </c>
      <c r="B119" s="534" t="s">
        <v>243</v>
      </c>
      <c r="C119" s="587"/>
      <c r="D119" s="528"/>
      <c r="E119" s="482"/>
    </row>
    <row r="120" spans="1:5" ht="12" customHeight="1">
      <c r="A120" s="525" t="s">
        <v>120</v>
      </c>
      <c r="B120" s="532" t="s">
        <v>451</v>
      </c>
      <c r="C120" s="587"/>
      <c r="D120" s="528"/>
      <c r="E120" s="482"/>
    </row>
    <row r="121" spans="1:5" ht="12" customHeight="1">
      <c r="A121" s="525" t="s">
        <v>122</v>
      </c>
      <c r="B121" s="588" t="s">
        <v>391</v>
      </c>
      <c r="C121" s="587"/>
      <c r="D121" s="528"/>
      <c r="E121" s="482"/>
    </row>
    <row r="122" spans="1:5">
      <c r="A122" s="525" t="s">
        <v>193</v>
      </c>
      <c r="B122" s="578" t="s">
        <v>374</v>
      </c>
      <c r="C122" s="587"/>
      <c r="D122" s="528"/>
      <c r="E122" s="482"/>
    </row>
    <row r="123" spans="1:5" ht="12" customHeight="1">
      <c r="A123" s="525" t="s">
        <v>194</v>
      </c>
      <c r="B123" s="578" t="s">
        <v>390</v>
      </c>
      <c r="C123" s="587"/>
      <c r="D123" s="528"/>
      <c r="E123" s="482"/>
    </row>
    <row r="124" spans="1:5" ht="12" customHeight="1">
      <c r="A124" s="525" t="s">
        <v>195</v>
      </c>
      <c r="B124" s="578" t="s">
        <v>389</v>
      </c>
      <c r="C124" s="587"/>
      <c r="D124" s="528"/>
      <c r="E124" s="482"/>
    </row>
    <row r="125" spans="1:5" ht="12" customHeight="1">
      <c r="A125" s="525" t="s">
        <v>382</v>
      </c>
      <c r="B125" s="578" t="s">
        <v>377</v>
      </c>
      <c r="C125" s="587"/>
      <c r="D125" s="528"/>
      <c r="E125" s="482"/>
    </row>
    <row r="126" spans="1:5" ht="12" customHeight="1">
      <c r="A126" s="525" t="s">
        <v>383</v>
      </c>
      <c r="B126" s="578" t="s">
        <v>388</v>
      </c>
      <c r="C126" s="587"/>
      <c r="D126" s="528"/>
    </row>
    <row r="127" spans="1:5" ht="13.5" thickBot="1">
      <c r="A127" s="579" t="s">
        <v>384</v>
      </c>
      <c r="B127" s="578" t="s">
        <v>387</v>
      </c>
      <c r="C127" s="589"/>
      <c r="D127" s="528"/>
    </row>
    <row r="128" spans="1:5" ht="12" customHeight="1" thickBot="1">
      <c r="A128" s="522" t="s">
        <v>20</v>
      </c>
      <c r="B128" s="591" t="s">
        <v>475</v>
      </c>
      <c r="C128" s="524">
        <f>+C93+C114</f>
        <v>53362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/>
    </row>
    <row r="131" spans="1:4" ht="12" customHeight="1">
      <c r="A131" s="525" t="s">
        <v>285</v>
      </c>
      <c r="B131" s="586" t="s">
        <v>484</v>
      </c>
      <c r="C131" s="587"/>
    </row>
    <row r="132" spans="1:4" ht="12" customHeight="1" thickBot="1">
      <c r="A132" s="579" t="s">
        <v>286</v>
      </c>
      <c r="B132" s="586" t="s">
        <v>485</v>
      </c>
      <c r="C132" s="587"/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>
        <f t="shared" ref="C134:C139" si="6">+D134</f>
        <v>0</v>
      </c>
    </row>
    <row r="135" spans="1:4" ht="12" customHeight="1">
      <c r="A135" s="525" t="s">
        <v>95</v>
      </c>
      <c r="B135" s="594" t="s">
        <v>478</v>
      </c>
      <c r="C135" s="587">
        <f t="shared" si="6"/>
        <v>0</v>
      </c>
    </row>
    <row r="136" spans="1:4" ht="12" customHeight="1">
      <c r="A136" s="525" t="s">
        <v>96</v>
      </c>
      <c r="B136" s="594" t="s">
        <v>479</v>
      </c>
      <c r="C136" s="587">
        <f t="shared" si="6"/>
        <v>0</v>
      </c>
    </row>
    <row r="137" spans="1:4" ht="12" customHeight="1">
      <c r="A137" s="525" t="s">
        <v>180</v>
      </c>
      <c r="B137" s="594" t="s">
        <v>480</v>
      </c>
      <c r="C137" s="587">
        <f t="shared" si="6"/>
        <v>0</v>
      </c>
    </row>
    <row r="138" spans="1:4" ht="12" customHeight="1">
      <c r="A138" s="525" t="s">
        <v>181</v>
      </c>
      <c r="B138" s="594" t="s">
        <v>481</v>
      </c>
      <c r="C138" s="587">
        <f t="shared" si="6"/>
        <v>0</v>
      </c>
    </row>
    <row r="139" spans="1:4" ht="12" customHeight="1" thickBot="1">
      <c r="A139" s="579" t="s">
        <v>182</v>
      </c>
      <c r="B139" s="594" t="s">
        <v>482</v>
      </c>
      <c r="C139" s="587">
        <f t="shared" si="6"/>
        <v>0</v>
      </c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4" ht="12" customHeight="1">
      <c r="A141" s="525" t="s">
        <v>97</v>
      </c>
      <c r="B141" s="526" t="s">
        <v>582</v>
      </c>
      <c r="C141" s="587">
        <f>+D141</f>
        <v>0</v>
      </c>
    </row>
    <row r="142" spans="1:4" ht="12" customHeight="1">
      <c r="A142" s="525" t="s">
        <v>98</v>
      </c>
      <c r="B142" s="530" t="s">
        <v>583</v>
      </c>
      <c r="C142" s="587">
        <f>+D142</f>
        <v>0</v>
      </c>
    </row>
    <row r="143" spans="1:4" ht="12" customHeight="1">
      <c r="A143" s="525" t="s">
        <v>306</v>
      </c>
      <c r="B143" s="594" t="s">
        <v>491</v>
      </c>
      <c r="C143" s="587">
        <f>+D143</f>
        <v>0</v>
      </c>
    </row>
    <row r="144" spans="1:4" ht="12" customHeight="1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53362</v>
      </c>
      <c r="D154" s="513"/>
      <c r="F154" s="482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-32070</v>
      </c>
      <c r="D158" s="605"/>
      <c r="E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0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Balatonkenese Város Önkormányzata önként vállalt feladatok Konyha&amp;R&amp;"Times New Roman CE,Félkövér dőlt" 1.2.1/d. melléklet a 5/2015. (III.18.) önkormányzati rendelethez</oddHeader>
  </headerFooter>
  <rowBreaks count="1" manualBreakCount="1">
    <brk id="87" max="2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9"/>
  <sheetViews>
    <sheetView topLeftCell="A71" workbookViewId="0">
      <selection activeCell="D71" sqref="D1:D1048576"/>
    </sheetView>
  </sheetViews>
  <sheetFormatPr defaultRowHeight="12.75"/>
  <cols>
    <col min="1" max="1" width="9.5" style="513" customWidth="1"/>
    <col min="2" max="2" width="90.83203125" style="513" customWidth="1"/>
    <col min="3" max="3" width="21.6640625" style="602" customWidth="1"/>
    <col min="4" max="5" width="9" style="513" customWidth="1"/>
    <col min="6" max="6" width="9" style="482" customWidth="1"/>
    <col min="7" max="16384" width="9.33203125" style="513"/>
  </cols>
  <sheetData>
    <row r="1" spans="1:6">
      <c r="A1" s="514"/>
      <c r="B1" s="514" t="s">
        <v>15</v>
      </c>
      <c r="C1" s="514"/>
    </row>
    <row r="2" spans="1:6" ht="14.25" thickBot="1">
      <c r="A2" s="612"/>
      <c r="B2" s="612"/>
      <c r="C2" s="306" t="s">
        <v>241</v>
      </c>
    </row>
    <row r="3" spans="1:6" ht="26.25" thickBot="1">
      <c r="A3" s="516" t="s">
        <v>72</v>
      </c>
      <c r="B3" s="517" t="s">
        <v>17</v>
      </c>
      <c r="C3" s="518" t="str">
        <f>+CONCATENATE(LEFT([2]ÖSSZEFÜGGÉSEK!A5,4),". évi előirányzat")</f>
        <v>2015. évi előirányzat</v>
      </c>
    </row>
    <row r="4" spans="1:6" s="383" customFormat="1" ht="13.5" thickBot="1">
      <c r="A4" s="519" t="s">
        <v>520</v>
      </c>
      <c r="B4" s="520" t="s">
        <v>521</v>
      </c>
      <c r="C4" s="521" t="s">
        <v>522</v>
      </c>
      <c r="D4" s="513"/>
      <c r="F4" s="482"/>
    </row>
    <row r="5" spans="1:6" s="383" customFormat="1" ht="13.5" thickBot="1">
      <c r="A5" s="522" t="s">
        <v>18</v>
      </c>
      <c r="B5" s="523" t="s">
        <v>266</v>
      </c>
      <c r="C5" s="524">
        <f>+C6+C7+C8+C9+C10+C11</f>
        <v>0</v>
      </c>
      <c r="D5" s="513"/>
      <c r="F5" s="482"/>
    </row>
    <row r="6" spans="1:6" s="383" customFormat="1">
      <c r="A6" s="525" t="s">
        <v>101</v>
      </c>
      <c r="B6" s="526" t="s">
        <v>267</v>
      </c>
      <c r="C6" s="527">
        <f t="shared" ref="C6:C11" si="0">+D6</f>
        <v>0</v>
      </c>
      <c r="D6" s="528"/>
      <c r="E6" s="482"/>
      <c r="F6" s="482"/>
    </row>
    <row r="7" spans="1:6" s="383" customFormat="1">
      <c r="A7" s="529" t="s">
        <v>102</v>
      </c>
      <c r="B7" s="530" t="s">
        <v>268</v>
      </c>
      <c r="C7" s="531">
        <f t="shared" si="0"/>
        <v>0</v>
      </c>
      <c r="D7" s="528"/>
      <c r="E7" s="482"/>
      <c r="F7" s="482"/>
    </row>
    <row r="8" spans="1:6" s="383" customFormat="1">
      <c r="A8" s="529" t="s">
        <v>103</v>
      </c>
      <c r="B8" s="530" t="s">
        <v>269</v>
      </c>
      <c r="C8" s="531">
        <f t="shared" si="0"/>
        <v>0</v>
      </c>
      <c r="D8" s="528"/>
      <c r="E8" s="482"/>
      <c r="F8" s="482"/>
    </row>
    <row r="9" spans="1:6" s="383" customFormat="1">
      <c r="A9" s="529" t="s">
        <v>104</v>
      </c>
      <c r="B9" s="530" t="s">
        <v>270</v>
      </c>
      <c r="C9" s="531">
        <f t="shared" si="0"/>
        <v>0</v>
      </c>
      <c r="D9" s="528"/>
      <c r="E9" s="482"/>
      <c r="F9" s="482"/>
    </row>
    <row r="10" spans="1:6" s="383" customFormat="1">
      <c r="A10" s="529" t="s">
        <v>153</v>
      </c>
      <c r="B10" s="532" t="s">
        <v>456</v>
      </c>
      <c r="C10" s="531">
        <f t="shared" si="0"/>
        <v>0</v>
      </c>
      <c r="D10" s="528"/>
      <c r="E10" s="482"/>
      <c r="F10" s="482"/>
    </row>
    <row r="11" spans="1:6" s="383" customFormat="1" ht="13.5" thickBot="1">
      <c r="A11" s="533" t="s">
        <v>105</v>
      </c>
      <c r="B11" s="534" t="s">
        <v>457</v>
      </c>
      <c r="C11" s="531">
        <f t="shared" si="0"/>
        <v>0</v>
      </c>
      <c r="D11" s="528"/>
      <c r="E11" s="482"/>
      <c r="F11" s="482"/>
    </row>
    <row r="12" spans="1:6" s="383" customFormat="1" ht="13.5" thickBot="1">
      <c r="A12" s="522" t="s">
        <v>19</v>
      </c>
      <c r="B12" s="550" t="s">
        <v>271</v>
      </c>
      <c r="C12" s="524">
        <f>+C13+C14+C15+C16+C17</f>
        <v>0</v>
      </c>
      <c r="D12" s="513"/>
      <c r="F12" s="482"/>
    </row>
    <row r="13" spans="1:6" s="383" customFormat="1">
      <c r="A13" s="525" t="s">
        <v>107</v>
      </c>
      <c r="B13" s="526" t="s">
        <v>272</v>
      </c>
      <c r="C13" s="527">
        <f t="shared" ref="C13:C18" si="1">+D13</f>
        <v>0</v>
      </c>
      <c r="D13" s="528"/>
      <c r="E13" s="482"/>
      <c r="F13" s="482"/>
    </row>
    <row r="14" spans="1:6" s="383" customFormat="1">
      <c r="A14" s="529" t="s">
        <v>108</v>
      </c>
      <c r="B14" s="530" t="s">
        <v>273</v>
      </c>
      <c r="C14" s="531">
        <f t="shared" si="1"/>
        <v>0</v>
      </c>
      <c r="D14" s="528"/>
      <c r="E14" s="482"/>
      <c r="F14" s="482"/>
    </row>
    <row r="15" spans="1:6" s="383" customFormat="1">
      <c r="A15" s="529" t="s">
        <v>109</v>
      </c>
      <c r="B15" s="530" t="s">
        <v>445</v>
      </c>
      <c r="C15" s="531">
        <f t="shared" si="1"/>
        <v>0</v>
      </c>
      <c r="D15" s="528"/>
      <c r="E15" s="482"/>
      <c r="F15" s="482"/>
    </row>
    <row r="16" spans="1:6" s="383" customFormat="1">
      <c r="A16" s="529" t="s">
        <v>110</v>
      </c>
      <c r="B16" s="530" t="s">
        <v>446</v>
      </c>
      <c r="C16" s="531">
        <f t="shared" si="1"/>
        <v>0</v>
      </c>
      <c r="D16" s="528"/>
      <c r="E16" s="482"/>
      <c r="F16" s="482"/>
    </row>
    <row r="17" spans="1:6" s="383" customFormat="1">
      <c r="A17" s="529" t="s">
        <v>111</v>
      </c>
      <c r="B17" s="530" t="s">
        <v>274</v>
      </c>
      <c r="C17" s="531">
        <f t="shared" si="1"/>
        <v>0</v>
      </c>
      <c r="D17" s="528"/>
      <c r="E17" s="482"/>
      <c r="F17" s="482"/>
    </row>
    <row r="18" spans="1:6" s="383" customFormat="1" ht="13.5" thickBot="1">
      <c r="A18" s="533" t="s">
        <v>120</v>
      </c>
      <c r="B18" s="534" t="s">
        <v>275</v>
      </c>
      <c r="C18" s="539">
        <f t="shared" si="1"/>
        <v>0</v>
      </c>
      <c r="D18" s="528"/>
      <c r="E18" s="482"/>
      <c r="F18" s="482"/>
    </row>
    <row r="19" spans="1:6" s="383" customFormat="1" ht="13.5" thickBot="1">
      <c r="A19" s="522" t="s">
        <v>20</v>
      </c>
      <c r="B19" s="523" t="s">
        <v>276</v>
      </c>
      <c r="C19" s="524">
        <f>+C20+C21+C22+C23+C24</f>
        <v>0</v>
      </c>
      <c r="D19" s="513"/>
      <c r="F19" s="482"/>
    </row>
    <row r="20" spans="1:6" s="383" customFormat="1">
      <c r="A20" s="525" t="s">
        <v>90</v>
      </c>
      <c r="B20" s="526" t="s">
        <v>277</v>
      </c>
      <c r="C20" s="527">
        <f t="shared" ref="C20:C25" si="2">+D20</f>
        <v>0</v>
      </c>
      <c r="D20" s="528"/>
      <c r="E20" s="482"/>
      <c r="F20" s="482"/>
    </row>
    <row r="21" spans="1:6" s="383" customFormat="1">
      <c r="A21" s="529" t="s">
        <v>91</v>
      </c>
      <c r="B21" s="530" t="s">
        <v>278</v>
      </c>
      <c r="C21" s="531">
        <f t="shared" si="2"/>
        <v>0</v>
      </c>
      <c r="D21" s="528"/>
      <c r="E21" s="482"/>
      <c r="F21" s="482"/>
    </row>
    <row r="22" spans="1:6" s="383" customFormat="1">
      <c r="A22" s="529" t="s">
        <v>92</v>
      </c>
      <c r="B22" s="530" t="s">
        <v>447</v>
      </c>
      <c r="C22" s="531">
        <f t="shared" si="2"/>
        <v>0</v>
      </c>
      <c r="D22" s="528"/>
      <c r="E22" s="482"/>
      <c r="F22" s="482"/>
    </row>
    <row r="23" spans="1:6" s="383" customFormat="1">
      <c r="A23" s="529" t="s">
        <v>93</v>
      </c>
      <c r="B23" s="530" t="s">
        <v>448</v>
      </c>
      <c r="C23" s="531">
        <f t="shared" si="2"/>
        <v>0</v>
      </c>
      <c r="D23" s="528"/>
      <c r="E23" s="482"/>
      <c r="F23" s="482"/>
    </row>
    <row r="24" spans="1:6" s="383" customFormat="1">
      <c r="A24" s="529" t="s">
        <v>176</v>
      </c>
      <c r="B24" s="530" t="s">
        <v>279</v>
      </c>
      <c r="C24" s="531">
        <f t="shared" si="2"/>
        <v>0</v>
      </c>
      <c r="D24" s="528"/>
      <c r="E24" s="482"/>
      <c r="F24" s="482"/>
    </row>
    <row r="25" spans="1:6" s="383" customFormat="1" ht="13.5" thickBot="1">
      <c r="A25" s="533" t="s">
        <v>177</v>
      </c>
      <c r="B25" s="541" t="s">
        <v>280</v>
      </c>
      <c r="C25" s="539">
        <f t="shared" si="2"/>
        <v>0</v>
      </c>
      <c r="D25" s="528"/>
      <c r="F25" s="482"/>
    </row>
    <row r="26" spans="1:6" s="383" customFormat="1" ht="13.5" thickBot="1">
      <c r="A26" s="522" t="s">
        <v>178</v>
      </c>
      <c r="B26" s="523" t="s">
        <v>281</v>
      </c>
      <c r="C26" s="542">
        <f>+C27+C31+C32+C33</f>
        <v>0</v>
      </c>
      <c r="D26" s="513"/>
      <c r="F26" s="482"/>
    </row>
    <row r="27" spans="1:6" s="383" customFormat="1">
      <c r="A27" s="525" t="s">
        <v>282</v>
      </c>
      <c r="B27" s="526" t="s">
        <v>463</v>
      </c>
      <c r="C27" s="543">
        <f>SUM(C28:C30)</f>
        <v>0</v>
      </c>
      <c r="D27" s="528"/>
      <c r="F27" s="482"/>
    </row>
    <row r="28" spans="1:6" s="383" customFormat="1">
      <c r="A28" s="529" t="s">
        <v>283</v>
      </c>
      <c r="B28" s="530" t="s">
        <v>288</v>
      </c>
      <c r="C28" s="531">
        <f t="shared" ref="C28:C33" si="3">+D28</f>
        <v>0</v>
      </c>
      <c r="D28" s="528"/>
      <c r="E28" s="482"/>
      <c r="F28" s="482"/>
    </row>
    <row r="29" spans="1:6" s="383" customFormat="1">
      <c r="A29" s="529" t="s">
        <v>284</v>
      </c>
      <c r="B29" s="530" t="s">
        <v>289</v>
      </c>
      <c r="C29" s="531">
        <f t="shared" si="3"/>
        <v>0</v>
      </c>
      <c r="D29" s="528"/>
      <c r="E29" s="482"/>
      <c r="F29" s="482"/>
    </row>
    <row r="30" spans="1:6" s="383" customFormat="1">
      <c r="A30" s="529" t="s">
        <v>461</v>
      </c>
      <c r="B30" s="544" t="s">
        <v>462</v>
      </c>
      <c r="C30" s="531">
        <f t="shared" si="3"/>
        <v>0</v>
      </c>
      <c r="D30" s="528"/>
      <c r="E30" s="482"/>
      <c r="F30" s="482"/>
    </row>
    <row r="31" spans="1:6" s="383" customFormat="1">
      <c r="A31" s="529" t="s">
        <v>285</v>
      </c>
      <c r="B31" s="530" t="s">
        <v>290</v>
      </c>
      <c r="C31" s="531">
        <f t="shared" si="3"/>
        <v>0</v>
      </c>
      <c r="D31" s="528"/>
      <c r="E31" s="482"/>
      <c r="F31" s="482"/>
    </row>
    <row r="32" spans="1:6" s="383" customFormat="1">
      <c r="A32" s="529" t="s">
        <v>286</v>
      </c>
      <c r="B32" s="530" t="s">
        <v>291</v>
      </c>
      <c r="C32" s="531">
        <f t="shared" si="3"/>
        <v>0</v>
      </c>
      <c r="D32" s="528"/>
      <c r="E32" s="482"/>
      <c r="F32" s="482"/>
    </row>
    <row r="33" spans="1:6" s="383" customFormat="1" ht="13.5" thickBot="1">
      <c r="A33" s="533" t="s">
        <v>287</v>
      </c>
      <c r="B33" s="541" t="s">
        <v>292</v>
      </c>
      <c r="C33" s="539">
        <f t="shared" si="3"/>
        <v>0</v>
      </c>
      <c r="D33" s="528"/>
      <c r="E33" s="482"/>
      <c r="F33" s="482"/>
    </row>
    <row r="34" spans="1:6" s="383" customFormat="1" ht="13.5" thickBot="1">
      <c r="A34" s="522" t="s">
        <v>22</v>
      </c>
      <c r="B34" s="523" t="s">
        <v>458</v>
      </c>
      <c r="C34" s="524">
        <f>SUM(C35:C45)</f>
        <v>0</v>
      </c>
      <c r="D34" s="513"/>
      <c r="F34" s="482"/>
    </row>
    <row r="35" spans="1:6" s="383" customFormat="1">
      <c r="A35" s="525" t="s">
        <v>94</v>
      </c>
      <c r="B35" s="526" t="s">
        <v>295</v>
      </c>
      <c r="C35" s="527">
        <f>+D35</f>
        <v>0</v>
      </c>
      <c r="D35" s="528"/>
      <c r="E35" s="482"/>
      <c r="F35" s="482"/>
    </row>
    <row r="36" spans="1:6" s="383" customFormat="1">
      <c r="A36" s="529" t="s">
        <v>95</v>
      </c>
      <c r="B36" s="530" t="s">
        <v>296</v>
      </c>
      <c r="C36" s="531">
        <f t="shared" ref="C36:C45" si="4">+D36</f>
        <v>0</v>
      </c>
      <c r="D36" s="528"/>
      <c r="E36" s="482"/>
      <c r="F36" s="482"/>
    </row>
    <row r="37" spans="1:6" s="383" customFormat="1">
      <c r="A37" s="529" t="s">
        <v>96</v>
      </c>
      <c r="B37" s="530" t="s">
        <v>297</v>
      </c>
      <c r="C37" s="531">
        <f t="shared" si="4"/>
        <v>0</v>
      </c>
      <c r="D37" s="528"/>
      <c r="E37" s="482"/>
      <c r="F37" s="482"/>
    </row>
    <row r="38" spans="1:6" s="383" customFormat="1">
      <c r="A38" s="529" t="s">
        <v>180</v>
      </c>
      <c r="B38" s="530" t="s">
        <v>298</v>
      </c>
      <c r="C38" s="531">
        <f>+D38</f>
        <v>0</v>
      </c>
      <c r="D38" s="528"/>
      <c r="E38" s="482"/>
      <c r="F38" s="482"/>
    </row>
    <row r="39" spans="1:6" s="383" customFormat="1">
      <c r="A39" s="529" t="s">
        <v>181</v>
      </c>
      <c r="B39" s="530" t="s">
        <v>299</v>
      </c>
      <c r="C39" s="531">
        <f>+D39</f>
        <v>0</v>
      </c>
      <c r="D39" s="528"/>
      <c r="E39" s="482"/>
      <c r="F39" s="482"/>
    </row>
    <row r="40" spans="1:6" s="383" customFormat="1">
      <c r="A40" s="529" t="s">
        <v>182</v>
      </c>
      <c r="B40" s="530" t="s">
        <v>300</v>
      </c>
      <c r="C40" s="531">
        <f>+D40</f>
        <v>0</v>
      </c>
      <c r="D40" s="528"/>
      <c r="E40" s="482"/>
      <c r="F40" s="482"/>
    </row>
    <row r="41" spans="1:6" s="383" customFormat="1">
      <c r="A41" s="529" t="s">
        <v>183</v>
      </c>
      <c r="B41" s="530" t="s">
        <v>301</v>
      </c>
      <c r="C41" s="531">
        <f>+D41</f>
        <v>0</v>
      </c>
      <c r="D41" s="528"/>
      <c r="E41" s="482"/>
      <c r="F41" s="482"/>
    </row>
    <row r="42" spans="1:6" s="383" customFormat="1">
      <c r="A42" s="529" t="s">
        <v>184</v>
      </c>
      <c r="B42" s="530" t="s">
        <v>302</v>
      </c>
      <c r="C42" s="531">
        <f t="shared" si="4"/>
        <v>0</v>
      </c>
      <c r="D42" s="528"/>
      <c r="E42" s="482"/>
      <c r="F42" s="482"/>
    </row>
    <row r="43" spans="1:6" s="383" customFormat="1">
      <c r="A43" s="529" t="s">
        <v>293</v>
      </c>
      <c r="B43" s="530" t="s">
        <v>303</v>
      </c>
      <c r="C43" s="545">
        <f t="shared" si="4"/>
        <v>0</v>
      </c>
      <c r="D43" s="528"/>
      <c r="E43" s="482"/>
      <c r="F43" s="482"/>
    </row>
    <row r="44" spans="1:6" s="383" customFormat="1">
      <c r="A44" s="533" t="s">
        <v>294</v>
      </c>
      <c r="B44" s="541" t="s">
        <v>460</v>
      </c>
      <c r="C44" s="546">
        <f t="shared" si="4"/>
        <v>0</v>
      </c>
      <c r="D44" s="528"/>
      <c r="E44" s="482"/>
      <c r="F44" s="482"/>
    </row>
    <row r="45" spans="1:6" s="383" customFormat="1" ht="13.5" thickBot="1">
      <c r="A45" s="533" t="s">
        <v>459</v>
      </c>
      <c r="B45" s="534" t="s">
        <v>304</v>
      </c>
      <c r="C45" s="546">
        <f t="shared" si="4"/>
        <v>0</v>
      </c>
      <c r="D45" s="528"/>
      <c r="E45" s="482"/>
      <c r="F45" s="482"/>
    </row>
    <row r="46" spans="1:6" s="383" customFormat="1" ht="13.5" thickBot="1">
      <c r="A46" s="522" t="s">
        <v>23</v>
      </c>
      <c r="B46" s="523" t="s">
        <v>305</v>
      </c>
      <c r="C46" s="524">
        <f>SUM(C47:C51)</f>
        <v>0</v>
      </c>
      <c r="D46" s="513"/>
      <c r="F46" s="482"/>
    </row>
    <row r="47" spans="1:6" s="383" customFormat="1">
      <c r="A47" s="525" t="s">
        <v>97</v>
      </c>
      <c r="B47" s="526" t="s">
        <v>309</v>
      </c>
      <c r="C47" s="547">
        <f>+D47</f>
        <v>0</v>
      </c>
      <c r="D47" s="513"/>
      <c r="F47" s="482"/>
    </row>
    <row r="48" spans="1:6" s="383" customFormat="1">
      <c r="A48" s="529" t="s">
        <v>98</v>
      </c>
      <c r="B48" s="530" t="s">
        <v>310</v>
      </c>
      <c r="C48" s="545">
        <f>+D48</f>
        <v>0</v>
      </c>
      <c r="D48" s="513"/>
      <c r="F48" s="482"/>
    </row>
    <row r="49" spans="1:6" s="383" customFormat="1">
      <c r="A49" s="529" t="s">
        <v>306</v>
      </c>
      <c r="B49" s="530" t="s">
        <v>311</v>
      </c>
      <c r="C49" s="545">
        <f>+D49</f>
        <v>0</v>
      </c>
      <c r="D49" s="513"/>
      <c r="F49" s="482"/>
    </row>
    <row r="50" spans="1:6" s="383" customFormat="1">
      <c r="A50" s="529" t="s">
        <v>307</v>
      </c>
      <c r="B50" s="530" t="s">
        <v>312</v>
      </c>
      <c r="C50" s="545">
        <f>+D50</f>
        <v>0</v>
      </c>
      <c r="D50" s="513"/>
      <c r="F50" s="482"/>
    </row>
    <row r="51" spans="1:6" s="383" customFormat="1" ht="13.5" thickBot="1">
      <c r="A51" s="533" t="s">
        <v>308</v>
      </c>
      <c r="B51" s="534" t="s">
        <v>313</v>
      </c>
      <c r="C51" s="546">
        <f>+D51</f>
        <v>0</v>
      </c>
      <c r="D51" s="513"/>
      <c r="F51" s="482"/>
    </row>
    <row r="52" spans="1:6" s="383" customFormat="1" ht="13.5" thickBot="1">
      <c r="A52" s="522" t="s">
        <v>185</v>
      </c>
      <c r="B52" s="523" t="s">
        <v>314</v>
      </c>
      <c r="C52" s="524">
        <f>SUM(C53:C55)</f>
        <v>0</v>
      </c>
      <c r="D52" s="513"/>
      <c r="F52" s="482"/>
    </row>
    <row r="53" spans="1:6" s="383" customFormat="1">
      <c r="A53" s="525" t="s">
        <v>99</v>
      </c>
      <c r="B53" s="526" t="s">
        <v>315</v>
      </c>
      <c r="C53" s="527">
        <f>+D53</f>
        <v>0</v>
      </c>
      <c r="D53" s="528"/>
      <c r="E53" s="482"/>
      <c r="F53" s="482"/>
    </row>
    <row r="54" spans="1:6" s="383" customFormat="1">
      <c r="A54" s="529" t="s">
        <v>100</v>
      </c>
      <c r="B54" s="530" t="s">
        <v>449</v>
      </c>
      <c r="C54" s="531">
        <f>+D54</f>
        <v>0</v>
      </c>
      <c r="D54" s="528"/>
      <c r="E54" s="482"/>
      <c r="F54" s="482"/>
    </row>
    <row r="55" spans="1:6" s="383" customFormat="1">
      <c r="A55" s="529" t="s">
        <v>318</v>
      </c>
      <c r="B55" s="530" t="s">
        <v>316</v>
      </c>
      <c r="C55" s="531">
        <f>+D55</f>
        <v>0</v>
      </c>
      <c r="D55" s="528"/>
      <c r="E55" s="482"/>
      <c r="F55" s="482"/>
    </row>
    <row r="56" spans="1:6" s="383" customFormat="1" ht="13.5" thickBot="1">
      <c r="A56" s="533" t="s">
        <v>319</v>
      </c>
      <c r="B56" s="534" t="s">
        <v>317</v>
      </c>
      <c r="C56" s="539">
        <f>+D56</f>
        <v>0</v>
      </c>
      <c r="D56" s="528"/>
      <c r="E56" s="482"/>
      <c r="F56" s="482"/>
    </row>
    <row r="57" spans="1:6" s="383" customFormat="1" ht="13.5" thickBot="1">
      <c r="A57" s="522" t="s">
        <v>25</v>
      </c>
      <c r="B57" s="550" t="s">
        <v>320</v>
      </c>
      <c r="C57" s="524">
        <f>SUM(C58:C60)</f>
        <v>0</v>
      </c>
      <c r="D57" s="513"/>
      <c r="F57" s="482"/>
    </row>
    <row r="58" spans="1:6" s="383" customFormat="1">
      <c r="A58" s="525" t="s">
        <v>186</v>
      </c>
      <c r="B58" s="526" t="s">
        <v>322</v>
      </c>
      <c r="C58" s="545">
        <f>+D58</f>
        <v>0</v>
      </c>
      <c r="D58" s="528"/>
      <c r="E58" s="482"/>
      <c r="F58" s="482"/>
    </row>
    <row r="59" spans="1:6" s="383" customFormat="1">
      <c r="A59" s="529" t="s">
        <v>187</v>
      </c>
      <c r="B59" s="530" t="s">
        <v>450</v>
      </c>
      <c r="C59" s="545">
        <f>+D59</f>
        <v>0</v>
      </c>
      <c r="D59" s="528"/>
      <c r="E59" s="482"/>
      <c r="F59" s="482"/>
    </row>
    <row r="60" spans="1:6" s="383" customFormat="1">
      <c r="A60" s="529" t="s">
        <v>242</v>
      </c>
      <c r="B60" s="530" t="s">
        <v>323</v>
      </c>
      <c r="C60" s="545">
        <f>+D60</f>
        <v>0</v>
      </c>
      <c r="D60" s="528"/>
      <c r="E60" s="482"/>
      <c r="F60" s="482"/>
    </row>
    <row r="61" spans="1:6" s="383" customFormat="1" ht="13.5" thickBot="1">
      <c r="A61" s="533" t="s">
        <v>321</v>
      </c>
      <c r="B61" s="534" t="s">
        <v>324</v>
      </c>
      <c r="C61" s="545">
        <f>+D61</f>
        <v>0</v>
      </c>
      <c r="D61" s="528"/>
      <c r="E61" s="482"/>
      <c r="F61" s="482"/>
    </row>
    <row r="62" spans="1:6" s="383" customFormat="1" ht="13.5" thickBot="1">
      <c r="A62" s="548" t="s">
        <v>503</v>
      </c>
      <c r="B62" s="523" t="s">
        <v>325</v>
      </c>
      <c r="C62" s="542">
        <f>+C5+C12+C19+C26+C34+C46+C52+C57</f>
        <v>0</v>
      </c>
      <c r="D62" s="513"/>
      <c r="F62" s="482"/>
    </row>
    <row r="63" spans="1:6" s="383" customFormat="1" ht="13.5" thickBot="1">
      <c r="A63" s="549" t="s">
        <v>326</v>
      </c>
      <c r="B63" s="550" t="s">
        <v>327</v>
      </c>
      <c r="C63" s="524">
        <f>SUM(C64:C66)</f>
        <v>0</v>
      </c>
      <c r="D63" s="513"/>
      <c r="F63" s="482"/>
    </row>
    <row r="64" spans="1:6" s="383" customFormat="1">
      <c r="A64" s="525" t="s">
        <v>358</v>
      </c>
      <c r="B64" s="526" t="s">
        <v>328</v>
      </c>
      <c r="C64" s="545">
        <f>+D64</f>
        <v>0</v>
      </c>
      <c r="D64" s="528"/>
      <c r="E64" s="482"/>
      <c r="F64" s="482"/>
    </row>
    <row r="65" spans="1:6" s="383" customFormat="1">
      <c r="A65" s="529" t="s">
        <v>367</v>
      </c>
      <c r="B65" s="530" t="s">
        <v>329</v>
      </c>
      <c r="C65" s="545">
        <f>+D65</f>
        <v>0</v>
      </c>
      <c r="D65" s="528"/>
      <c r="E65" s="482"/>
      <c r="F65" s="482"/>
    </row>
    <row r="66" spans="1:6" s="383" customFormat="1" ht="13.5" thickBot="1">
      <c r="A66" s="533" t="s">
        <v>368</v>
      </c>
      <c r="B66" s="551" t="s">
        <v>488</v>
      </c>
      <c r="C66" s="545">
        <f>+D66</f>
        <v>0</v>
      </c>
      <c r="D66" s="528"/>
      <c r="E66" s="482"/>
      <c r="F66" s="482"/>
    </row>
    <row r="67" spans="1:6" s="383" customFormat="1" ht="13.5" thickBot="1">
      <c r="A67" s="549" t="s">
        <v>331</v>
      </c>
      <c r="B67" s="550" t="s">
        <v>332</v>
      </c>
      <c r="C67" s="524">
        <f>SUM(C68:C71)</f>
        <v>0</v>
      </c>
      <c r="D67" s="513"/>
      <c r="F67" s="482"/>
    </row>
    <row r="68" spans="1:6" s="383" customFormat="1">
      <c r="A68" s="525" t="s">
        <v>154</v>
      </c>
      <c r="B68" s="526" t="s">
        <v>333</v>
      </c>
      <c r="C68" s="545">
        <f>+D68</f>
        <v>0</v>
      </c>
      <c r="D68" s="513"/>
      <c r="F68" s="482"/>
    </row>
    <row r="69" spans="1:6" s="383" customFormat="1">
      <c r="A69" s="529" t="s">
        <v>155</v>
      </c>
      <c r="B69" s="530" t="s">
        <v>334</v>
      </c>
      <c r="C69" s="545">
        <f>+D69</f>
        <v>0</v>
      </c>
      <c r="D69" s="513"/>
      <c r="F69" s="482"/>
    </row>
    <row r="70" spans="1:6" s="383" customFormat="1">
      <c r="A70" s="529" t="s">
        <v>359</v>
      </c>
      <c r="B70" s="530" t="s">
        <v>335</v>
      </c>
      <c r="C70" s="545">
        <f>+D70</f>
        <v>0</v>
      </c>
      <c r="D70" s="528"/>
      <c r="E70" s="482"/>
      <c r="F70" s="482"/>
    </row>
    <row r="71" spans="1:6" s="383" customFormat="1" ht="13.5" thickBot="1">
      <c r="A71" s="533" t="s">
        <v>360</v>
      </c>
      <c r="B71" s="534" t="s">
        <v>336</v>
      </c>
      <c r="C71" s="545">
        <f>+D71</f>
        <v>0</v>
      </c>
      <c r="D71" s="528"/>
      <c r="F71" s="482"/>
    </row>
    <row r="72" spans="1:6" s="383" customFormat="1" ht="13.5" thickBot="1">
      <c r="A72" s="549" t="s">
        <v>337</v>
      </c>
      <c r="B72" s="550" t="s">
        <v>338</v>
      </c>
      <c r="C72" s="524">
        <f>SUM(C73:C74)</f>
        <v>0</v>
      </c>
      <c r="D72" s="513"/>
      <c r="F72" s="482"/>
    </row>
    <row r="73" spans="1:6" s="383" customFormat="1">
      <c r="A73" s="525" t="s">
        <v>361</v>
      </c>
      <c r="B73" s="526" t="s">
        <v>339</v>
      </c>
      <c r="C73" s="545">
        <f>+D73</f>
        <v>0</v>
      </c>
      <c r="D73" s="528"/>
      <c r="E73" s="482"/>
      <c r="F73" s="482"/>
    </row>
    <row r="74" spans="1:6" s="383" customFormat="1" ht="13.5" thickBot="1">
      <c r="A74" s="533" t="s">
        <v>362</v>
      </c>
      <c r="B74" s="534" t="s">
        <v>340</v>
      </c>
      <c r="C74" s="545">
        <f>+D74</f>
        <v>0</v>
      </c>
      <c r="D74" s="528"/>
      <c r="F74" s="482"/>
    </row>
    <row r="75" spans="1:6" s="383" customFormat="1" ht="13.5" thickBot="1">
      <c r="A75" s="549" t="s">
        <v>341</v>
      </c>
      <c r="B75" s="550" t="s">
        <v>342</v>
      </c>
      <c r="C75" s="524">
        <f>SUM(C76:C78)</f>
        <v>0</v>
      </c>
      <c r="D75" s="513"/>
      <c r="F75" s="482"/>
    </row>
    <row r="76" spans="1:6" s="383" customFormat="1">
      <c r="A76" s="525" t="s">
        <v>363</v>
      </c>
      <c r="B76" s="526" t="s">
        <v>582</v>
      </c>
      <c r="C76" s="545">
        <f>+D76</f>
        <v>0</v>
      </c>
      <c r="D76" s="513"/>
      <c r="F76" s="482"/>
    </row>
    <row r="77" spans="1:6" s="383" customFormat="1">
      <c r="A77" s="529" t="s">
        <v>364</v>
      </c>
      <c r="B77" s="530" t="s">
        <v>585</v>
      </c>
      <c r="C77" s="545">
        <f>+D77</f>
        <v>0</v>
      </c>
      <c r="D77" s="513"/>
      <c r="F77" s="482"/>
    </row>
    <row r="78" spans="1:6" s="383" customFormat="1" ht="13.5" thickBot="1">
      <c r="A78" s="533" t="s">
        <v>365</v>
      </c>
      <c r="B78" s="530" t="s">
        <v>586</v>
      </c>
      <c r="C78" s="545">
        <f>+D78</f>
        <v>0</v>
      </c>
      <c r="D78" s="513"/>
      <c r="F78" s="482"/>
    </row>
    <row r="79" spans="1:6" s="383" customFormat="1" ht="13.5" thickBot="1">
      <c r="A79" s="549" t="s">
        <v>346</v>
      </c>
      <c r="B79" s="550" t="s">
        <v>366</v>
      </c>
      <c r="C79" s="524">
        <f>SUM(C80:C83)</f>
        <v>0</v>
      </c>
      <c r="D79" s="513"/>
      <c r="F79" s="482"/>
    </row>
    <row r="80" spans="1:6" s="383" customFormat="1">
      <c r="A80" s="553" t="s">
        <v>347</v>
      </c>
      <c r="B80" s="526" t="s">
        <v>348</v>
      </c>
      <c r="C80" s="545">
        <f t="shared" ref="C80:C85" si="5">+D80</f>
        <v>0</v>
      </c>
      <c r="D80" s="513"/>
      <c r="F80" s="482"/>
    </row>
    <row r="81" spans="1:6" s="383" customFormat="1">
      <c r="A81" s="554" t="s">
        <v>349</v>
      </c>
      <c r="B81" s="530" t="s">
        <v>350</v>
      </c>
      <c r="C81" s="545">
        <f t="shared" si="5"/>
        <v>0</v>
      </c>
      <c r="D81" s="513"/>
      <c r="F81" s="482"/>
    </row>
    <row r="82" spans="1:6" s="383" customFormat="1">
      <c r="A82" s="554" t="s">
        <v>351</v>
      </c>
      <c r="B82" s="530" t="s">
        <v>352</v>
      </c>
      <c r="C82" s="545">
        <f t="shared" si="5"/>
        <v>0</v>
      </c>
      <c r="D82" s="513"/>
      <c r="F82" s="482"/>
    </row>
    <row r="83" spans="1:6" s="383" customFormat="1" ht="13.5" thickBot="1">
      <c r="A83" s="555" t="s">
        <v>353</v>
      </c>
      <c r="B83" s="534" t="s">
        <v>354</v>
      </c>
      <c r="C83" s="545">
        <f t="shared" si="5"/>
        <v>0</v>
      </c>
      <c r="D83" s="513"/>
      <c r="F83" s="482"/>
    </row>
    <row r="84" spans="1:6" s="383" customFormat="1" ht="13.5" thickBot="1">
      <c r="A84" s="549" t="s">
        <v>355</v>
      </c>
      <c r="B84" s="550" t="s">
        <v>502</v>
      </c>
      <c r="C84" s="556">
        <f t="shared" si="5"/>
        <v>0</v>
      </c>
      <c r="D84" s="513"/>
      <c r="F84" s="482"/>
    </row>
    <row r="85" spans="1:6" s="383" customFormat="1" ht="13.5" thickBot="1">
      <c r="A85" s="549" t="s">
        <v>357</v>
      </c>
      <c r="B85" s="550" t="s">
        <v>356</v>
      </c>
      <c r="C85" s="556">
        <f t="shared" si="5"/>
        <v>0</v>
      </c>
      <c r="D85" s="513"/>
      <c r="F85" s="482"/>
    </row>
    <row r="86" spans="1:6" s="383" customFormat="1" ht="13.5" thickBot="1">
      <c r="A86" s="549" t="s">
        <v>369</v>
      </c>
      <c r="B86" s="606" t="s">
        <v>505</v>
      </c>
      <c r="C86" s="542">
        <f>+C63+C67+C72+C75+C79+C85+C84</f>
        <v>0</v>
      </c>
      <c r="D86" s="513"/>
      <c r="F86" s="482"/>
    </row>
    <row r="87" spans="1:6" s="383" customFormat="1" ht="13.5" thickBot="1">
      <c r="A87" s="558" t="s">
        <v>504</v>
      </c>
      <c r="B87" s="607" t="s">
        <v>506</v>
      </c>
      <c r="C87" s="542">
        <f>+C62+C86</f>
        <v>0</v>
      </c>
      <c r="D87" s="513"/>
      <c r="F87" s="482"/>
    </row>
    <row r="88" spans="1:6" s="383" customFormat="1">
      <c r="A88" s="561"/>
      <c r="B88" s="562"/>
      <c r="C88" s="564"/>
      <c r="D88" s="513"/>
      <c r="F88" s="482"/>
    </row>
    <row r="89" spans="1:6">
      <c r="A89" s="514"/>
      <c r="B89" s="514" t="s">
        <v>47</v>
      </c>
      <c r="C89" s="514"/>
    </row>
    <row r="90" spans="1:6" ht="14.25" thickBot="1">
      <c r="A90" s="612"/>
      <c r="B90" s="612"/>
      <c r="C90" s="306" t="s">
        <v>241</v>
      </c>
    </row>
    <row r="91" spans="1:6" ht="26.25" thickBot="1">
      <c r="A91" s="516" t="s">
        <v>72</v>
      </c>
      <c r="B91" s="517" t="s">
        <v>48</v>
      </c>
      <c r="C91" s="518" t="str">
        <f>+C3</f>
        <v>2015. évi előirányzat</v>
      </c>
    </row>
    <row r="92" spans="1:6" s="383" customFormat="1" ht="13.5" thickBot="1">
      <c r="A92" s="516" t="s">
        <v>520</v>
      </c>
      <c r="B92" s="517" t="s">
        <v>521</v>
      </c>
      <c r="C92" s="518" t="s">
        <v>522</v>
      </c>
      <c r="D92" s="513"/>
      <c r="F92" s="482"/>
    </row>
    <row r="93" spans="1:6" ht="13.5" thickBot="1">
      <c r="A93" s="567" t="s">
        <v>18</v>
      </c>
      <c r="B93" s="608" t="s">
        <v>610</v>
      </c>
      <c r="C93" s="569">
        <f>C94+C95+C96+C97+C98+C111</f>
        <v>50850</v>
      </c>
    </row>
    <row r="94" spans="1:6">
      <c r="A94" s="570" t="s">
        <v>101</v>
      </c>
      <c r="B94" s="571" t="s">
        <v>49</v>
      </c>
      <c r="C94" s="572">
        <v>14732</v>
      </c>
      <c r="D94" s="528"/>
      <c r="E94" s="482"/>
    </row>
    <row r="95" spans="1:6">
      <c r="A95" s="529" t="s">
        <v>102</v>
      </c>
      <c r="B95" s="573" t="s">
        <v>188</v>
      </c>
      <c r="C95" s="531">
        <v>3978</v>
      </c>
      <c r="D95" s="528"/>
      <c r="E95" s="482"/>
    </row>
    <row r="96" spans="1:6">
      <c r="A96" s="529" t="s">
        <v>103</v>
      </c>
      <c r="B96" s="573" t="s">
        <v>144</v>
      </c>
      <c r="C96" s="539">
        <f t="shared" ref="C95:C113" si="6">+D96</f>
        <v>0</v>
      </c>
      <c r="D96" s="528"/>
      <c r="E96" s="482"/>
    </row>
    <row r="97" spans="1:5">
      <c r="A97" s="529" t="s">
        <v>104</v>
      </c>
      <c r="B97" s="574" t="s">
        <v>189</v>
      </c>
      <c r="C97" s="539">
        <f t="shared" si="6"/>
        <v>0</v>
      </c>
      <c r="D97" s="528"/>
      <c r="E97" s="482"/>
    </row>
    <row r="98" spans="1:5">
      <c r="A98" s="529" t="s">
        <v>115</v>
      </c>
      <c r="B98" s="575" t="s">
        <v>190</v>
      </c>
      <c r="C98" s="539">
        <f>SUM(C99:C110)</f>
        <v>32140</v>
      </c>
      <c r="D98" s="528"/>
      <c r="E98" s="482"/>
    </row>
    <row r="99" spans="1:5">
      <c r="A99" s="529" t="s">
        <v>105</v>
      </c>
      <c r="B99" s="573" t="s">
        <v>469</v>
      </c>
      <c r="C99" s="539">
        <f t="shared" si="6"/>
        <v>0</v>
      </c>
      <c r="D99" s="528"/>
      <c r="E99" s="482"/>
    </row>
    <row r="100" spans="1:5">
      <c r="A100" s="529" t="s">
        <v>106</v>
      </c>
      <c r="B100" s="576" t="s">
        <v>468</v>
      </c>
      <c r="C100" s="539">
        <f t="shared" si="6"/>
        <v>0</v>
      </c>
      <c r="D100" s="528"/>
      <c r="E100" s="482"/>
    </row>
    <row r="101" spans="1:5">
      <c r="A101" s="529" t="s">
        <v>116</v>
      </c>
      <c r="B101" s="576" t="s">
        <v>467</v>
      </c>
      <c r="C101" s="539">
        <f t="shared" si="6"/>
        <v>0</v>
      </c>
      <c r="D101" s="528"/>
      <c r="E101" s="482"/>
    </row>
    <row r="102" spans="1:5">
      <c r="A102" s="529" t="s">
        <v>117</v>
      </c>
      <c r="B102" s="577" t="s">
        <v>372</v>
      </c>
      <c r="C102" s="539">
        <f t="shared" si="6"/>
        <v>0</v>
      </c>
      <c r="D102" s="528"/>
      <c r="E102" s="482"/>
    </row>
    <row r="103" spans="1:5">
      <c r="A103" s="529" t="s">
        <v>118</v>
      </c>
      <c r="B103" s="578" t="s">
        <v>373</v>
      </c>
      <c r="C103" s="539">
        <f t="shared" si="6"/>
        <v>0</v>
      </c>
      <c r="D103" s="528"/>
      <c r="E103" s="482"/>
    </row>
    <row r="104" spans="1:5">
      <c r="A104" s="529" t="s">
        <v>119</v>
      </c>
      <c r="B104" s="578" t="s">
        <v>374</v>
      </c>
      <c r="C104" s="539">
        <f t="shared" si="6"/>
        <v>0</v>
      </c>
      <c r="D104" s="528"/>
      <c r="E104" s="482"/>
    </row>
    <row r="105" spans="1:5">
      <c r="A105" s="529" t="s">
        <v>121</v>
      </c>
      <c r="B105" s="577" t="s">
        <v>375</v>
      </c>
      <c r="C105" s="539">
        <f t="shared" si="6"/>
        <v>0</v>
      </c>
      <c r="D105" s="528"/>
      <c r="E105" s="482"/>
    </row>
    <row r="106" spans="1:5">
      <c r="A106" s="529" t="s">
        <v>191</v>
      </c>
      <c r="B106" s="577" t="s">
        <v>376</v>
      </c>
      <c r="C106" s="539">
        <f t="shared" si="6"/>
        <v>0</v>
      </c>
      <c r="D106" s="528"/>
      <c r="E106" s="482"/>
    </row>
    <row r="107" spans="1:5">
      <c r="A107" s="529" t="s">
        <v>370</v>
      </c>
      <c r="B107" s="578" t="s">
        <v>377</v>
      </c>
      <c r="C107" s="539">
        <f t="shared" si="6"/>
        <v>0</v>
      </c>
      <c r="D107" s="528"/>
      <c r="E107" s="482"/>
    </row>
    <row r="108" spans="1:5">
      <c r="A108" s="579" t="s">
        <v>371</v>
      </c>
      <c r="B108" s="576" t="s">
        <v>378</v>
      </c>
      <c r="C108" s="539">
        <f t="shared" si="6"/>
        <v>0</v>
      </c>
      <c r="D108" s="528"/>
      <c r="E108" s="482"/>
    </row>
    <row r="109" spans="1:5">
      <c r="A109" s="529" t="s">
        <v>465</v>
      </c>
      <c r="B109" s="576" t="s">
        <v>379</v>
      </c>
      <c r="C109" s="539">
        <f t="shared" si="6"/>
        <v>0</v>
      </c>
      <c r="D109" s="528"/>
      <c r="E109" s="482"/>
    </row>
    <row r="110" spans="1:5">
      <c r="A110" s="533" t="s">
        <v>466</v>
      </c>
      <c r="B110" s="576" t="s">
        <v>380</v>
      </c>
      <c r="C110" s="539">
        <v>32140</v>
      </c>
      <c r="D110" s="528"/>
      <c r="E110" s="482"/>
    </row>
    <row r="111" spans="1:5">
      <c r="A111" s="529" t="s">
        <v>470</v>
      </c>
      <c r="B111" s="574" t="s">
        <v>50</v>
      </c>
      <c r="C111" s="531">
        <f>SUM(C112:C113)</f>
        <v>0</v>
      </c>
      <c r="D111" s="528"/>
      <c r="E111" s="482"/>
    </row>
    <row r="112" spans="1:5">
      <c r="A112" s="529" t="s">
        <v>471</v>
      </c>
      <c r="B112" s="573" t="s">
        <v>473</v>
      </c>
      <c r="C112" s="531">
        <f t="shared" si="6"/>
        <v>0</v>
      </c>
      <c r="D112" s="528"/>
      <c r="E112" s="482"/>
    </row>
    <row r="113" spans="1:5" ht="13.5" thickBot="1">
      <c r="A113" s="580" t="s">
        <v>472</v>
      </c>
      <c r="B113" s="581" t="s">
        <v>474</v>
      </c>
      <c r="C113" s="582">
        <f t="shared" si="6"/>
        <v>0</v>
      </c>
      <c r="D113" s="528"/>
      <c r="E113" s="482"/>
    </row>
    <row r="114" spans="1:5" ht="13.5" thickBot="1">
      <c r="A114" s="583" t="s">
        <v>19</v>
      </c>
      <c r="B114" s="609" t="s">
        <v>611</v>
      </c>
      <c r="C114" s="585">
        <f>+C115+C117+C119</f>
        <v>0</v>
      </c>
    </row>
    <row r="115" spans="1:5">
      <c r="A115" s="525" t="s">
        <v>107</v>
      </c>
      <c r="B115" s="573" t="s">
        <v>240</v>
      </c>
      <c r="C115" s="527">
        <f>+D115</f>
        <v>0</v>
      </c>
      <c r="D115" s="528"/>
      <c r="E115" s="482"/>
    </row>
    <row r="116" spans="1:5">
      <c r="A116" s="525" t="s">
        <v>108</v>
      </c>
      <c r="B116" s="586" t="s">
        <v>385</v>
      </c>
      <c r="C116" s="527">
        <f>+D116</f>
        <v>0</v>
      </c>
      <c r="D116" s="528"/>
      <c r="E116" s="482"/>
    </row>
    <row r="117" spans="1:5">
      <c r="A117" s="525" t="s">
        <v>109</v>
      </c>
      <c r="B117" s="586" t="s">
        <v>192</v>
      </c>
      <c r="C117" s="531">
        <f t="shared" ref="C117:C127" si="7">+D117</f>
        <v>0</v>
      </c>
      <c r="D117" s="528"/>
      <c r="E117" s="482"/>
    </row>
    <row r="118" spans="1:5">
      <c r="A118" s="525" t="s">
        <v>110</v>
      </c>
      <c r="B118" s="586" t="s">
        <v>386</v>
      </c>
      <c r="C118" s="587">
        <f t="shared" si="7"/>
        <v>0</v>
      </c>
      <c r="D118" s="528"/>
      <c r="E118" s="482"/>
    </row>
    <row r="119" spans="1:5">
      <c r="A119" s="525" t="s">
        <v>111</v>
      </c>
      <c r="B119" s="534" t="s">
        <v>243</v>
      </c>
      <c r="C119" s="587">
        <f>SUM(C120:C127)</f>
        <v>0</v>
      </c>
      <c r="D119" s="528"/>
      <c r="E119" s="482"/>
    </row>
    <row r="120" spans="1:5">
      <c r="A120" s="525" t="s">
        <v>120</v>
      </c>
      <c r="B120" s="532" t="s">
        <v>451</v>
      </c>
      <c r="C120" s="587">
        <f t="shared" si="7"/>
        <v>0</v>
      </c>
      <c r="D120" s="528"/>
      <c r="E120" s="482"/>
    </row>
    <row r="121" spans="1:5">
      <c r="A121" s="525" t="s">
        <v>122</v>
      </c>
      <c r="B121" s="588" t="s">
        <v>391</v>
      </c>
      <c r="C121" s="587">
        <f t="shared" si="7"/>
        <v>0</v>
      </c>
      <c r="D121" s="528"/>
      <c r="E121" s="482"/>
    </row>
    <row r="122" spans="1:5">
      <c r="A122" s="525" t="s">
        <v>193</v>
      </c>
      <c r="B122" s="578" t="s">
        <v>374</v>
      </c>
      <c r="C122" s="587">
        <f t="shared" si="7"/>
        <v>0</v>
      </c>
      <c r="D122" s="528"/>
      <c r="E122" s="482"/>
    </row>
    <row r="123" spans="1:5">
      <c r="A123" s="525" t="s">
        <v>194</v>
      </c>
      <c r="B123" s="578" t="s">
        <v>390</v>
      </c>
      <c r="C123" s="587">
        <f t="shared" si="7"/>
        <v>0</v>
      </c>
      <c r="D123" s="528"/>
      <c r="E123" s="482"/>
    </row>
    <row r="124" spans="1:5">
      <c r="A124" s="525" t="s">
        <v>195</v>
      </c>
      <c r="B124" s="578" t="s">
        <v>389</v>
      </c>
      <c r="C124" s="587">
        <f t="shared" si="7"/>
        <v>0</v>
      </c>
      <c r="D124" s="528"/>
      <c r="E124" s="482"/>
    </row>
    <row r="125" spans="1:5">
      <c r="A125" s="525" t="s">
        <v>382</v>
      </c>
      <c r="B125" s="578" t="s">
        <v>377</v>
      </c>
      <c r="C125" s="587">
        <f t="shared" si="7"/>
        <v>0</v>
      </c>
      <c r="D125" s="528"/>
      <c r="E125" s="482"/>
    </row>
    <row r="126" spans="1:5">
      <c r="A126" s="525" t="s">
        <v>383</v>
      </c>
      <c r="B126" s="578" t="s">
        <v>388</v>
      </c>
      <c r="C126" s="587">
        <f t="shared" si="7"/>
        <v>0</v>
      </c>
      <c r="D126" s="528"/>
    </row>
    <row r="127" spans="1:5" ht="13.5" thickBot="1">
      <c r="A127" s="579" t="s">
        <v>384</v>
      </c>
      <c r="B127" s="578" t="s">
        <v>387</v>
      </c>
      <c r="C127" s="589">
        <f t="shared" si="7"/>
        <v>0</v>
      </c>
      <c r="D127" s="528"/>
    </row>
    <row r="128" spans="1:5" ht="13.5" thickBot="1">
      <c r="A128" s="522" t="s">
        <v>20</v>
      </c>
      <c r="B128" s="591" t="s">
        <v>475</v>
      </c>
      <c r="C128" s="524">
        <f>+C93+C114</f>
        <v>50850</v>
      </c>
    </row>
    <row r="129" spans="1:4" ht="13.5" thickBot="1">
      <c r="A129" s="522" t="s">
        <v>21</v>
      </c>
      <c r="B129" s="591" t="s">
        <v>476</v>
      </c>
      <c r="C129" s="524">
        <f>+C130+C131+C132</f>
        <v>0</v>
      </c>
    </row>
    <row r="130" spans="1:4">
      <c r="A130" s="525" t="s">
        <v>282</v>
      </c>
      <c r="B130" s="586" t="s">
        <v>483</v>
      </c>
      <c r="C130" s="587">
        <f>+D130</f>
        <v>0</v>
      </c>
    </row>
    <row r="131" spans="1:4">
      <c r="A131" s="525" t="s">
        <v>285</v>
      </c>
      <c r="B131" s="586" t="s">
        <v>484</v>
      </c>
      <c r="C131" s="587">
        <f>+D131</f>
        <v>0</v>
      </c>
    </row>
    <row r="132" spans="1:4" ht="13.5" thickBot="1">
      <c r="A132" s="579" t="s">
        <v>286</v>
      </c>
      <c r="B132" s="586" t="s">
        <v>485</v>
      </c>
      <c r="C132" s="587">
        <f>+D132</f>
        <v>0</v>
      </c>
    </row>
    <row r="133" spans="1:4" ht="13.5" thickBot="1">
      <c r="A133" s="522" t="s">
        <v>22</v>
      </c>
      <c r="B133" s="591" t="s">
        <v>477</v>
      </c>
      <c r="C133" s="524">
        <f>SUM(C134:C139)</f>
        <v>0</v>
      </c>
    </row>
    <row r="134" spans="1:4">
      <c r="A134" s="525" t="s">
        <v>94</v>
      </c>
      <c r="B134" s="594" t="s">
        <v>486</v>
      </c>
      <c r="C134" s="587">
        <f t="shared" ref="C134:C139" si="8">+D134</f>
        <v>0</v>
      </c>
    </row>
    <row r="135" spans="1:4">
      <c r="A135" s="525" t="s">
        <v>95</v>
      </c>
      <c r="B135" s="594" t="s">
        <v>478</v>
      </c>
      <c r="C135" s="587">
        <f t="shared" si="8"/>
        <v>0</v>
      </c>
    </row>
    <row r="136" spans="1:4">
      <c r="A136" s="525" t="s">
        <v>96</v>
      </c>
      <c r="B136" s="594" t="s">
        <v>479</v>
      </c>
      <c r="C136" s="587">
        <f t="shared" si="8"/>
        <v>0</v>
      </c>
    </row>
    <row r="137" spans="1:4">
      <c r="A137" s="525" t="s">
        <v>180</v>
      </c>
      <c r="B137" s="594" t="s">
        <v>480</v>
      </c>
      <c r="C137" s="587">
        <f t="shared" si="8"/>
        <v>0</v>
      </c>
    </row>
    <row r="138" spans="1:4">
      <c r="A138" s="525" t="s">
        <v>181</v>
      </c>
      <c r="B138" s="594" t="s">
        <v>481</v>
      </c>
      <c r="C138" s="587">
        <f t="shared" si="8"/>
        <v>0</v>
      </c>
    </row>
    <row r="139" spans="1:4" ht="13.5" thickBot="1">
      <c r="A139" s="579" t="s">
        <v>182</v>
      </c>
      <c r="B139" s="594" t="s">
        <v>482</v>
      </c>
      <c r="C139" s="587">
        <f t="shared" si="8"/>
        <v>0</v>
      </c>
    </row>
    <row r="140" spans="1:4" ht="13.5" thickBot="1">
      <c r="A140" s="522" t="s">
        <v>23</v>
      </c>
      <c r="B140" s="591" t="s">
        <v>490</v>
      </c>
      <c r="C140" s="542">
        <f>+C141+C142+C143+C144</f>
        <v>0</v>
      </c>
    </row>
    <row r="141" spans="1:4">
      <c r="A141" s="525" t="s">
        <v>97</v>
      </c>
      <c r="B141" s="526" t="s">
        <v>582</v>
      </c>
      <c r="C141" s="587">
        <f>+D141</f>
        <v>0</v>
      </c>
    </row>
    <row r="142" spans="1:4">
      <c r="A142" s="525" t="s">
        <v>98</v>
      </c>
      <c r="B142" s="530" t="s">
        <v>583</v>
      </c>
      <c r="C142" s="587">
        <f>+D142</f>
        <v>0</v>
      </c>
    </row>
    <row r="143" spans="1:4">
      <c r="A143" s="525" t="s">
        <v>306</v>
      </c>
      <c r="B143" s="594" t="s">
        <v>491</v>
      </c>
      <c r="C143" s="587">
        <f>+D143</f>
        <v>0</v>
      </c>
    </row>
    <row r="144" spans="1:4" ht="13.5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50850</v>
      </c>
      <c r="D154" s="513"/>
      <c r="F154" s="482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-50850</v>
      </c>
      <c r="D158" s="605"/>
      <c r="E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0</v>
      </c>
    </row>
  </sheetData>
  <pageMargins left="0.70866141732283472" right="0.70866141732283472" top="0.74803149606299213" bottom="0.74803149606299213" header="0.31496062992125984" footer="0.31496062992125984"/>
  <pageSetup paperSize="9" scale="63" orientation="portrait" r:id="rId1"/>
  <headerFooter>
    <oddHeader>&amp;C&amp;"Times New Roman CE,Félkövér"
Balatonkenese Város Önkormányzata egyéb nem kötelező feladatok TÁMOGATÁSOK&amp;R&amp;"Times New Roman CE,Félkövér dőlt" 1.2.1/e. melléklet a 5/2015. (III.18.) önkormányzati rendelethez</oddHeader>
  </headerFooter>
  <rowBreaks count="1" manualBreakCount="1">
    <brk id="87" max="2" man="1"/>
  </rowBreaks>
  <colBreaks count="1" manualBreakCount="1">
    <brk id="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E161"/>
  <sheetViews>
    <sheetView workbookViewId="0">
      <selection activeCell="B3" sqref="B3"/>
    </sheetView>
  </sheetViews>
  <sheetFormatPr defaultRowHeight="12.75"/>
  <cols>
    <col min="1" max="1" width="9.5" style="513" customWidth="1"/>
    <col min="2" max="2" width="90.83203125" style="513" customWidth="1"/>
    <col min="3" max="5" width="20.83203125" style="602" customWidth="1"/>
    <col min="6" max="6" width="9.33203125" style="617" customWidth="1"/>
    <col min="7" max="16384" width="9.33203125" style="617"/>
  </cols>
  <sheetData>
    <row r="1" spans="1:5">
      <c r="A1" s="514"/>
      <c r="B1" s="514" t="s">
        <v>15</v>
      </c>
      <c r="C1" s="617"/>
      <c r="D1" s="617"/>
      <c r="E1" s="515"/>
    </row>
    <row r="2" spans="1:5" ht="14.25" thickBot="1">
      <c r="A2" s="612"/>
      <c r="B2" s="612"/>
      <c r="C2" s="306"/>
      <c r="D2" s="306"/>
      <c r="E2" s="306" t="s">
        <v>241</v>
      </c>
    </row>
    <row r="3" spans="1:5" ht="26.25" thickBot="1">
      <c r="A3" s="516" t="s">
        <v>72</v>
      </c>
      <c r="B3" s="517" t="s">
        <v>17</v>
      </c>
      <c r="C3" s="616" t="s">
        <v>646</v>
      </c>
      <c r="D3" s="616" t="s">
        <v>607</v>
      </c>
      <c r="E3" s="518" t="str">
        <f>+CONCATENATE(LEFT(ÖSSZEFÜGGÉSEK!A5,4),". évi előirányzat")</f>
        <v>2015. évi előirányzat</v>
      </c>
    </row>
    <row r="4" spans="1:5" ht="13.5" thickBot="1">
      <c r="A4" s="519" t="s">
        <v>520</v>
      </c>
      <c r="B4" s="520" t="s">
        <v>521</v>
      </c>
      <c r="C4" s="521"/>
      <c r="D4" s="521"/>
      <c r="E4" s="521" t="s">
        <v>522</v>
      </c>
    </row>
    <row r="5" spans="1:5" ht="13.5" thickBot="1">
      <c r="A5" s="522" t="s">
        <v>18</v>
      </c>
      <c r="B5" s="523" t="s">
        <v>266</v>
      </c>
      <c r="C5" s="524"/>
      <c r="D5" s="524"/>
      <c r="E5" s="524">
        <f>+E6+E7+E8+E9+E10+E11</f>
        <v>0</v>
      </c>
    </row>
    <row r="6" spans="1:5">
      <c r="A6" s="525" t="s">
        <v>101</v>
      </c>
      <c r="B6" s="526" t="s">
        <v>267</v>
      </c>
      <c r="C6" s="527"/>
      <c r="D6" s="527"/>
      <c r="E6" s="527">
        <f>+'1.2.2.a.sz.mell. Hivatal köt.'!C6+'1.2.2.b.sz.mell. Hivatal önk.'!C6</f>
        <v>0</v>
      </c>
    </row>
    <row r="7" spans="1:5">
      <c r="A7" s="529" t="s">
        <v>102</v>
      </c>
      <c r="B7" s="530" t="s">
        <v>268</v>
      </c>
      <c r="C7" s="531"/>
      <c r="D7" s="531"/>
      <c r="E7" s="531">
        <f>+'1.2.2.a.sz.mell. Hivatal köt.'!C7+'1.2.2.b.sz.mell. Hivatal önk.'!C7</f>
        <v>0</v>
      </c>
    </row>
    <row r="8" spans="1:5">
      <c r="A8" s="529" t="s">
        <v>103</v>
      </c>
      <c r="B8" s="530" t="s">
        <v>269</v>
      </c>
      <c r="C8" s="531"/>
      <c r="D8" s="531"/>
      <c r="E8" s="531">
        <f>+'1.2.2.a.sz.mell. Hivatal köt.'!C8+'1.2.2.b.sz.mell. Hivatal önk.'!C8</f>
        <v>0</v>
      </c>
    </row>
    <row r="9" spans="1:5">
      <c r="A9" s="529" t="s">
        <v>104</v>
      </c>
      <c r="B9" s="530" t="s">
        <v>270</v>
      </c>
      <c r="C9" s="531"/>
      <c r="D9" s="531"/>
      <c r="E9" s="531">
        <f>+'1.2.2.a.sz.mell. Hivatal köt.'!C9+'1.2.2.b.sz.mell. Hivatal önk.'!C9</f>
        <v>0</v>
      </c>
    </row>
    <row r="10" spans="1:5">
      <c r="A10" s="529" t="s">
        <v>153</v>
      </c>
      <c r="B10" s="532" t="s">
        <v>456</v>
      </c>
      <c r="C10" s="531"/>
      <c r="D10" s="531"/>
      <c r="E10" s="531">
        <f>+'1.2.2.a.sz.mell. Hivatal köt.'!C10+'1.2.2.b.sz.mell. Hivatal önk.'!C10</f>
        <v>0</v>
      </c>
    </row>
    <row r="11" spans="1:5" ht="13.5" thickBot="1">
      <c r="A11" s="533" t="s">
        <v>105</v>
      </c>
      <c r="B11" s="534" t="s">
        <v>457</v>
      </c>
      <c r="C11" s="531"/>
      <c r="D11" s="531"/>
      <c r="E11" s="531">
        <f>+'1.2.2.a.sz.mell. Hivatal köt.'!C11+'1.2.2.b.sz.mell. Hivatal önk.'!C11</f>
        <v>0</v>
      </c>
    </row>
    <row r="12" spans="1:5" ht="13.5" thickBot="1">
      <c r="A12" s="522" t="s">
        <v>19</v>
      </c>
      <c r="B12" s="550" t="s">
        <v>271</v>
      </c>
      <c r="C12" s="524">
        <f>+C13+C14+C15+C16+C17</f>
        <v>0</v>
      </c>
      <c r="D12" s="524">
        <f>+D13+D14+D15+D16+D17</f>
        <v>2392</v>
      </c>
      <c r="E12" s="524">
        <f>+E13+E14+E15+E16+E17</f>
        <v>2783</v>
      </c>
    </row>
    <row r="13" spans="1:5">
      <c r="A13" s="525" t="s">
        <v>107</v>
      </c>
      <c r="B13" s="526" t="s">
        <v>272</v>
      </c>
      <c r="C13" s="527"/>
      <c r="D13" s="527"/>
      <c r="E13" s="527">
        <f>+'1.2.2.a.sz.mell. Hivatal köt.'!C13+'1.2.2.b.sz.mell. Hivatal önk.'!C13</f>
        <v>0</v>
      </c>
    </row>
    <row r="14" spans="1:5">
      <c r="A14" s="529" t="s">
        <v>108</v>
      </c>
      <c r="B14" s="530" t="s">
        <v>273</v>
      </c>
      <c r="C14" s="531"/>
      <c r="D14" s="531"/>
      <c r="E14" s="531">
        <f>+'1.2.2.a.sz.mell. Hivatal köt.'!C14+'1.2.2.b.sz.mell. Hivatal önk.'!C14</f>
        <v>0</v>
      </c>
    </row>
    <row r="15" spans="1:5">
      <c r="A15" s="529" t="s">
        <v>109</v>
      </c>
      <c r="B15" s="530" t="s">
        <v>445</v>
      </c>
      <c r="C15" s="531"/>
      <c r="D15" s="531"/>
      <c r="E15" s="531">
        <f>+'1.2.2.a.sz.mell. Hivatal köt.'!C15+'1.2.2.b.sz.mell. Hivatal önk.'!C15</f>
        <v>0</v>
      </c>
    </row>
    <row r="16" spans="1:5">
      <c r="A16" s="529" t="s">
        <v>110</v>
      </c>
      <c r="B16" s="530" t="s">
        <v>446</v>
      </c>
      <c r="C16" s="531"/>
      <c r="D16" s="531"/>
      <c r="E16" s="531">
        <f>+'1.2.2.a.sz.mell. Hivatal köt.'!C16+'1.2.2.b.sz.mell. Hivatal önk.'!C16</f>
        <v>0</v>
      </c>
    </row>
    <row r="17" spans="1:5">
      <c r="A17" s="529" t="s">
        <v>111</v>
      </c>
      <c r="B17" s="530" t="s">
        <v>274</v>
      </c>
      <c r="C17" s="531"/>
      <c r="D17" s="531">
        <v>2392</v>
      </c>
      <c r="E17" s="531">
        <f>+'1.2.2.a.sz.mell. Hivatal köt.'!C17+'1.2.2.b.sz.mell. Hivatal önk.'!C17</f>
        <v>2783</v>
      </c>
    </row>
    <row r="18" spans="1:5" ht="13.5" thickBot="1">
      <c r="A18" s="533" t="s">
        <v>120</v>
      </c>
      <c r="B18" s="534" t="s">
        <v>275</v>
      </c>
      <c r="C18" s="539"/>
      <c r="D18" s="539"/>
      <c r="E18" s="539">
        <f>+'1.2.2.a.sz.mell. Hivatal köt.'!C18+'1.2.2.b.sz.mell. Hivatal önk.'!C18</f>
        <v>0</v>
      </c>
    </row>
    <row r="19" spans="1:5" ht="13.5" thickBot="1">
      <c r="A19" s="522" t="s">
        <v>20</v>
      </c>
      <c r="B19" s="523" t="s">
        <v>276</v>
      </c>
      <c r="C19" s="524">
        <f>+C20+C21+C22+C23+C24</f>
        <v>0</v>
      </c>
      <c r="D19" s="524">
        <f>+D20+D21+D22+D23+D24</f>
        <v>0</v>
      </c>
      <c r="E19" s="524">
        <f>+E20+E21+E22+E23+E24</f>
        <v>0</v>
      </c>
    </row>
    <row r="20" spans="1:5">
      <c r="A20" s="525" t="s">
        <v>90</v>
      </c>
      <c r="B20" s="526" t="s">
        <v>277</v>
      </c>
      <c r="C20" s="527"/>
      <c r="D20" s="527"/>
      <c r="E20" s="527">
        <f>+'1.2.2.a.sz.mell. Hivatal köt.'!C20+'1.2.2.b.sz.mell. Hivatal önk.'!C20</f>
        <v>0</v>
      </c>
    </row>
    <row r="21" spans="1:5">
      <c r="A21" s="529" t="s">
        <v>91</v>
      </c>
      <c r="B21" s="530" t="s">
        <v>278</v>
      </c>
      <c r="C21" s="531"/>
      <c r="D21" s="531"/>
      <c r="E21" s="531">
        <f>+'1.2.2.a.sz.mell. Hivatal köt.'!C21+'1.2.2.b.sz.mell. Hivatal önk.'!C21</f>
        <v>0</v>
      </c>
    </row>
    <row r="22" spans="1:5">
      <c r="A22" s="529" t="s">
        <v>92</v>
      </c>
      <c r="B22" s="530" t="s">
        <v>447</v>
      </c>
      <c r="C22" s="531"/>
      <c r="D22" s="531"/>
      <c r="E22" s="531">
        <f>+'1.2.2.a.sz.mell. Hivatal köt.'!C22+'1.2.2.b.sz.mell. Hivatal önk.'!C22</f>
        <v>0</v>
      </c>
    </row>
    <row r="23" spans="1:5">
      <c r="A23" s="529" t="s">
        <v>93</v>
      </c>
      <c r="B23" s="530" t="s">
        <v>448</v>
      </c>
      <c r="C23" s="531"/>
      <c r="D23" s="531"/>
      <c r="E23" s="531">
        <f>+'1.2.2.a.sz.mell. Hivatal köt.'!C23+'1.2.2.b.sz.mell. Hivatal önk.'!C23</f>
        <v>0</v>
      </c>
    </row>
    <row r="24" spans="1:5">
      <c r="A24" s="529" t="s">
        <v>176</v>
      </c>
      <c r="B24" s="530" t="s">
        <v>279</v>
      </c>
      <c r="C24" s="531"/>
      <c r="D24" s="531"/>
      <c r="E24" s="531">
        <f>+'1.2.2.a.sz.mell. Hivatal köt.'!C24+'1.2.2.b.sz.mell. Hivatal önk.'!C24</f>
        <v>0</v>
      </c>
    </row>
    <row r="25" spans="1:5" ht="13.5" thickBot="1">
      <c r="A25" s="533" t="s">
        <v>177</v>
      </c>
      <c r="B25" s="541" t="s">
        <v>280</v>
      </c>
      <c r="C25" s="539"/>
      <c r="D25" s="539"/>
      <c r="E25" s="539">
        <f>+'1.2.2.a.sz.mell. Hivatal köt.'!C25+'1.2.2.b.sz.mell. Hivatal önk.'!C25</f>
        <v>0</v>
      </c>
    </row>
    <row r="26" spans="1:5" ht="13.5" thickBot="1">
      <c r="A26" s="522" t="s">
        <v>178</v>
      </c>
      <c r="B26" s="523" t="s">
        <v>281</v>
      </c>
      <c r="C26" s="542">
        <f>+C27+C31+C32+C33</f>
        <v>0</v>
      </c>
      <c r="D26" s="542">
        <f>+D27+D31+D32+D33</f>
        <v>613</v>
      </c>
      <c r="E26" s="542">
        <f>+E27+E31+E32+E33</f>
        <v>0</v>
      </c>
    </row>
    <row r="27" spans="1:5">
      <c r="A27" s="525" t="s">
        <v>282</v>
      </c>
      <c r="B27" s="526" t="s">
        <v>463</v>
      </c>
      <c r="C27" s="543"/>
      <c r="D27" s="543"/>
      <c r="E27" s="543">
        <f>SUM(E28:E30)</f>
        <v>0</v>
      </c>
    </row>
    <row r="28" spans="1:5">
      <c r="A28" s="529" t="s">
        <v>283</v>
      </c>
      <c r="B28" s="530" t="s">
        <v>288</v>
      </c>
      <c r="C28" s="531"/>
      <c r="D28" s="531"/>
      <c r="E28" s="531">
        <f>+'1.2.2.a.sz.mell. Hivatal köt.'!C28+'1.2.2.b.sz.mell. Hivatal önk.'!C28</f>
        <v>0</v>
      </c>
    </row>
    <row r="29" spans="1:5">
      <c r="A29" s="529" t="s">
        <v>284</v>
      </c>
      <c r="B29" s="530" t="s">
        <v>289</v>
      </c>
      <c r="C29" s="531"/>
      <c r="D29" s="531"/>
      <c r="E29" s="531">
        <f>+'1.2.2.a.sz.mell. Hivatal köt.'!C29+'1.2.2.b.sz.mell. Hivatal önk.'!C29</f>
        <v>0</v>
      </c>
    </row>
    <row r="30" spans="1:5">
      <c r="A30" s="529" t="s">
        <v>461</v>
      </c>
      <c r="B30" s="544" t="s">
        <v>462</v>
      </c>
      <c r="C30" s="531"/>
      <c r="D30" s="531"/>
      <c r="E30" s="531">
        <f>+'1.2.2.a.sz.mell. Hivatal köt.'!C30+'1.2.2.b.sz.mell. Hivatal önk.'!C30</f>
        <v>0</v>
      </c>
    </row>
    <row r="31" spans="1:5">
      <c r="A31" s="529" t="s">
        <v>285</v>
      </c>
      <c r="B31" s="530" t="s">
        <v>290</v>
      </c>
      <c r="C31" s="531"/>
      <c r="D31" s="531"/>
      <c r="E31" s="531">
        <f>+'1.2.2.a.sz.mell. Hivatal köt.'!C31+'1.2.2.b.sz.mell. Hivatal önk.'!C31</f>
        <v>0</v>
      </c>
    </row>
    <row r="32" spans="1:5">
      <c r="A32" s="529" t="s">
        <v>286</v>
      </c>
      <c r="B32" s="530" t="s">
        <v>291</v>
      </c>
      <c r="C32" s="531"/>
      <c r="D32" s="531"/>
      <c r="E32" s="531">
        <f>+'1.2.2.a.sz.mell. Hivatal köt.'!C32+'1.2.2.b.sz.mell. Hivatal önk.'!C32</f>
        <v>0</v>
      </c>
    </row>
    <row r="33" spans="1:5" ht="13.5" thickBot="1">
      <c r="A33" s="533" t="s">
        <v>287</v>
      </c>
      <c r="B33" s="541" t="s">
        <v>292</v>
      </c>
      <c r="C33" s="539"/>
      <c r="D33" s="539">
        <v>613</v>
      </c>
      <c r="E33" s="539">
        <f>+'1.2.2.a.sz.mell. Hivatal köt.'!C33+'1.2.2.b.sz.mell. Hivatal önk.'!C33</f>
        <v>0</v>
      </c>
    </row>
    <row r="34" spans="1:5" ht="13.5" thickBot="1">
      <c r="A34" s="522" t="s">
        <v>22</v>
      </c>
      <c r="B34" s="523" t="s">
        <v>458</v>
      </c>
      <c r="C34" s="524">
        <f>SUM(C35:C45)</f>
        <v>466</v>
      </c>
      <c r="D34" s="524">
        <f>SUM(D35:D45)</f>
        <v>617</v>
      </c>
      <c r="E34" s="524">
        <f>SUM(E35:E45)</f>
        <v>0</v>
      </c>
    </row>
    <row r="35" spans="1:5">
      <c r="A35" s="525" t="s">
        <v>94</v>
      </c>
      <c r="B35" s="526" t="s">
        <v>295</v>
      </c>
      <c r="C35" s="527">
        <v>27</v>
      </c>
      <c r="D35" s="527"/>
      <c r="E35" s="527">
        <f>+'1.2.2.a.sz.mell. Hivatal köt.'!C35+'1.2.2.b.sz.mell. Hivatal önk.'!C35</f>
        <v>0</v>
      </c>
    </row>
    <row r="36" spans="1:5">
      <c r="A36" s="529" t="s">
        <v>95</v>
      </c>
      <c r="B36" s="530" t="s">
        <v>296</v>
      </c>
      <c r="C36" s="531">
        <v>291</v>
      </c>
      <c r="D36" s="531">
        <v>321</v>
      </c>
      <c r="E36" s="531">
        <f>+'1.2.2.a.sz.mell. Hivatal köt.'!C36+'1.2.2.b.sz.mell. Hivatal önk.'!C36</f>
        <v>0</v>
      </c>
    </row>
    <row r="37" spans="1:5">
      <c r="A37" s="529" t="s">
        <v>96</v>
      </c>
      <c r="B37" s="530" t="s">
        <v>297</v>
      </c>
      <c r="C37" s="531">
        <v>7</v>
      </c>
      <c r="D37" s="531">
        <v>99</v>
      </c>
      <c r="E37" s="531">
        <f>+'1.2.2.a.sz.mell. Hivatal köt.'!C37+'1.2.2.b.sz.mell. Hivatal önk.'!C37</f>
        <v>0</v>
      </c>
    </row>
    <row r="38" spans="1:5">
      <c r="A38" s="529" t="s">
        <v>180</v>
      </c>
      <c r="B38" s="530" t="s">
        <v>298</v>
      </c>
      <c r="C38" s="531"/>
      <c r="D38" s="531"/>
      <c r="E38" s="531">
        <f>+'1.2.2.a.sz.mell. Hivatal köt.'!C38+'1.2.2.b.sz.mell. Hivatal önk.'!C38</f>
        <v>0</v>
      </c>
    </row>
    <row r="39" spans="1:5">
      <c r="A39" s="529" t="s">
        <v>181</v>
      </c>
      <c r="B39" s="530" t="s">
        <v>299</v>
      </c>
      <c r="C39" s="531"/>
      <c r="D39" s="531"/>
      <c r="E39" s="531">
        <f>+'1.2.2.a.sz.mell. Hivatal köt.'!C39+'1.2.2.b.sz.mell. Hivatal önk.'!C39</f>
        <v>0</v>
      </c>
    </row>
    <row r="40" spans="1:5">
      <c r="A40" s="529" t="s">
        <v>182</v>
      </c>
      <c r="B40" s="530" t="s">
        <v>300</v>
      </c>
      <c r="C40" s="531"/>
      <c r="D40" s="531"/>
      <c r="E40" s="531">
        <f>+'1.2.2.a.sz.mell. Hivatal köt.'!C40+'1.2.2.b.sz.mell. Hivatal önk.'!C40</f>
        <v>0</v>
      </c>
    </row>
    <row r="41" spans="1:5">
      <c r="A41" s="529" t="s">
        <v>183</v>
      </c>
      <c r="B41" s="530" t="s">
        <v>301</v>
      </c>
      <c r="C41" s="531">
        <v>81</v>
      </c>
      <c r="D41" s="531">
        <v>116</v>
      </c>
      <c r="E41" s="531">
        <f>+'1.2.2.a.sz.mell. Hivatal köt.'!C41+'1.2.2.b.sz.mell. Hivatal önk.'!C41</f>
        <v>0</v>
      </c>
    </row>
    <row r="42" spans="1:5">
      <c r="A42" s="529" t="s">
        <v>184</v>
      </c>
      <c r="B42" s="530" t="s">
        <v>302</v>
      </c>
      <c r="C42" s="531">
        <v>60</v>
      </c>
      <c r="D42" s="531">
        <v>1</v>
      </c>
      <c r="E42" s="531">
        <f>+'1.2.2.a.sz.mell. Hivatal köt.'!C42+'1.2.2.b.sz.mell. Hivatal önk.'!C42</f>
        <v>0</v>
      </c>
    </row>
    <row r="43" spans="1:5">
      <c r="A43" s="529" t="s">
        <v>293</v>
      </c>
      <c r="B43" s="530" t="s">
        <v>303</v>
      </c>
      <c r="C43" s="545"/>
      <c r="D43" s="545"/>
      <c r="E43" s="545">
        <f>+'1.2.2.a.sz.mell. Hivatal köt.'!C43+'1.2.2.b.sz.mell. Hivatal önk.'!C43</f>
        <v>0</v>
      </c>
    </row>
    <row r="44" spans="1:5">
      <c r="A44" s="533" t="s">
        <v>294</v>
      </c>
      <c r="B44" s="541" t="s">
        <v>460</v>
      </c>
      <c r="C44" s="546"/>
      <c r="D44" s="546"/>
      <c r="E44" s="546">
        <f>+'1.2.2.a.sz.mell. Hivatal köt.'!C44+'1.2.2.b.sz.mell. Hivatal önk.'!C44</f>
        <v>0</v>
      </c>
    </row>
    <row r="45" spans="1:5" ht="13.5" thickBot="1">
      <c r="A45" s="533" t="s">
        <v>459</v>
      </c>
      <c r="B45" s="534" t="s">
        <v>304</v>
      </c>
      <c r="C45" s="546"/>
      <c r="D45" s="546">
        <v>80</v>
      </c>
      <c r="E45" s="546">
        <f>+'1.2.2.a.sz.mell. Hivatal köt.'!C45+'1.2.2.b.sz.mell. Hivatal önk.'!C45</f>
        <v>0</v>
      </c>
    </row>
    <row r="46" spans="1:5" ht="13.5" thickBot="1">
      <c r="A46" s="522" t="s">
        <v>23</v>
      </c>
      <c r="B46" s="523" t="s">
        <v>305</v>
      </c>
      <c r="C46" s="524"/>
      <c r="D46" s="524"/>
      <c r="E46" s="524">
        <f>SUM(E47:E51)</f>
        <v>0</v>
      </c>
    </row>
    <row r="47" spans="1:5">
      <c r="A47" s="525" t="s">
        <v>97</v>
      </c>
      <c r="B47" s="526" t="s">
        <v>309</v>
      </c>
      <c r="C47" s="547"/>
      <c r="D47" s="547"/>
      <c r="E47" s="547">
        <f>+'1.2.2.a.sz.mell. Hivatal köt.'!C47+'1.2.2.b.sz.mell. Hivatal önk.'!C47</f>
        <v>0</v>
      </c>
    </row>
    <row r="48" spans="1:5">
      <c r="A48" s="529" t="s">
        <v>98</v>
      </c>
      <c r="B48" s="530" t="s">
        <v>310</v>
      </c>
      <c r="C48" s="545"/>
      <c r="D48" s="545"/>
      <c r="E48" s="545">
        <f>+'1.2.2.a.sz.mell. Hivatal köt.'!C48+'1.2.2.b.sz.mell. Hivatal önk.'!C48</f>
        <v>0</v>
      </c>
    </row>
    <row r="49" spans="1:5">
      <c r="A49" s="529" t="s">
        <v>306</v>
      </c>
      <c r="B49" s="530" t="s">
        <v>311</v>
      </c>
      <c r="C49" s="545"/>
      <c r="D49" s="545"/>
      <c r="E49" s="545">
        <f>+'1.2.2.a.sz.mell. Hivatal köt.'!C49+'1.2.2.b.sz.mell. Hivatal önk.'!C49</f>
        <v>0</v>
      </c>
    </row>
    <row r="50" spans="1:5">
      <c r="A50" s="529" t="s">
        <v>307</v>
      </c>
      <c r="B50" s="530" t="s">
        <v>312</v>
      </c>
      <c r="C50" s="545"/>
      <c r="D50" s="545"/>
      <c r="E50" s="545">
        <f>+'1.2.2.a.sz.mell. Hivatal köt.'!C50+'1.2.2.b.sz.mell. Hivatal önk.'!C50</f>
        <v>0</v>
      </c>
    </row>
    <row r="51" spans="1:5" ht="13.5" thickBot="1">
      <c r="A51" s="533" t="s">
        <v>308</v>
      </c>
      <c r="B51" s="534" t="s">
        <v>313</v>
      </c>
      <c r="C51" s="546"/>
      <c r="D51" s="546"/>
      <c r="E51" s="546">
        <f>+'1.2.2.a.sz.mell. Hivatal köt.'!C51+'1.2.2.b.sz.mell. Hivatal önk.'!C51</f>
        <v>0</v>
      </c>
    </row>
    <row r="52" spans="1:5" ht="13.5" thickBot="1">
      <c r="A52" s="522" t="s">
        <v>185</v>
      </c>
      <c r="B52" s="523" t="s">
        <v>314</v>
      </c>
      <c r="C52" s="524"/>
      <c r="D52" s="524"/>
      <c r="E52" s="524">
        <f>SUM(E53:E55)</f>
        <v>0</v>
      </c>
    </row>
    <row r="53" spans="1:5">
      <c r="A53" s="525" t="s">
        <v>99</v>
      </c>
      <c r="B53" s="526" t="s">
        <v>315</v>
      </c>
      <c r="C53" s="527"/>
      <c r="D53" s="527"/>
      <c r="E53" s="527">
        <f>+'1.2.2.a.sz.mell. Hivatal köt.'!C53+'1.2.2.b.sz.mell. Hivatal önk.'!C53</f>
        <v>0</v>
      </c>
    </row>
    <row r="54" spans="1:5">
      <c r="A54" s="529" t="s">
        <v>100</v>
      </c>
      <c r="B54" s="530" t="s">
        <v>449</v>
      </c>
      <c r="C54" s="531"/>
      <c r="D54" s="531"/>
      <c r="E54" s="531">
        <f>+'1.2.2.a.sz.mell. Hivatal köt.'!C54+'1.2.2.b.sz.mell. Hivatal önk.'!C54</f>
        <v>0</v>
      </c>
    </row>
    <row r="55" spans="1:5">
      <c r="A55" s="529" t="s">
        <v>318</v>
      </c>
      <c r="B55" s="530" t="s">
        <v>316</v>
      </c>
      <c r="C55" s="531"/>
      <c r="D55" s="531"/>
      <c r="E55" s="531">
        <f>+'1.2.2.a.sz.mell. Hivatal köt.'!C55+'1.2.2.b.sz.mell. Hivatal önk.'!C55</f>
        <v>0</v>
      </c>
    </row>
    <row r="56" spans="1:5" ht="13.5" thickBot="1">
      <c r="A56" s="533" t="s">
        <v>319</v>
      </c>
      <c r="B56" s="534" t="s">
        <v>317</v>
      </c>
      <c r="C56" s="539"/>
      <c r="D56" s="539"/>
      <c r="E56" s="539">
        <f>+'1.2.2.a.sz.mell. Hivatal köt.'!C56+'1.2.2.b.sz.mell. Hivatal önk.'!C56</f>
        <v>0</v>
      </c>
    </row>
    <row r="57" spans="1:5" ht="13.5" thickBot="1">
      <c r="A57" s="522" t="s">
        <v>25</v>
      </c>
      <c r="B57" s="550" t="s">
        <v>320</v>
      </c>
      <c r="C57" s="524"/>
      <c r="D57" s="524"/>
      <c r="E57" s="524">
        <f>SUM(E58:E60)</f>
        <v>0</v>
      </c>
    </row>
    <row r="58" spans="1:5">
      <c r="A58" s="525" t="s">
        <v>186</v>
      </c>
      <c r="B58" s="526" t="s">
        <v>322</v>
      </c>
      <c r="C58" s="545"/>
      <c r="D58" s="545"/>
      <c r="E58" s="545">
        <f>+'1.2.2.a.sz.mell. Hivatal köt.'!C58+'1.2.2.b.sz.mell. Hivatal önk.'!C58</f>
        <v>0</v>
      </c>
    </row>
    <row r="59" spans="1:5">
      <c r="A59" s="529" t="s">
        <v>187</v>
      </c>
      <c r="B59" s="530" t="s">
        <v>450</v>
      </c>
      <c r="C59" s="545"/>
      <c r="D59" s="545"/>
      <c r="E59" s="545">
        <f>+'1.2.2.a.sz.mell. Hivatal köt.'!C59+'1.2.2.b.sz.mell. Hivatal önk.'!C59</f>
        <v>0</v>
      </c>
    </row>
    <row r="60" spans="1:5">
      <c r="A60" s="529" t="s">
        <v>242</v>
      </c>
      <c r="B60" s="530" t="s">
        <v>323</v>
      </c>
      <c r="C60" s="545"/>
      <c r="D60" s="545"/>
      <c r="E60" s="545">
        <f>+'1.2.2.a.sz.mell. Hivatal köt.'!C60+'1.2.2.b.sz.mell. Hivatal önk.'!C60</f>
        <v>0</v>
      </c>
    </row>
    <row r="61" spans="1:5" ht="13.5" thickBot="1">
      <c r="A61" s="533" t="s">
        <v>321</v>
      </c>
      <c r="B61" s="534" t="s">
        <v>324</v>
      </c>
      <c r="C61" s="545"/>
      <c r="D61" s="545"/>
      <c r="E61" s="545">
        <f>+'1.2.2.a.sz.mell. Hivatal köt.'!C61+'1.2.2.b.sz.mell. Hivatal önk.'!C61</f>
        <v>0</v>
      </c>
    </row>
    <row r="62" spans="1:5" ht="13.5" thickBot="1">
      <c r="A62" s="548" t="s">
        <v>503</v>
      </c>
      <c r="B62" s="523" t="s">
        <v>325</v>
      </c>
      <c r="C62" s="542">
        <f>+C5+C12+C19+C26+C34+C46+C52+C57</f>
        <v>466</v>
      </c>
      <c r="D62" s="542">
        <f>+D5+D12+D19+D26+D34+D46+D52+D57</f>
        <v>3622</v>
      </c>
      <c r="E62" s="542">
        <f>+E5+E12+E19+E26+E34+E46+E52+E57</f>
        <v>2783</v>
      </c>
    </row>
    <row r="63" spans="1:5" ht="13.5" thickBot="1">
      <c r="A63" s="549" t="s">
        <v>326</v>
      </c>
      <c r="B63" s="550" t="s">
        <v>327</v>
      </c>
      <c r="C63" s="524"/>
      <c r="D63" s="524"/>
      <c r="E63" s="524">
        <f>SUM(E64:E66)</f>
        <v>0</v>
      </c>
    </row>
    <row r="64" spans="1:5">
      <c r="A64" s="525" t="s">
        <v>358</v>
      </c>
      <c r="B64" s="526" t="s">
        <v>328</v>
      </c>
      <c r="C64" s="545"/>
      <c r="D64" s="545"/>
      <c r="E64" s="545">
        <f>+'1.2.2.a.sz.mell. Hivatal köt.'!C64+'1.2.2.b.sz.mell. Hivatal önk.'!C64</f>
        <v>0</v>
      </c>
    </row>
    <row r="65" spans="1:5">
      <c r="A65" s="529" t="s">
        <v>367</v>
      </c>
      <c r="B65" s="530" t="s">
        <v>329</v>
      </c>
      <c r="C65" s="545"/>
      <c r="D65" s="545"/>
      <c r="E65" s="545">
        <f>+'1.2.2.a.sz.mell. Hivatal köt.'!C65+'1.2.2.b.sz.mell. Hivatal önk.'!C65</f>
        <v>0</v>
      </c>
    </row>
    <row r="66" spans="1:5" ht="13.5" thickBot="1">
      <c r="A66" s="533" t="s">
        <v>368</v>
      </c>
      <c r="B66" s="551" t="s">
        <v>488</v>
      </c>
      <c r="C66" s="545"/>
      <c r="D66" s="545"/>
      <c r="E66" s="545">
        <f>+'1.2.2.a.sz.mell. Hivatal köt.'!C66+'1.2.2.b.sz.mell. Hivatal önk.'!C66</f>
        <v>0</v>
      </c>
    </row>
    <row r="67" spans="1:5" ht="13.5" thickBot="1">
      <c r="A67" s="549" t="s">
        <v>331</v>
      </c>
      <c r="B67" s="550" t="s">
        <v>332</v>
      </c>
      <c r="C67" s="524"/>
      <c r="D67" s="524"/>
      <c r="E67" s="524">
        <f>SUM(E68:E71)</f>
        <v>0</v>
      </c>
    </row>
    <row r="68" spans="1:5">
      <c r="A68" s="525" t="s">
        <v>154</v>
      </c>
      <c r="B68" s="526" t="s">
        <v>333</v>
      </c>
      <c r="C68" s="545"/>
      <c r="D68" s="545"/>
      <c r="E68" s="545">
        <f>+'1.2.2.a.sz.mell. Hivatal köt.'!C68+'1.2.2.b.sz.mell. Hivatal önk.'!C68</f>
        <v>0</v>
      </c>
    </row>
    <row r="69" spans="1:5">
      <c r="A69" s="529" t="s">
        <v>155</v>
      </c>
      <c r="B69" s="530" t="s">
        <v>334</v>
      </c>
      <c r="C69" s="545"/>
      <c r="D69" s="545"/>
      <c r="E69" s="545">
        <f>+'1.2.2.a.sz.mell. Hivatal köt.'!C69+'1.2.2.b.sz.mell. Hivatal önk.'!C69</f>
        <v>0</v>
      </c>
    </row>
    <row r="70" spans="1:5">
      <c r="A70" s="529" t="s">
        <v>359</v>
      </c>
      <c r="B70" s="530" t="s">
        <v>335</v>
      </c>
      <c r="C70" s="545"/>
      <c r="D70" s="545"/>
      <c r="E70" s="545">
        <f>+C70</f>
        <v>0</v>
      </c>
    </row>
    <row r="71" spans="1:5" ht="13.5" thickBot="1">
      <c r="A71" s="533" t="s">
        <v>360</v>
      </c>
      <c r="B71" s="534" t="s">
        <v>336</v>
      </c>
      <c r="C71" s="545"/>
      <c r="D71" s="545"/>
      <c r="E71" s="545">
        <f>+'1.2.2.a.sz.mell. Hivatal köt.'!C71+'1.2.2.b.sz.mell. Hivatal önk.'!C71</f>
        <v>0</v>
      </c>
    </row>
    <row r="72" spans="1:5" ht="13.5" thickBot="1">
      <c r="A72" s="549" t="s">
        <v>337</v>
      </c>
      <c r="B72" s="550" t="s">
        <v>338</v>
      </c>
      <c r="C72" s="524">
        <f>SUM(C73:C74)</f>
        <v>37382</v>
      </c>
      <c r="D72" s="524">
        <f>SUM(D73:D74)</f>
        <v>466</v>
      </c>
      <c r="E72" s="524">
        <f>SUM(E73:E74)</f>
        <v>6779</v>
      </c>
    </row>
    <row r="73" spans="1:5">
      <c r="A73" s="525" t="s">
        <v>361</v>
      </c>
      <c r="B73" s="526" t="s">
        <v>339</v>
      </c>
      <c r="C73" s="545">
        <v>37382</v>
      </c>
      <c r="D73" s="545">
        <v>466</v>
      </c>
      <c r="E73" s="545">
        <f>+'1.2.2.a.sz.mell. Hivatal köt.'!C73+'1.2.2.b.sz.mell. Hivatal önk.'!C73</f>
        <v>6779</v>
      </c>
    </row>
    <row r="74" spans="1:5" ht="13.5" thickBot="1">
      <c r="A74" s="533" t="s">
        <v>362</v>
      </c>
      <c r="B74" s="534" t="s">
        <v>340</v>
      </c>
      <c r="C74" s="545"/>
      <c r="D74" s="545"/>
      <c r="E74" s="545">
        <f>+'1.2.2.a.sz.mell. Hivatal köt.'!C74+'1.2.2.b.sz.mell. Hivatal önk.'!C74</f>
        <v>0</v>
      </c>
    </row>
    <row r="75" spans="1:5" ht="13.5" thickBot="1">
      <c r="A75" s="549" t="s">
        <v>341</v>
      </c>
      <c r="B75" s="550" t="s">
        <v>342</v>
      </c>
      <c r="C75" s="524">
        <f>SUM(C76:C78)</f>
        <v>86329</v>
      </c>
      <c r="D75" s="524">
        <f>SUM(D76:D78)</f>
        <v>122951</v>
      </c>
      <c r="E75" s="524">
        <f>SUM(E76:E78)</f>
        <v>94516</v>
      </c>
    </row>
    <row r="76" spans="1:5">
      <c r="A76" s="525" t="s">
        <v>363</v>
      </c>
      <c r="B76" s="526" t="s">
        <v>582</v>
      </c>
      <c r="C76" s="545">
        <v>81435</v>
      </c>
      <c r="D76" s="545">
        <v>71494</v>
      </c>
      <c r="E76" s="545">
        <f>+'1.2.2.a.sz.mell. Hivatal köt.'!C76+'1.2.2.b.sz.mell. Hivatal önk.'!C76</f>
        <v>61922</v>
      </c>
    </row>
    <row r="77" spans="1:5">
      <c r="A77" s="529" t="s">
        <v>364</v>
      </c>
      <c r="B77" s="530" t="s">
        <v>585</v>
      </c>
      <c r="C77" s="545">
        <v>4894</v>
      </c>
      <c r="D77" s="545">
        <v>51457</v>
      </c>
      <c r="E77" s="545">
        <f>+'1.2.2.a.sz.mell. Hivatal köt.'!C77+'1.2.2.b.sz.mell. Hivatal önk.'!C77</f>
        <v>32594</v>
      </c>
    </row>
    <row r="78" spans="1:5" ht="13.5" thickBot="1">
      <c r="A78" s="533" t="s">
        <v>365</v>
      </c>
      <c r="B78" s="530" t="s">
        <v>586</v>
      </c>
      <c r="C78" s="545"/>
      <c r="D78" s="545"/>
      <c r="E78" s="545">
        <f>+'1.2.2.a.sz.mell. Hivatal köt.'!C78+'1.2.2.b.sz.mell. Hivatal önk.'!C78</f>
        <v>0</v>
      </c>
    </row>
    <row r="79" spans="1:5" ht="13.5" thickBot="1">
      <c r="A79" s="549" t="s">
        <v>346</v>
      </c>
      <c r="B79" s="550" t="s">
        <v>366</v>
      </c>
      <c r="C79" s="524">
        <f>SUM(C80:C83)</f>
        <v>0</v>
      </c>
      <c r="D79" s="524">
        <f>SUM(D80:D83)</f>
        <v>0</v>
      </c>
      <c r="E79" s="524">
        <f>SUM(E80:E83)</f>
        <v>0</v>
      </c>
    </row>
    <row r="80" spans="1:5">
      <c r="A80" s="553" t="s">
        <v>347</v>
      </c>
      <c r="B80" s="526" t="s">
        <v>348</v>
      </c>
      <c r="C80" s="545"/>
      <c r="D80" s="545"/>
      <c r="E80" s="545">
        <f>+'1.2.2.a.sz.mell. Hivatal köt.'!C80+'1.2.2.b.sz.mell. Hivatal önk.'!C80</f>
        <v>0</v>
      </c>
    </row>
    <row r="81" spans="1:5">
      <c r="A81" s="554" t="s">
        <v>349</v>
      </c>
      <c r="B81" s="530" t="s">
        <v>350</v>
      </c>
      <c r="C81" s="545"/>
      <c r="D81" s="545"/>
      <c r="E81" s="545">
        <f>+'1.2.2.a.sz.mell. Hivatal köt.'!C81+'1.2.2.b.sz.mell. Hivatal önk.'!C81</f>
        <v>0</v>
      </c>
    </row>
    <row r="82" spans="1:5">
      <c r="A82" s="554" t="s">
        <v>351</v>
      </c>
      <c r="B82" s="530" t="s">
        <v>352</v>
      </c>
      <c r="C82" s="545"/>
      <c r="D82" s="545"/>
      <c r="E82" s="545">
        <f>+'1.2.2.a.sz.mell. Hivatal köt.'!C82+'1.2.2.b.sz.mell. Hivatal önk.'!C82</f>
        <v>0</v>
      </c>
    </row>
    <row r="83" spans="1:5" ht="13.5" thickBot="1">
      <c r="A83" s="555" t="s">
        <v>353</v>
      </c>
      <c r="B83" s="534" t="s">
        <v>354</v>
      </c>
      <c r="C83" s="545"/>
      <c r="D83" s="545"/>
      <c r="E83" s="545">
        <f>+'1.2.2.a.sz.mell. Hivatal köt.'!C83+'1.2.2.b.sz.mell. Hivatal önk.'!C83</f>
        <v>0</v>
      </c>
    </row>
    <row r="84" spans="1:5" ht="13.5" thickBot="1">
      <c r="A84" s="549" t="s">
        <v>355</v>
      </c>
      <c r="B84" s="550" t="s">
        <v>502</v>
      </c>
      <c r="C84" s="556"/>
      <c r="D84" s="556"/>
      <c r="E84" s="556"/>
    </row>
    <row r="85" spans="1:5" ht="13.5" thickBot="1">
      <c r="A85" s="549" t="s">
        <v>357</v>
      </c>
      <c r="B85" s="550" t="s">
        <v>356</v>
      </c>
      <c r="C85" s="556"/>
      <c r="D85" s="556"/>
      <c r="E85" s="556"/>
    </row>
    <row r="86" spans="1:5" ht="13.5" thickBot="1">
      <c r="A86" s="549" t="s">
        <v>369</v>
      </c>
      <c r="B86" s="606" t="s">
        <v>505</v>
      </c>
      <c r="C86" s="542">
        <f>+C63+C67+C72+C75+C79+C85+C84</f>
        <v>123711</v>
      </c>
      <c r="D86" s="542">
        <f>+D63+D67+D72+D75+D79+D85+D84</f>
        <v>123417</v>
      </c>
      <c r="E86" s="542">
        <f>+E63+E67+E72+E75+E79+E85+E84</f>
        <v>101295</v>
      </c>
    </row>
    <row r="87" spans="1:5" ht="13.5" thickBot="1">
      <c r="A87" s="558" t="s">
        <v>504</v>
      </c>
      <c r="B87" s="607" t="s">
        <v>506</v>
      </c>
      <c r="C87" s="542">
        <f>+C62+C86</f>
        <v>124177</v>
      </c>
      <c r="D87" s="542">
        <f>+D62+D86</f>
        <v>127039</v>
      </c>
      <c r="E87" s="542">
        <f>+E62+E86</f>
        <v>104078</v>
      </c>
    </row>
    <row r="88" spans="1:5">
      <c r="A88" s="561"/>
      <c r="B88" s="562"/>
      <c r="C88" s="564"/>
      <c r="D88" s="564"/>
      <c r="E88" s="564"/>
    </row>
    <row r="89" spans="1:5">
      <c r="A89" s="514"/>
      <c r="B89" s="514" t="s">
        <v>47</v>
      </c>
      <c r="C89" s="617"/>
      <c r="D89" s="617"/>
      <c r="E89" s="515"/>
    </row>
    <row r="90" spans="1:5" ht="14.25" thickBot="1">
      <c r="A90" s="612"/>
      <c r="B90" s="612"/>
      <c r="C90" s="306"/>
      <c r="D90" s="306"/>
      <c r="E90" s="306" t="s">
        <v>241</v>
      </c>
    </row>
    <row r="91" spans="1:5" ht="26.25" thickBot="1">
      <c r="A91" s="516" t="s">
        <v>72</v>
      </c>
      <c r="B91" s="517" t="s">
        <v>48</v>
      </c>
      <c r="C91" s="616" t="s">
        <v>646</v>
      </c>
      <c r="D91" s="616" t="s">
        <v>607</v>
      </c>
      <c r="E91" s="518" t="str">
        <f>+CONCATENATE(LEFT(ÖSSZEFÜGGÉSEK!A93,4),". évi előirányzat")</f>
        <v>. évi előirányzat</v>
      </c>
    </row>
    <row r="92" spans="1:5" ht="13.5" thickBot="1">
      <c r="A92" s="516" t="s">
        <v>520</v>
      </c>
      <c r="B92" s="517" t="s">
        <v>521</v>
      </c>
      <c r="C92" s="518"/>
      <c r="D92" s="518"/>
      <c r="E92" s="518" t="s">
        <v>522</v>
      </c>
    </row>
    <row r="93" spans="1:5" ht="13.5" thickBot="1">
      <c r="A93" s="567" t="s">
        <v>18</v>
      </c>
      <c r="B93" s="608" t="s">
        <v>610</v>
      </c>
      <c r="C93" s="569">
        <f>C94+C95+C96+C97+C98+C111</f>
        <v>123660</v>
      </c>
      <c r="D93" s="569">
        <f>D94+D95+D96+D97+D98+D111</f>
        <v>116734</v>
      </c>
      <c r="E93" s="569">
        <f>E94+E95+E96+E97+E98+E111</f>
        <v>102078</v>
      </c>
    </row>
    <row r="94" spans="1:5">
      <c r="A94" s="570" t="s">
        <v>101</v>
      </c>
      <c r="B94" s="571" t="s">
        <v>49</v>
      </c>
      <c r="C94" s="572">
        <v>81855</v>
      </c>
      <c r="D94" s="572">
        <v>73702</v>
      </c>
      <c r="E94" s="572">
        <f>+'1.2.2.a.sz.mell. Hivatal köt.'!C94+'1.2.2.b.sz.mell. Hivatal önk.'!C94</f>
        <v>62382</v>
      </c>
    </row>
    <row r="95" spans="1:5">
      <c r="A95" s="529" t="s">
        <v>102</v>
      </c>
      <c r="B95" s="573" t="s">
        <v>188</v>
      </c>
      <c r="C95" s="531">
        <v>19333</v>
      </c>
      <c r="D95" s="531">
        <v>18487</v>
      </c>
      <c r="E95" s="531">
        <f>+'1.2.2.a.sz.mell. Hivatal köt.'!C95+'1.2.2.b.sz.mell. Hivatal önk.'!C95</f>
        <v>17125</v>
      </c>
    </row>
    <row r="96" spans="1:5">
      <c r="A96" s="529" t="s">
        <v>103</v>
      </c>
      <c r="B96" s="573" t="s">
        <v>144</v>
      </c>
      <c r="C96" s="539">
        <v>22472</v>
      </c>
      <c r="D96" s="539">
        <v>24482</v>
      </c>
      <c r="E96" s="539">
        <f>+'1.2.2.a.sz.mell. Hivatal köt.'!C96+'1.2.2.b.sz.mell. Hivatal önk.'!C96</f>
        <v>22571</v>
      </c>
    </row>
    <row r="97" spans="1:5">
      <c r="A97" s="529" t="s">
        <v>104</v>
      </c>
      <c r="B97" s="574" t="s">
        <v>189</v>
      </c>
      <c r="C97" s="539"/>
      <c r="D97" s="539"/>
      <c r="E97" s="539">
        <f>+'1.2.2.a.sz.mell. Hivatal köt.'!C97+'1.2.2.b.sz.mell. Hivatal önk.'!C97</f>
        <v>0</v>
      </c>
    </row>
    <row r="98" spans="1:5">
      <c r="A98" s="529" t="s">
        <v>115</v>
      </c>
      <c r="B98" s="575" t="s">
        <v>190</v>
      </c>
      <c r="C98" s="539"/>
      <c r="D98" s="539">
        <v>63</v>
      </c>
      <c r="E98" s="539">
        <f>SUM(E99:E110)</f>
        <v>0</v>
      </c>
    </row>
    <row r="99" spans="1:5">
      <c r="A99" s="529" t="s">
        <v>105</v>
      </c>
      <c r="B99" s="573" t="s">
        <v>469</v>
      </c>
      <c r="C99" s="539"/>
      <c r="D99" s="539"/>
      <c r="E99" s="539">
        <f>+'1.2.2.a.sz.mell. Hivatal köt.'!C99+'1.2.2.b.sz.mell. Hivatal önk.'!C99</f>
        <v>0</v>
      </c>
    </row>
    <row r="100" spans="1:5">
      <c r="A100" s="529" t="s">
        <v>106</v>
      </c>
      <c r="B100" s="576" t="s">
        <v>468</v>
      </c>
      <c r="C100" s="539"/>
      <c r="D100" s="539"/>
      <c r="E100" s="539">
        <f>+'1.2.2.a.sz.mell. Hivatal köt.'!C100+'1.2.2.b.sz.mell. Hivatal önk.'!C100</f>
        <v>0</v>
      </c>
    </row>
    <row r="101" spans="1:5">
      <c r="A101" s="529" t="s">
        <v>116</v>
      </c>
      <c r="B101" s="576" t="s">
        <v>467</v>
      </c>
      <c r="C101" s="539"/>
      <c r="D101" s="539"/>
      <c r="E101" s="539">
        <f>+'1.2.2.a.sz.mell. Hivatal köt.'!C101+'1.2.2.b.sz.mell. Hivatal önk.'!C101</f>
        <v>0</v>
      </c>
    </row>
    <row r="102" spans="1:5">
      <c r="A102" s="529" t="s">
        <v>117</v>
      </c>
      <c r="B102" s="577" t="s">
        <v>372</v>
      </c>
      <c r="C102" s="539"/>
      <c r="D102" s="539"/>
      <c r="E102" s="539">
        <f>+'1.2.2.a.sz.mell. Hivatal köt.'!C102+'1.2.2.b.sz.mell. Hivatal önk.'!C102</f>
        <v>0</v>
      </c>
    </row>
    <row r="103" spans="1:5">
      <c r="A103" s="529" t="s">
        <v>118</v>
      </c>
      <c r="B103" s="578" t="s">
        <v>373</v>
      </c>
      <c r="C103" s="539"/>
      <c r="D103" s="539"/>
      <c r="E103" s="539">
        <f>+'1.2.2.a.sz.mell. Hivatal köt.'!C103+'1.2.2.b.sz.mell. Hivatal önk.'!C103</f>
        <v>0</v>
      </c>
    </row>
    <row r="104" spans="1:5">
      <c r="A104" s="529" t="s">
        <v>119</v>
      </c>
      <c r="B104" s="578" t="s">
        <v>374</v>
      </c>
      <c r="C104" s="539"/>
      <c r="D104" s="539"/>
      <c r="E104" s="539">
        <f>+'1.2.2.a.sz.mell. Hivatal köt.'!C104+'1.2.2.b.sz.mell. Hivatal önk.'!C104</f>
        <v>0</v>
      </c>
    </row>
    <row r="105" spans="1:5">
      <c r="A105" s="529" t="s">
        <v>121</v>
      </c>
      <c r="B105" s="577" t="s">
        <v>375</v>
      </c>
      <c r="C105" s="539"/>
      <c r="D105" s="539"/>
      <c r="E105" s="539">
        <f>+'1.2.2.a.sz.mell. Hivatal köt.'!C105+'1.2.2.b.sz.mell. Hivatal önk.'!C105</f>
        <v>0</v>
      </c>
    </row>
    <row r="106" spans="1:5">
      <c r="A106" s="529" t="s">
        <v>191</v>
      </c>
      <c r="B106" s="577" t="s">
        <v>376</v>
      </c>
      <c r="C106" s="539"/>
      <c r="D106" s="539"/>
      <c r="E106" s="539">
        <f>+'1.2.2.a.sz.mell. Hivatal köt.'!C106+'1.2.2.b.sz.mell. Hivatal önk.'!C106</f>
        <v>0</v>
      </c>
    </row>
    <row r="107" spans="1:5">
      <c r="A107" s="529" t="s">
        <v>370</v>
      </c>
      <c r="B107" s="578" t="s">
        <v>377</v>
      </c>
      <c r="C107" s="539"/>
      <c r="D107" s="539"/>
      <c r="E107" s="539">
        <f>+'1.2.2.a.sz.mell. Hivatal köt.'!C107+'1.2.2.b.sz.mell. Hivatal önk.'!C107</f>
        <v>0</v>
      </c>
    </row>
    <row r="108" spans="1:5">
      <c r="A108" s="579" t="s">
        <v>371</v>
      </c>
      <c r="B108" s="576" t="s">
        <v>378</v>
      </c>
      <c r="C108" s="539"/>
      <c r="D108" s="539"/>
      <c r="E108" s="539">
        <f>+'1.2.2.a.sz.mell. Hivatal köt.'!C108+'1.2.2.b.sz.mell. Hivatal önk.'!C108</f>
        <v>0</v>
      </c>
    </row>
    <row r="109" spans="1:5">
      <c r="A109" s="529" t="s">
        <v>465</v>
      </c>
      <c r="B109" s="576" t="s">
        <v>379</v>
      </c>
      <c r="C109" s="539"/>
      <c r="D109" s="539"/>
      <c r="E109" s="539">
        <f>+'1.2.2.a.sz.mell. Hivatal köt.'!C109+'1.2.2.b.sz.mell. Hivatal önk.'!C109</f>
        <v>0</v>
      </c>
    </row>
    <row r="110" spans="1:5">
      <c r="A110" s="533" t="s">
        <v>466</v>
      </c>
      <c r="B110" s="576" t="s">
        <v>380</v>
      </c>
      <c r="C110" s="539"/>
      <c r="D110" s="539"/>
      <c r="E110" s="539">
        <f>+'1.2.2.a.sz.mell. Hivatal köt.'!C110+'1.2.2.b.sz.mell. Hivatal önk.'!C110</f>
        <v>0</v>
      </c>
    </row>
    <row r="111" spans="1:5">
      <c r="A111" s="529" t="s">
        <v>470</v>
      </c>
      <c r="B111" s="574" t="s">
        <v>50</v>
      </c>
      <c r="C111" s="531"/>
      <c r="D111" s="531"/>
      <c r="E111" s="531">
        <f>SUM(E112:E113)</f>
        <v>0</v>
      </c>
    </row>
    <row r="112" spans="1:5">
      <c r="A112" s="529" t="s">
        <v>471</v>
      </c>
      <c r="B112" s="573" t="s">
        <v>473</v>
      </c>
      <c r="C112" s="531"/>
      <c r="D112" s="531"/>
      <c r="E112" s="531">
        <f>+'1.2.2.a.sz.mell. Hivatal köt.'!C112+'1.2.2.b.sz.mell. Hivatal önk.'!C112</f>
        <v>0</v>
      </c>
    </row>
    <row r="113" spans="1:5" ht="13.5" thickBot="1">
      <c r="A113" s="580" t="s">
        <v>472</v>
      </c>
      <c r="B113" s="581" t="s">
        <v>474</v>
      </c>
      <c r="C113" s="582"/>
      <c r="D113" s="582"/>
      <c r="E113" s="582">
        <f>+'1.2.2.a.sz.mell. Hivatal köt.'!C113+'1.2.2.b.sz.mell. Hivatal önk.'!C113</f>
        <v>0</v>
      </c>
    </row>
    <row r="114" spans="1:5" ht="13.5" thickBot="1">
      <c r="A114" s="583" t="s">
        <v>19</v>
      </c>
      <c r="B114" s="609" t="s">
        <v>611</v>
      </c>
      <c r="C114" s="585">
        <f>+C115+C117+C119</f>
        <v>0</v>
      </c>
      <c r="D114" s="585">
        <f>+D115+D117+D119</f>
        <v>250</v>
      </c>
      <c r="E114" s="585">
        <f>+E115+E117+E119</f>
        <v>2000</v>
      </c>
    </row>
    <row r="115" spans="1:5">
      <c r="A115" s="525" t="s">
        <v>107</v>
      </c>
      <c r="B115" s="573" t="s">
        <v>240</v>
      </c>
      <c r="C115" s="527"/>
      <c r="D115" s="527">
        <v>250</v>
      </c>
      <c r="E115" s="527">
        <f>+'1.2.2.a.sz.mell. Hivatal köt.'!C115+'1.2.2.b.sz.mell. Hivatal önk.'!C115</f>
        <v>2000</v>
      </c>
    </row>
    <row r="116" spans="1:5">
      <c r="A116" s="525" t="s">
        <v>108</v>
      </c>
      <c r="B116" s="586" t="s">
        <v>385</v>
      </c>
      <c r="C116" s="527"/>
      <c r="D116" s="527"/>
      <c r="E116" s="527">
        <f>+'1.2.2.a.sz.mell. Hivatal köt.'!C116+'1.2.2.b.sz.mell. Hivatal önk.'!C116</f>
        <v>0</v>
      </c>
    </row>
    <row r="117" spans="1:5">
      <c r="A117" s="525" t="s">
        <v>109</v>
      </c>
      <c r="B117" s="586" t="s">
        <v>192</v>
      </c>
      <c r="C117" s="531"/>
      <c r="D117" s="531"/>
      <c r="E117" s="531">
        <f>+'1.2.2.a.sz.mell. Hivatal köt.'!C117+'1.2.2.b.sz.mell. Hivatal önk.'!C117</f>
        <v>0</v>
      </c>
    </row>
    <row r="118" spans="1:5">
      <c r="A118" s="525" t="s">
        <v>110</v>
      </c>
      <c r="B118" s="586" t="s">
        <v>386</v>
      </c>
      <c r="C118" s="587"/>
      <c r="D118" s="587"/>
      <c r="E118" s="587">
        <f>+'1.2.2.a.sz.mell. Hivatal köt.'!C118+'1.2.2.b.sz.mell. Hivatal önk.'!C118</f>
        <v>0</v>
      </c>
    </row>
    <row r="119" spans="1:5">
      <c r="A119" s="525" t="s">
        <v>111</v>
      </c>
      <c r="B119" s="534" t="s">
        <v>243</v>
      </c>
      <c r="C119" s="587"/>
      <c r="D119" s="587"/>
      <c r="E119" s="587">
        <f>SUM(E120:E127)</f>
        <v>0</v>
      </c>
    </row>
    <row r="120" spans="1:5">
      <c r="A120" s="525" t="s">
        <v>120</v>
      </c>
      <c r="B120" s="532" t="s">
        <v>451</v>
      </c>
      <c r="C120" s="587"/>
      <c r="D120" s="587"/>
      <c r="E120" s="587">
        <f>+'1.2.2.a.sz.mell. Hivatal köt.'!C120+'1.2.2.b.sz.mell. Hivatal önk.'!C120</f>
        <v>0</v>
      </c>
    </row>
    <row r="121" spans="1:5">
      <c r="A121" s="525" t="s">
        <v>122</v>
      </c>
      <c r="B121" s="588" t="s">
        <v>391</v>
      </c>
      <c r="C121" s="587"/>
      <c r="D121" s="587"/>
      <c r="E121" s="587">
        <f>+'1.2.2.a.sz.mell. Hivatal köt.'!C121+'1.2.2.b.sz.mell. Hivatal önk.'!C121</f>
        <v>0</v>
      </c>
    </row>
    <row r="122" spans="1:5">
      <c r="A122" s="525" t="s">
        <v>193</v>
      </c>
      <c r="B122" s="578" t="s">
        <v>374</v>
      </c>
      <c r="C122" s="587"/>
      <c r="D122" s="587"/>
      <c r="E122" s="587">
        <f>+'1.2.2.a.sz.mell. Hivatal köt.'!C122+'1.2.2.b.sz.mell. Hivatal önk.'!C122</f>
        <v>0</v>
      </c>
    </row>
    <row r="123" spans="1:5">
      <c r="A123" s="525" t="s">
        <v>194</v>
      </c>
      <c r="B123" s="578" t="s">
        <v>390</v>
      </c>
      <c r="C123" s="587"/>
      <c r="D123" s="587"/>
      <c r="E123" s="587">
        <f>+'1.2.2.a.sz.mell. Hivatal köt.'!C123+'1.2.2.b.sz.mell. Hivatal önk.'!C123</f>
        <v>0</v>
      </c>
    </row>
    <row r="124" spans="1:5">
      <c r="A124" s="525" t="s">
        <v>195</v>
      </c>
      <c r="B124" s="578" t="s">
        <v>389</v>
      </c>
      <c r="C124" s="587"/>
      <c r="D124" s="587"/>
      <c r="E124" s="587">
        <f>+'1.2.2.a.sz.mell. Hivatal köt.'!C124+'1.2.2.b.sz.mell. Hivatal önk.'!C124</f>
        <v>0</v>
      </c>
    </row>
    <row r="125" spans="1:5">
      <c r="A125" s="525" t="s">
        <v>382</v>
      </c>
      <c r="B125" s="578" t="s">
        <v>377</v>
      </c>
      <c r="C125" s="587"/>
      <c r="D125" s="587"/>
      <c r="E125" s="587">
        <f>+'1.2.2.a.sz.mell. Hivatal köt.'!C125+'1.2.2.b.sz.mell. Hivatal önk.'!C125</f>
        <v>0</v>
      </c>
    </row>
    <row r="126" spans="1:5">
      <c r="A126" s="525" t="s">
        <v>383</v>
      </c>
      <c r="B126" s="578" t="s">
        <v>388</v>
      </c>
      <c r="C126" s="587"/>
      <c r="D126" s="587"/>
      <c r="E126" s="587">
        <f>+'1.2.2.a.sz.mell. Hivatal köt.'!C126+'1.2.2.b.sz.mell. Hivatal önk.'!C126</f>
        <v>0</v>
      </c>
    </row>
    <row r="127" spans="1:5" ht="13.5" thickBot="1">
      <c r="A127" s="579" t="s">
        <v>384</v>
      </c>
      <c r="B127" s="578" t="s">
        <v>387</v>
      </c>
      <c r="C127" s="589"/>
      <c r="D127" s="589"/>
      <c r="E127" s="589">
        <f>+'1.2.2.a.sz.mell. Hivatal köt.'!C127+'1.2.2.b.sz.mell. Hivatal önk.'!C127</f>
        <v>0</v>
      </c>
    </row>
    <row r="128" spans="1:5" ht="13.5" thickBot="1">
      <c r="A128" s="522" t="s">
        <v>20</v>
      </c>
      <c r="B128" s="591" t="s">
        <v>475</v>
      </c>
      <c r="C128" s="524">
        <f>+C93+C114</f>
        <v>123660</v>
      </c>
      <c r="D128" s="524">
        <f>+D93+D114</f>
        <v>116984</v>
      </c>
      <c r="E128" s="524">
        <f>+E93+E114</f>
        <v>104078</v>
      </c>
    </row>
    <row r="129" spans="1:5" ht="13.5" thickBot="1">
      <c r="A129" s="522" t="s">
        <v>21</v>
      </c>
      <c r="B129" s="591" t="s">
        <v>476</v>
      </c>
      <c r="C129" s="524"/>
      <c r="D129" s="524"/>
      <c r="E129" s="524">
        <f>+E130+E131+E132</f>
        <v>0</v>
      </c>
    </row>
    <row r="130" spans="1:5">
      <c r="A130" s="525" t="s">
        <v>282</v>
      </c>
      <c r="B130" s="586" t="s">
        <v>483</v>
      </c>
      <c r="C130" s="587"/>
      <c r="D130" s="587"/>
      <c r="E130" s="587">
        <f>+'1.2.2.a.sz.mell. Hivatal köt.'!C130+'1.2.2.b.sz.mell. Hivatal önk.'!C130</f>
        <v>0</v>
      </c>
    </row>
    <row r="131" spans="1:5">
      <c r="A131" s="525" t="s">
        <v>285</v>
      </c>
      <c r="B131" s="586" t="s">
        <v>484</v>
      </c>
      <c r="C131" s="587"/>
      <c r="D131" s="587"/>
      <c r="E131" s="587">
        <f>+'1.2.2.a.sz.mell. Hivatal köt.'!C131+'1.2.2.b.sz.mell. Hivatal önk.'!C131</f>
        <v>0</v>
      </c>
    </row>
    <row r="132" spans="1:5" ht="13.5" thickBot="1">
      <c r="A132" s="579" t="s">
        <v>286</v>
      </c>
      <c r="B132" s="586" t="s">
        <v>485</v>
      </c>
      <c r="C132" s="587"/>
      <c r="D132" s="587"/>
      <c r="E132" s="587">
        <f>+'1.2.2.a.sz.mell. Hivatal köt.'!C132+'1.2.2.b.sz.mell. Hivatal önk.'!C132</f>
        <v>0</v>
      </c>
    </row>
    <row r="133" spans="1:5" ht="13.5" thickBot="1">
      <c r="A133" s="522" t="s">
        <v>22</v>
      </c>
      <c r="B133" s="591" t="s">
        <v>477</v>
      </c>
      <c r="C133" s="524"/>
      <c r="D133" s="524"/>
      <c r="E133" s="524">
        <f>SUM(E134:E139)</f>
        <v>0</v>
      </c>
    </row>
    <row r="134" spans="1:5">
      <c r="A134" s="525" t="s">
        <v>94</v>
      </c>
      <c r="B134" s="594" t="s">
        <v>486</v>
      </c>
      <c r="C134" s="587"/>
      <c r="D134" s="587"/>
      <c r="E134" s="587">
        <f>+'1.2.2.a.sz.mell. Hivatal köt.'!C134+'1.2.2.b.sz.mell. Hivatal önk.'!C134</f>
        <v>0</v>
      </c>
    </row>
    <row r="135" spans="1:5">
      <c r="A135" s="525" t="s">
        <v>95</v>
      </c>
      <c r="B135" s="594" t="s">
        <v>478</v>
      </c>
      <c r="C135" s="587"/>
      <c r="D135" s="587"/>
      <c r="E135" s="587">
        <f>+'1.2.2.a.sz.mell. Hivatal köt.'!C135+'1.2.2.b.sz.mell. Hivatal önk.'!C135</f>
        <v>0</v>
      </c>
    </row>
    <row r="136" spans="1:5">
      <c r="A136" s="525" t="s">
        <v>96</v>
      </c>
      <c r="B136" s="594" t="s">
        <v>479</v>
      </c>
      <c r="C136" s="587"/>
      <c r="D136" s="587"/>
      <c r="E136" s="587">
        <f>+'1.2.2.a.sz.mell. Hivatal köt.'!C136+'1.2.2.b.sz.mell. Hivatal önk.'!C136</f>
        <v>0</v>
      </c>
    </row>
    <row r="137" spans="1:5">
      <c r="A137" s="525" t="s">
        <v>180</v>
      </c>
      <c r="B137" s="594" t="s">
        <v>480</v>
      </c>
      <c r="C137" s="587"/>
      <c r="D137" s="587"/>
      <c r="E137" s="587">
        <f>+'1.2.2.a.sz.mell. Hivatal köt.'!C137+'1.2.2.b.sz.mell. Hivatal önk.'!C137</f>
        <v>0</v>
      </c>
    </row>
    <row r="138" spans="1:5">
      <c r="A138" s="525" t="s">
        <v>181</v>
      </c>
      <c r="B138" s="594" t="s">
        <v>481</v>
      </c>
      <c r="C138" s="587"/>
      <c r="D138" s="587"/>
      <c r="E138" s="587">
        <f>+'1.2.2.a.sz.mell. Hivatal köt.'!C138+'1.2.2.b.sz.mell. Hivatal önk.'!C138</f>
        <v>0</v>
      </c>
    </row>
    <row r="139" spans="1:5" ht="13.5" thickBot="1">
      <c r="A139" s="579" t="s">
        <v>182</v>
      </c>
      <c r="B139" s="594" t="s">
        <v>482</v>
      </c>
      <c r="C139" s="587"/>
      <c r="D139" s="587"/>
      <c r="E139" s="587">
        <f>+'1.2.2.a.sz.mell. Hivatal köt.'!C139+'1.2.2.b.sz.mell. Hivatal önk.'!C139</f>
        <v>0</v>
      </c>
    </row>
    <row r="140" spans="1:5" ht="13.5" thickBot="1">
      <c r="A140" s="522" t="s">
        <v>23</v>
      </c>
      <c r="B140" s="591" t="s">
        <v>490</v>
      </c>
      <c r="C140" s="542"/>
      <c r="D140" s="542"/>
      <c r="E140" s="542">
        <f>+E141+E142+E143+E144</f>
        <v>0</v>
      </c>
    </row>
    <row r="141" spans="1:5">
      <c r="A141" s="525" t="s">
        <v>97</v>
      </c>
      <c r="B141" s="594" t="s">
        <v>392</v>
      </c>
      <c r="C141" s="587"/>
      <c r="D141" s="587"/>
      <c r="E141" s="587">
        <f>+'1.2.2.a.sz.mell. Hivatal köt.'!C141+'1.2.2.b.sz.mell. Hivatal önk.'!C141</f>
        <v>0</v>
      </c>
    </row>
    <row r="142" spans="1:5">
      <c r="A142" s="525" t="s">
        <v>98</v>
      </c>
      <c r="B142" s="594" t="s">
        <v>393</v>
      </c>
      <c r="C142" s="587"/>
      <c r="D142" s="587"/>
      <c r="E142" s="587">
        <f>+'1.2.2.a.sz.mell. Hivatal köt.'!C142+'1.2.2.b.sz.mell. Hivatal önk.'!C142</f>
        <v>0</v>
      </c>
    </row>
    <row r="143" spans="1:5">
      <c r="A143" s="525" t="s">
        <v>306</v>
      </c>
      <c r="B143" s="594" t="s">
        <v>491</v>
      </c>
      <c r="C143" s="587"/>
      <c r="D143" s="587"/>
      <c r="E143" s="587">
        <f>+'1.2.2.a.sz.mell. Hivatal köt.'!C143+'1.2.2.b.sz.mell. Hivatal önk.'!C143</f>
        <v>0</v>
      </c>
    </row>
    <row r="144" spans="1:5" ht="13.5" thickBot="1">
      <c r="A144" s="579" t="s">
        <v>307</v>
      </c>
      <c r="B144" s="595" t="s">
        <v>581</v>
      </c>
      <c r="C144" s="587"/>
      <c r="D144" s="587"/>
      <c r="E144" s="587">
        <f>+'1.2.2.a.sz.mell. Hivatal köt.'!C144+'1.2.2.b.sz.mell. Hivatal önk.'!C144</f>
        <v>0</v>
      </c>
    </row>
    <row r="145" spans="1:5" ht="13.5" thickBot="1">
      <c r="A145" s="522" t="s">
        <v>24</v>
      </c>
      <c r="B145" s="591" t="s">
        <v>492</v>
      </c>
      <c r="C145" s="596"/>
      <c r="D145" s="596"/>
      <c r="E145" s="596">
        <f>SUM(E146:E150)</f>
        <v>0</v>
      </c>
    </row>
    <row r="146" spans="1:5">
      <c r="A146" s="525" t="s">
        <v>99</v>
      </c>
      <c r="B146" s="594" t="s">
        <v>487</v>
      </c>
      <c r="C146" s="587"/>
      <c r="D146" s="587"/>
      <c r="E146" s="587">
        <f>+'1.2.2.a.sz.mell. Hivatal köt.'!C146+'1.2.2.b.sz.mell. Hivatal önk.'!C146</f>
        <v>0</v>
      </c>
    </row>
    <row r="147" spans="1:5">
      <c r="A147" s="525" t="s">
        <v>100</v>
      </c>
      <c r="B147" s="594" t="s">
        <v>494</v>
      </c>
      <c r="C147" s="587"/>
      <c r="D147" s="587"/>
      <c r="E147" s="587">
        <f>+'1.2.2.a.sz.mell. Hivatal köt.'!C147+'1.2.2.b.sz.mell. Hivatal önk.'!C147</f>
        <v>0</v>
      </c>
    </row>
    <row r="148" spans="1:5">
      <c r="A148" s="525" t="s">
        <v>318</v>
      </c>
      <c r="B148" s="594" t="s">
        <v>489</v>
      </c>
      <c r="C148" s="587"/>
      <c r="D148" s="587"/>
      <c r="E148" s="587">
        <f>+'1.2.2.a.sz.mell. Hivatal köt.'!C148+'1.2.2.b.sz.mell. Hivatal önk.'!C148</f>
        <v>0</v>
      </c>
    </row>
    <row r="149" spans="1:5">
      <c r="A149" s="525" t="s">
        <v>319</v>
      </c>
      <c r="B149" s="594" t="s">
        <v>495</v>
      </c>
      <c r="C149" s="587"/>
      <c r="D149" s="587"/>
      <c r="E149" s="587">
        <f>+'1.2.2.a.sz.mell. Hivatal köt.'!C149+'1.2.2.b.sz.mell. Hivatal önk.'!C149</f>
        <v>0</v>
      </c>
    </row>
    <row r="150" spans="1:5" ht="13.5" thickBot="1">
      <c r="A150" s="525" t="s">
        <v>493</v>
      </c>
      <c r="B150" s="594" t="s">
        <v>496</v>
      </c>
      <c r="C150" s="587"/>
      <c r="D150" s="587"/>
      <c r="E150" s="587">
        <f>+'1.2.2.a.sz.mell. Hivatal köt.'!C150+'1.2.2.b.sz.mell. Hivatal önk.'!C150</f>
        <v>0</v>
      </c>
    </row>
    <row r="151" spans="1:5" ht="13.5" thickBot="1">
      <c r="A151" s="522" t="s">
        <v>25</v>
      </c>
      <c r="B151" s="591" t="s">
        <v>497</v>
      </c>
      <c r="C151" s="597"/>
      <c r="D151" s="597"/>
      <c r="E151" s="597">
        <f>+'1.2.2.a.sz.mell. Hivatal köt.'!C151+'1.2.2.b.sz.mell. Hivatal önk.'!C151</f>
        <v>0</v>
      </c>
    </row>
    <row r="152" spans="1:5" ht="13.5" thickBot="1">
      <c r="A152" s="522" t="s">
        <v>26</v>
      </c>
      <c r="B152" s="591" t="s">
        <v>498</v>
      </c>
      <c r="C152" s="597"/>
      <c r="D152" s="597"/>
      <c r="E152" s="597">
        <f>+'1.2.2.a.sz.mell. Hivatal köt.'!C152+'1.2.2.b.sz.mell. Hivatal önk.'!C152</f>
        <v>0</v>
      </c>
    </row>
    <row r="153" spans="1:5" ht="13.5" thickBot="1">
      <c r="A153" s="522" t="s">
        <v>27</v>
      </c>
      <c r="B153" s="591" t="s">
        <v>500</v>
      </c>
      <c r="C153" s="598"/>
      <c r="D153" s="598"/>
      <c r="E153" s="598">
        <f>+E129+E133+E140+E145+E151+E152</f>
        <v>0</v>
      </c>
    </row>
    <row r="154" spans="1:5" ht="13.5" thickBot="1">
      <c r="A154" s="600" t="s">
        <v>28</v>
      </c>
      <c r="B154" s="610" t="s">
        <v>499</v>
      </c>
      <c r="C154" s="598">
        <f>+C128+C153</f>
        <v>123660</v>
      </c>
      <c r="D154" s="598">
        <f>+D128+D153</f>
        <v>116984</v>
      </c>
      <c r="E154" s="598">
        <f>+E128+E153</f>
        <v>104078</v>
      </c>
    </row>
    <row r="155" spans="1:5" s="513" customFormat="1" ht="18" customHeight="1">
      <c r="A155" s="615"/>
      <c r="B155" s="749"/>
      <c r="E155" s="752">
        <f>+E154-E87</f>
        <v>0</v>
      </c>
    </row>
    <row r="156" spans="1:5">
      <c r="A156" s="603" t="s">
        <v>394</v>
      </c>
      <c r="B156" s="613"/>
      <c r="C156" s="617"/>
      <c r="D156" s="617"/>
      <c r="E156" s="603"/>
    </row>
    <row r="157" spans="1:5" ht="14.25" thickBot="1">
      <c r="A157" s="612" t="s">
        <v>159</v>
      </c>
      <c r="B157" s="612"/>
      <c r="C157" s="306"/>
      <c r="D157" s="306"/>
      <c r="E157" s="306" t="s">
        <v>241</v>
      </c>
    </row>
    <row r="158" spans="1:5" ht="13.5" thickBot="1">
      <c r="A158" s="522">
        <v>1</v>
      </c>
      <c r="B158" s="604" t="s">
        <v>501</v>
      </c>
      <c r="C158" s="524"/>
      <c r="D158" s="524"/>
      <c r="E158" s="524">
        <f>+E62-E128</f>
        <v>-101295</v>
      </c>
    </row>
    <row r="159" spans="1:5" ht="39" thickBot="1">
      <c r="A159" s="522" t="s">
        <v>19</v>
      </c>
      <c r="B159" s="604" t="s">
        <v>507</v>
      </c>
      <c r="C159" s="524"/>
      <c r="D159" s="524"/>
      <c r="E159" s="524">
        <f>+E86-E153</f>
        <v>101295</v>
      </c>
    </row>
    <row r="161" spans="1:5" s="513" customFormat="1" ht="18" customHeight="1">
      <c r="A161" s="615"/>
      <c r="B161" s="754" t="s">
        <v>643</v>
      </c>
      <c r="E161" s="751" t="s">
        <v>642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r:id="rId1"/>
  <headerFooter alignWithMargins="0">
    <oddHeader>&amp;C&amp;"Times New Roman CE,Félkövér"&amp;12
Polgármesteri Hivatal
2015. ÉVI KÖLTSÉGVETÉSÉNEK ÖSSZEVONT MÉRLEGE&amp;10
&amp;R&amp;"Times New Roman CE,Félkövér dőlt"&amp;11 1.2.2. melléklet a 5/2015. (III.18.) önkormányzati rendelethez</oddHeader>
  </headerFooter>
  <rowBreaks count="1" manualBreakCount="1"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J159"/>
  <sheetViews>
    <sheetView workbookViewId="0">
      <selection activeCell="D1" sqref="D1:D1048576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4" width="9" style="513" customWidth="1"/>
    <col min="5" max="16384" width="9.33203125" style="513"/>
  </cols>
  <sheetData>
    <row r="1" spans="1:10" ht="15.95" customHeight="1">
      <c r="A1" s="514"/>
      <c r="B1" s="514" t="s">
        <v>15</v>
      </c>
      <c r="C1" s="514"/>
    </row>
    <row r="2" spans="1:10" ht="15.95" customHeight="1" thickBot="1">
      <c r="A2" s="612"/>
      <c r="B2" s="612"/>
      <c r="C2" s="306" t="s">
        <v>241</v>
      </c>
    </row>
    <row r="3" spans="1:10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10" s="383" customFormat="1" ht="12" customHeight="1" thickBot="1">
      <c r="A4" s="519" t="s">
        <v>520</v>
      </c>
      <c r="B4" s="520" t="s">
        <v>521</v>
      </c>
      <c r="C4" s="521" t="s">
        <v>522</v>
      </c>
      <c r="D4" s="513"/>
    </row>
    <row r="5" spans="1:10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</row>
    <row r="6" spans="1:10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481"/>
      <c r="F6" s="481"/>
      <c r="G6" s="481"/>
      <c r="H6" s="481"/>
      <c r="I6" s="481"/>
      <c r="J6" s="481"/>
    </row>
    <row r="7" spans="1:10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</row>
    <row r="8" spans="1:10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</row>
    <row r="9" spans="1:10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</row>
    <row r="10" spans="1:10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</row>
    <row r="11" spans="1:10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</row>
    <row r="12" spans="1:10" s="383" customFormat="1" ht="12" customHeight="1" thickBot="1">
      <c r="A12" s="522" t="s">
        <v>19</v>
      </c>
      <c r="B12" s="550" t="s">
        <v>271</v>
      </c>
      <c r="C12" s="524">
        <f>+C13+C14+C15+C16+C17</f>
        <v>2783</v>
      </c>
      <c r="D12" s="513"/>
    </row>
    <row r="13" spans="1:10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</row>
    <row r="14" spans="1:10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</row>
    <row r="15" spans="1:10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</row>
    <row r="16" spans="1:10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</row>
    <row r="17" spans="1:4" s="383" customFormat="1" ht="12" customHeight="1">
      <c r="A17" s="529" t="s">
        <v>111</v>
      </c>
      <c r="B17" s="530" t="s">
        <v>274</v>
      </c>
      <c r="C17" s="531">
        <v>2783</v>
      </c>
      <c r="D17" s="528"/>
    </row>
    <row r="18" spans="1:4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</row>
    <row r="19" spans="1:4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</row>
    <row r="20" spans="1:4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</row>
    <row r="21" spans="1:4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</row>
    <row r="22" spans="1:4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</row>
    <row r="23" spans="1:4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</row>
    <row r="24" spans="1:4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</row>
    <row r="25" spans="1:4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</row>
    <row r="26" spans="1:4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</row>
    <row r="27" spans="1:4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</row>
    <row r="28" spans="1:4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</row>
    <row r="29" spans="1:4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</row>
    <row r="30" spans="1:4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</row>
    <row r="31" spans="1:4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</row>
    <row r="32" spans="1:4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</row>
    <row r="33" spans="1:4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</row>
    <row r="34" spans="1:4" s="383" customFormat="1" ht="12" customHeight="1" thickBot="1">
      <c r="A34" s="522" t="s">
        <v>22</v>
      </c>
      <c r="B34" s="523" t="s">
        <v>458</v>
      </c>
      <c r="C34" s="524">
        <f>SUM(C35:C45)</f>
        <v>0</v>
      </c>
      <c r="D34" s="513"/>
    </row>
    <row r="35" spans="1:4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</row>
    <row r="36" spans="1:4" s="383" customFormat="1" ht="12" customHeight="1">
      <c r="A36" s="529" t="s">
        <v>95</v>
      </c>
      <c r="B36" s="530" t="s">
        <v>296</v>
      </c>
      <c r="C36" s="531">
        <f t="shared" ref="C36:C45" si="4">+D36</f>
        <v>0</v>
      </c>
      <c r="D36" s="528"/>
    </row>
    <row r="37" spans="1:4" s="383" customFormat="1" ht="12" customHeight="1">
      <c r="A37" s="529" t="s">
        <v>96</v>
      </c>
      <c r="B37" s="530" t="s">
        <v>297</v>
      </c>
      <c r="C37" s="531">
        <f t="shared" si="4"/>
        <v>0</v>
      </c>
      <c r="D37" s="528"/>
    </row>
    <row r="38" spans="1:4" s="383" customFormat="1" ht="12" customHeight="1">
      <c r="A38" s="529" t="s">
        <v>180</v>
      </c>
      <c r="B38" s="530" t="s">
        <v>298</v>
      </c>
      <c r="C38" s="531">
        <f t="shared" si="4"/>
        <v>0</v>
      </c>
      <c r="D38" s="528"/>
    </row>
    <row r="39" spans="1:4" s="383" customFormat="1" ht="12" customHeight="1">
      <c r="A39" s="529" t="s">
        <v>181</v>
      </c>
      <c r="B39" s="530" t="s">
        <v>299</v>
      </c>
      <c r="C39" s="531">
        <f t="shared" si="4"/>
        <v>0</v>
      </c>
      <c r="D39" s="528"/>
    </row>
    <row r="40" spans="1:4" s="383" customFormat="1" ht="12" customHeight="1">
      <c r="A40" s="529" t="s">
        <v>182</v>
      </c>
      <c r="B40" s="530" t="s">
        <v>300</v>
      </c>
      <c r="C40" s="531">
        <f t="shared" si="4"/>
        <v>0</v>
      </c>
      <c r="D40" s="528"/>
    </row>
    <row r="41" spans="1:4" s="383" customFormat="1" ht="12" customHeight="1">
      <c r="A41" s="529" t="s">
        <v>183</v>
      </c>
      <c r="B41" s="530" t="s">
        <v>301</v>
      </c>
      <c r="C41" s="531">
        <f t="shared" si="4"/>
        <v>0</v>
      </c>
      <c r="D41" s="528"/>
    </row>
    <row r="42" spans="1:4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</row>
    <row r="43" spans="1:4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</row>
    <row r="44" spans="1:4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</row>
    <row r="45" spans="1:4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</row>
    <row r="46" spans="1:4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</row>
    <row r="47" spans="1:4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</row>
    <row r="48" spans="1:4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</row>
    <row r="49" spans="1:4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</row>
    <row r="50" spans="1:4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</row>
    <row r="51" spans="1:4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</row>
    <row r="52" spans="1:4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</row>
    <row r="53" spans="1:4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</row>
    <row r="54" spans="1:4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</row>
    <row r="55" spans="1:4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</row>
    <row r="56" spans="1:4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</row>
    <row r="57" spans="1:4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</row>
    <row r="58" spans="1:4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</row>
    <row r="59" spans="1:4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</row>
    <row r="60" spans="1:4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</row>
    <row r="61" spans="1:4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</row>
    <row r="62" spans="1:4" s="383" customFormat="1" ht="12" customHeight="1" thickBot="1">
      <c r="A62" s="548" t="s">
        <v>503</v>
      </c>
      <c r="B62" s="523" t="s">
        <v>325</v>
      </c>
      <c r="C62" s="542">
        <f>+C5+C12+C19+C26+C34+C46+C52+C57</f>
        <v>2783</v>
      </c>
      <c r="D62" s="513"/>
    </row>
    <row r="63" spans="1:4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</row>
    <row r="64" spans="1:4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</row>
    <row r="65" spans="1:4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</row>
    <row r="66" spans="1:4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</row>
    <row r="67" spans="1:4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</row>
    <row r="68" spans="1:4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</row>
    <row r="69" spans="1:4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</row>
    <row r="70" spans="1:4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</row>
    <row r="71" spans="1:4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</row>
    <row r="72" spans="1:4" s="383" customFormat="1" ht="12" customHeight="1" thickBot="1">
      <c r="A72" s="549" t="s">
        <v>337</v>
      </c>
      <c r="B72" s="550" t="s">
        <v>338</v>
      </c>
      <c r="C72" s="524">
        <f>SUM(C73:C74)</f>
        <v>6779</v>
      </c>
      <c r="D72" s="513"/>
    </row>
    <row r="73" spans="1:4" s="383" customFormat="1" ht="12" customHeight="1">
      <c r="A73" s="525" t="s">
        <v>361</v>
      </c>
      <c r="B73" s="526" t="s">
        <v>339</v>
      </c>
      <c r="C73" s="545">
        <v>6779</v>
      </c>
      <c r="D73" s="528"/>
    </row>
    <row r="74" spans="1:4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</row>
    <row r="75" spans="1:4" s="383" customFormat="1" ht="12" customHeight="1" thickBot="1">
      <c r="A75" s="549" t="s">
        <v>341</v>
      </c>
      <c r="B75" s="550" t="s">
        <v>342</v>
      </c>
      <c r="C75" s="524">
        <f>SUM(C76:C78)</f>
        <v>92865</v>
      </c>
      <c r="D75" s="513"/>
    </row>
    <row r="76" spans="1:4" s="383" customFormat="1" ht="12" customHeight="1">
      <c r="A76" s="525" t="s">
        <v>363</v>
      </c>
      <c r="B76" s="526" t="s">
        <v>582</v>
      </c>
      <c r="C76" s="545">
        <v>61922</v>
      </c>
      <c r="D76" s="552"/>
    </row>
    <row r="77" spans="1:4" s="383" customFormat="1" ht="12" customHeight="1">
      <c r="A77" s="529" t="s">
        <v>364</v>
      </c>
      <c r="B77" s="530" t="s">
        <v>585</v>
      </c>
      <c r="C77" s="545">
        <v>30943</v>
      </c>
      <c r="D77" s="552"/>
    </row>
    <row r="78" spans="1:4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</row>
    <row r="79" spans="1:4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</row>
    <row r="80" spans="1:4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</row>
    <row r="81" spans="1:4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</row>
    <row r="82" spans="1:4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</row>
    <row r="83" spans="1:4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</row>
    <row r="84" spans="1:4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</row>
    <row r="85" spans="1:4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</row>
    <row r="86" spans="1:4" s="383" customFormat="1" ht="15.75" customHeight="1" thickBot="1">
      <c r="A86" s="549" t="s">
        <v>369</v>
      </c>
      <c r="B86" s="606" t="s">
        <v>505</v>
      </c>
      <c r="C86" s="542">
        <f>+C63+C67+C72+C75+C79+C85+C84</f>
        <v>99644</v>
      </c>
      <c r="D86" s="513"/>
    </row>
    <row r="87" spans="1:4" s="383" customFormat="1" ht="16.5" customHeight="1" thickBot="1">
      <c r="A87" s="558" t="s">
        <v>504</v>
      </c>
      <c r="B87" s="607" t="s">
        <v>506</v>
      </c>
      <c r="C87" s="542">
        <f>+C62+C86</f>
        <v>102427</v>
      </c>
      <c r="D87" s="513"/>
    </row>
    <row r="88" spans="1:4" s="383" customFormat="1" ht="83.25" customHeight="1">
      <c r="A88" s="561"/>
      <c r="B88" s="562"/>
      <c r="C88" s="564"/>
      <c r="D88" s="513"/>
    </row>
    <row r="89" spans="1:4" ht="16.5" customHeight="1">
      <c r="A89" s="514"/>
      <c r="B89" s="514" t="s">
        <v>47</v>
      </c>
      <c r="C89" s="514"/>
    </row>
    <row r="90" spans="1:4" ht="15.95" customHeight="1" thickBot="1">
      <c r="A90" s="612"/>
      <c r="B90" s="612"/>
      <c r="C90" s="306" t="s">
        <v>241</v>
      </c>
    </row>
    <row r="91" spans="1:4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4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</row>
    <row r="93" spans="1:4" ht="12" customHeight="1" thickBot="1">
      <c r="A93" s="567" t="s">
        <v>18</v>
      </c>
      <c r="B93" s="608" t="s">
        <v>610</v>
      </c>
      <c r="C93" s="569">
        <f>C94+C95+C96+C97+C98+C111</f>
        <v>100427</v>
      </c>
    </row>
    <row r="94" spans="1:4" ht="12" customHeight="1">
      <c r="A94" s="570" t="s">
        <v>101</v>
      </c>
      <c r="B94" s="571" t="s">
        <v>49</v>
      </c>
      <c r="C94" s="572">
        <v>61282</v>
      </c>
      <c r="D94" s="528"/>
    </row>
    <row r="95" spans="1:4" ht="12" customHeight="1">
      <c r="A95" s="529" t="s">
        <v>102</v>
      </c>
      <c r="B95" s="573" t="s">
        <v>188</v>
      </c>
      <c r="C95" s="531">
        <v>16828</v>
      </c>
      <c r="D95" s="528"/>
    </row>
    <row r="96" spans="1:4" ht="12" customHeight="1">
      <c r="A96" s="529" t="s">
        <v>103</v>
      </c>
      <c r="B96" s="573" t="s">
        <v>144</v>
      </c>
      <c r="C96" s="539">
        <v>22317</v>
      </c>
      <c r="D96" s="528"/>
    </row>
    <row r="97" spans="1:4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</row>
    <row r="98" spans="1:4" ht="12" customHeight="1">
      <c r="A98" s="529" t="s">
        <v>115</v>
      </c>
      <c r="B98" s="575" t="s">
        <v>190</v>
      </c>
      <c r="C98" s="539">
        <f>SUM(C99:C110)</f>
        <v>0</v>
      </c>
      <c r="D98" s="528"/>
    </row>
    <row r="99" spans="1:4" ht="12" customHeight="1">
      <c r="A99" s="529" t="s">
        <v>105</v>
      </c>
      <c r="B99" s="573" t="s">
        <v>469</v>
      </c>
      <c r="C99" s="539">
        <f t="shared" si="6"/>
        <v>0</v>
      </c>
      <c r="D99" s="528"/>
    </row>
    <row r="100" spans="1:4" ht="12" customHeight="1">
      <c r="A100" s="529" t="s">
        <v>106</v>
      </c>
      <c r="B100" s="576" t="s">
        <v>468</v>
      </c>
      <c r="C100" s="539">
        <f t="shared" si="6"/>
        <v>0</v>
      </c>
      <c r="D100" s="528"/>
    </row>
    <row r="101" spans="1:4" ht="12" customHeight="1">
      <c r="A101" s="529" t="s">
        <v>116</v>
      </c>
      <c r="B101" s="576" t="s">
        <v>467</v>
      </c>
      <c r="C101" s="539">
        <f t="shared" si="6"/>
        <v>0</v>
      </c>
      <c r="D101" s="528"/>
    </row>
    <row r="102" spans="1:4" ht="12" customHeight="1">
      <c r="A102" s="529" t="s">
        <v>117</v>
      </c>
      <c r="B102" s="577" t="s">
        <v>372</v>
      </c>
      <c r="C102" s="539">
        <f t="shared" si="6"/>
        <v>0</v>
      </c>
      <c r="D102" s="528"/>
    </row>
    <row r="103" spans="1:4" ht="12" customHeight="1">
      <c r="A103" s="529" t="s">
        <v>118</v>
      </c>
      <c r="B103" s="578" t="s">
        <v>373</v>
      </c>
      <c r="C103" s="539">
        <f t="shared" si="6"/>
        <v>0</v>
      </c>
      <c r="D103" s="528"/>
    </row>
    <row r="104" spans="1:4" ht="12" customHeight="1">
      <c r="A104" s="529" t="s">
        <v>119</v>
      </c>
      <c r="B104" s="578" t="s">
        <v>374</v>
      </c>
      <c r="C104" s="539">
        <f t="shared" si="6"/>
        <v>0</v>
      </c>
      <c r="D104" s="528"/>
    </row>
    <row r="105" spans="1:4" ht="12" customHeight="1">
      <c r="A105" s="529" t="s">
        <v>121</v>
      </c>
      <c r="B105" s="577" t="s">
        <v>375</v>
      </c>
      <c r="C105" s="539">
        <f t="shared" si="6"/>
        <v>0</v>
      </c>
      <c r="D105" s="528"/>
    </row>
    <row r="106" spans="1:4" ht="12" customHeight="1">
      <c r="A106" s="529" t="s">
        <v>191</v>
      </c>
      <c r="B106" s="577" t="s">
        <v>376</v>
      </c>
      <c r="C106" s="539">
        <f t="shared" si="6"/>
        <v>0</v>
      </c>
      <c r="D106" s="528"/>
    </row>
    <row r="107" spans="1:4" ht="12" customHeight="1">
      <c r="A107" s="529" t="s">
        <v>370</v>
      </c>
      <c r="B107" s="578" t="s">
        <v>377</v>
      </c>
      <c r="C107" s="539">
        <f t="shared" si="6"/>
        <v>0</v>
      </c>
      <c r="D107" s="528"/>
    </row>
    <row r="108" spans="1:4" ht="12" customHeight="1">
      <c r="A108" s="579" t="s">
        <v>371</v>
      </c>
      <c r="B108" s="576" t="s">
        <v>378</v>
      </c>
      <c r="C108" s="539">
        <f t="shared" si="6"/>
        <v>0</v>
      </c>
      <c r="D108" s="528"/>
    </row>
    <row r="109" spans="1:4" ht="12" customHeight="1">
      <c r="A109" s="529" t="s">
        <v>465</v>
      </c>
      <c r="B109" s="576" t="s">
        <v>379</v>
      </c>
      <c r="C109" s="539">
        <f t="shared" si="6"/>
        <v>0</v>
      </c>
      <c r="D109" s="528"/>
    </row>
    <row r="110" spans="1:4" ht="12" customHeight="1">
      <c r="A110" s="533" t="s">
        <v>466</v>
      </c>
      <c r="B110" s="576" t="s">
        <v>380</v>
      </c>
      <c r="C110" s="539">
        <f t="shared" si="6"/>
        <v>0</v>
      </c>
      <c r="D110" s="528"/>
    </row>
    <row r="111" spans="1:4" ht="12" customHeight="1">
      <c r="A111" s="529" t="s">
        <v>470</v>
      </c>
      <c r="B111" s="574" t="s">
        <v>50</v>
      </c>
      <c r="C111" s="531">
        <f>SUM(C112:C113)</f>
        <v>0</v>
      </c>
      <c r="D111" s="528"/>
    </row>
    <row r="112" spans="1:4" ht="12" customHeight="1">
      <c r="A112" s="529" t="s">
        <v>471</v>
      </c>
      <c r="B112" s="573" t="s">
        <v>473</v>
      </c>
      <c r="C112" s="531">
        <f t="shared" si="6"/>
        <v>0</v>
      </c>
      <c r="D112" s="528"/>
    </row>
    <row r="113" spans="1:4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</row>
    <row r="114" spans="1:4" ht="12" customHeight="1" thickBot="1">
      <c r="A114" s="583" t="s">
        <v>19</v>
      </c>
      <c r="B114" s="609" t="s">
        <v>611</v>
      </c>
      <c r="C114" s="585">
        <f>+C115+C117+C119</f>
        <v>2000</v>
      </c>
    </row>
    <row r="115" spans="1:4" ht="12" customHeight="1">
      <c r="A115" s="525" t="s">
        <v>107</v>
      </c>
      <c r="B115" s="573" t="s">
        <v>240</v>
      </c>
      <c r="C115" s="527">
        <v>2000</v>
      </c>
      <c r="D115" s="528"/>
    </row>
    <row r="116" spans="1:4" ht="12" customHeight="1">
      <c r="A116" s="525" t="s">
        <v>108</v>
      </c>
      <c r="B116" s="586" t="s">
        <v>385</v>
      </c>
      <c r="C116" s="527">
        <f>+D116</f>
        <v>0</v>
      </c>
      <c r="D116" s="528"/>
    </row>
    <row r="117" spans="1:4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</row>
    <row r="118" spans="1:4" ht="12" customHeight="1">
      <c r="A118" s="525" t="s">
        <v>110</v>
      </c>
      <c r="B118" s="586" t="s">
        <v>386</v>
      </c>
      <c r="C118" s="587">
        <f t="shared" si="7"/>
        <v>0</v>
      </c>
      <c r="D118" s="528"/>
    </row>
    <row r="119" spans="1:4" ht="12" customHeight="1">
      <c r="A119" s="525" t="s">
        <v>111</v>
      </c>
      <c r="B119" s="534" t="s">
        <v>243</v>
      </c>
      <c r="C119" s="587">
        <f>SUM(C120:C127)</f>
        <v>0</v>
      </c>
      <c r="D119" s="528"/>
    </row>
    <row r="120" spans="1:4" ht="12" customHeight="1">
      <c r="A120" s="525" t="s">
        <v>120</v>
      </c>
      <c r="B120" s="532" t="s">
        <v>451</v>
      </c>
      <c r="C120" s="587">
        <f t="shared" si="7"/>
        <v>0</v>
      </c>
      <c r="D120" s="528"/>
    </row>
    <row r="121" spans="1:4" ht="12" customHeight="1">
      <c r="A121" s="525" t="s">
        <v>122</v>
      </c>
      <c r="B121" s="588" t="s">
        <v>391</v>
      </c>
      <c r="C121" s="587">
        <f t="shared" si="7"/>
        <v>0</v>
      </c>
      <c r="D121" s="528"/>
    </row>
    <row r="122" spans="1:4">
      <c r="A122" s="525" t="s">
        <v>193</v>
      </c>
      <c r="B122" s="578" t="s">
        <v>374</v>
      </c>
      <c r="C122" s="587">
        <f t="shared" si="7"/>
        <v>0</v>
      </c>
      <c r="D122" s="528"/>
    </row>
    <row r="123" spans="1:4" ht="12" customHeight="1">
      <c r="A123" s="525" t="s">
        <v>194</v>
      </c>
      <c r="B123" s="578" t="s">
        <v>390</v>
      </c>
      <c r="C123" s="587">
        <f t="shared" si="7"/>
        <v>0</v>
      </c>
      <c r="D123" s="528"/>
    </row>
    <row r="124" spans="1:4" ht="12" customHeight="1">
      <c r="A124" s="525" t="s">
        <v>195</v>
      </c>
      <c r="B124" s="578" t="s">
        <v>389</v>
      </c>
      <c r="C124" s="587">
        <f t="shared" si="7"/>
        <v>0</v>
      </c>
      <c r="D124" s="528"/>
    </row>
    <row r="125" spans="1:4" ht="12" customHeight="1">
      <c r="A125" s="525" t="s">
        <v>382</v>
      </c>
      <c r="B125" s="578" t="s">
        <v>377</v>
      </c>
      <c r="C125" s="587">
        <f t="shared" si="7"/>
        <v>0</v>
      </c>
      <c r="D125" s="528"/>
    </row>
    <row r="126" spans="1:4" ht="12" customHeight="1">
      <c r="A126" s="525" t="s">
        <v>383</v>
      </c>
      <c r="B126" s="578" t="s">
        <v>388</v>
      </c>
      <c r="C126" s="587">
        <f t="shared" si="7"/>
        <v>0</v>
      </c>
      <c r="D126" s="528"/>
    </row>
    <row r="127" spans="1:4" ht="13.5" thickBot="1">
      <c r="A127" s="579" t="s">
        <v>384</v>
      </c>
      <c r="B127" s="578" t="s">
        <v>387</v>
      </c>
      <c r="C127" s="589">
        <f t="shared" si="7"/>
        <v>0</v>
      </c>
      <c r="D127" s="528"/>
    </row>
    <row r="128" spans="1:4" ht="12" customHeight="1" thickBot="1">
      <c r="A128" s="522" t="s">
        <v>20</v>
      </c>
      <c r="B128" s="591" t="s">
        <v>475</v>
      </c>
      <c r="C128" s="524">
        <f>+C93+C114</f>
        <v>102427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>
        <f>+D130</f>
        <v>0</v>
      </c>
    </row>
    <row r="131" spans="1:4" ht="12" customHeight="1">
      <c r="A131" s="525" t="s">
        <v>285</v>
      </c>
      <c r="B131" s="586" t="s">
        <v>484</v>
      </c>
      <c r="C131" s="587">
        <f>+D131</f>
        <v>0</v>
      </c>
    </row>
    <row r="132" spans="1:4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4" ht="12" customHeight="1">
      <c r="A135" s="525" t="s">
        <v>95</v>
      </c>
      <c r="B135" s="594" t="s">
        <v>478</v>
      </c>
      <c r="C135" s="587">
        <f t="shared" si="8"/>
        <v>0</v>
      </c>
    </row>
    <row r="136" spans="1:4" ht="12" customHeight="1">
      <c r="A136" s="525" t="s">
        <v>96</v>
      </c>
      <c r="B136" s="594" t="s">
        <v>479</v>
      </c>
      <c r="C136" s="587">
        <f t="shared" si="8"/>
        <v>0</v>
      </c>
    </row>
    <row r="137" spans="1:4" ht="12" customHeight="1">
      <c r="A137" s="525" t="s">
        <v>180</v>
      </c>
      <c r="B137" s="594" t="s">
        <v>480</v>
      </c>
      <c r="C137" s="587">
        <f t="shared" si="8"/>
        <v>0</v>
      </c>
    </row>
    <row r="138" spans="1:4" ht="12" customHeight="1">
      <c r="A138" s="525" t="s">
        <v>181</v>
      </c>
      <c r="B138" s="594" t="s">
        <v>481</v>
      </c>
      <c r="C138" s="587">
        <f t="shared" si="8"/>
        <v>0</v>
      </c>
    </row>
    <row r="139" spans="1:4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4" ht="12" customHeight="1">
      <c r="A141" s="525" t="s">
        <v>97</v>
      </c>
      <c r="B141" s="594" t="s">
        <v>392</v>
      </c>
      <c r="C141" s="587">
        <f>+D141</f>
        <v>0</v>
      </c>
    </row>
    <row r="142" spans="1:4" ht="12" customHeight="1">
      <c r="A142" s="525" t="s">
        <v>98</v>
      </c>
      <c r="B142" s="594" t="s">
        <v>393</v>
      </c>
      <c r="C142" s="587">
        <f>+D142</f>
        <v>0</v>
      </c>
    </row>
    <row r="143" spans="1:4" ht="12" customHeight="1">
      <c r="A143" s="525" t="s">
        <v>306</v>
      </c>
      <c r="B143" s="594" t="s">
        <v>491</v>
      </c>
      <c r="C143" s="587">
        <f>+D143</f>
        <v>0</v>
      </c>
    </row>
    <row r="144" spans="1:4" ht="12" customHeight="1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F153" s="611"/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102427</v>
      </c>
      <c r="D154" s="513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-99644</v>
      </c>
      <c r="D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99644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Polgármesteri Hivatal kötelező feladatok&amp;R&amp;"Times New Roman CE,Félkövér dőlt" 1.2.2/a. melléklet a 5/2015. (III.18.) önkormányzati rendelethez</oddHeader>
  </headerFooter>
  <rowBreaks count="1" manualBreakCount="1">
    <brk id="87" max="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topLeftCell="A142" workbookViewId="0">
      <selection activeCell="D88" sqref="D88:E88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5" width="9" style="513" customWidth="1"/>
    <col min="6" max="6" width="9" style="482" customWidth="1"/>
    <col min="7" max="16384" width="9.33203125" style="513"/>
  </cols>
  <sheetData>
    <row r="1" spans="1:6" ht="15.95" customHeight="1">
      <c r="A1" s="514"/>
      <c r="B1" s="514" t="s">
        <v>15</v>
      </c>
      <c r="C1" s="514"/>
    </row>
    <row r="2" spans="1:6" ht="15.95" customHeight="1" thickBot="1">
      <c r="A2" s="612"/>
      <c r="B2" s="612"/>
      <c r="C2" s="306" t="s">
        <v>241</v>
      </c>
    </row>
    <row r="3" spans="1:6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6" s="383" customFormat="1" ht="12" customHeight="1" thickBot="1">
      <c r="A4" s="519" t="s">
        <v>520</v>
      </c>
      <c r="B4" s="520" t="s">
        <v>521</v>
      </c>
      <c r="C4" s="521" t="s">
        <v>522</v>
      </c>
      <c r="D4" s="513"/>
      <c r="E4" s="513"/>
      <c r="F4" s="482"/>
    </row>
    <row r="5" spans="1:6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  <c r="E5" s="513"/>
      <c r="F5" s="482"/>
    </row>
    <row r="6" spans="1:6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528"/>
      <c r="F6" s="482"/>
    </row>
    <row r="7" spans="1:6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  <c r="E7" s="528"/>
      <c r="F7" s="482"/>
    </row>
    <row r="8" spans="1:6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  <c r="E8" s="528"/>
      <c r="F8" s="482"/>
    </row>
    <row r="9" spans="1:6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  <c r="E9" s="528"/>
      <c r="F9" s="482"/>
    </row>
    <row r="10" spans="1:6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  <c r="E10" s="528"/>
      <c r="F10" s="482"/>
    </row>
    <row r="11" spans="1:6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  <c r="E11" s="528"/>
      <c r="F11" s="482"/>
    </row>
    <row r="12" spans="1:6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  <c r="E12" s="513"/>
      <c r="F12" s="482"/>
    </row>
    <row r="13" spans="1:6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  <c r="E13" s="528"/>
      <c r="F13" s="482"/>
    </row>
    <row r="14" spans="1:6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  <c r="E14" s="528"/>
      <c r="F14" s="482"/>
    </row>
    <row r="15" spans="1:6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  <c r="E15" s="528"/>
      <c r="F15" s="482"/>
    </row>
    <row r="16" spans="1:6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  <c r="E16" s="528"/>
      <c r="F16" s="482"/>
    </row>
    <row r="17" spans="1:6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  <c r="E17" s="528"/>
      <c r="F17" s="482"/>
    </row>
    <row r="18" spans="1:6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  <c r="E18" s="528"/>
      <c r="F18" s="482"/>
    </row>
    <row r="19" spans="1:6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  <c r="E19" s="513"/>
      <c r="F19" s="482"/>
    </row>
    <row r="20" spans="1:6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  <c r="E20" s="528"/>
      <c r="F20" s="482"/>
    </row>
    <row r="21" spans="1:6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  <c r="E21" s="528"/>
      <c r="F21" s="482"/>
    </row>
    <row r="22" spans="1:6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  <c r="E22" s="528"/>
      <c r="F22" s="482"/>
    </row>
    <row r="23" spans="1:6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  <c r="E23" s="528"/>
      <c r="F23" s="482"/>
    </row>
    <row r="24" spans="1:6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  <c r="E24" s="528"/>
      <c r="F24" s="482"/>
    </row>
    <row r="25" spans="1:6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  <c r="E25" s="528"/>
      <c r="F25" s="482"/>
    </row>
    <row r="26" spans="1:6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  <c r="E26" s="513"/>
      <c r="F26" s="482"/>
    </row>
    <row r="27" spans="1:6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  <c r="E27" s="528"/>
      <c r="F27" s="482"/>
    </row>
    <row r="28" spans="1:6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  <c r="E28" s="528"/>
      <c r="F28" s="482"/>
    </row>
    <row r="29" spans="1:6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  <c r="E29" s="528"/>
      <c r="F29" s="482"/>
    </row>
    <row r="30" spans="1:6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  <c r="E30" s="528"/>
      <c r="F30" s="482"/>
    </row>
    <row r="31" spans="1:6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  <c r="E31" s="528"/>
      <c r="F31" s="482"/>
    </row>
    <row r="32" spans="1:6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  <c r="E32" s="528"/>
      <c r="F32" s="482"/>
    </row>
    <row r="33" spans="1:6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  <c r="E33" s="528"/>
      <c r="F33" s="482"/>
    </row>
    <row r="34" spans="1:6" s="383" customFormat="1" ht="12" customHeight="1" thickBot="1">
      <c r="A34" s="522" t="s">
        <v>22</v>
      </c>
      <c r="B34" s="523" t="s">
        <v>458</v>
      </c>
      <c r="C34" s="524">
        <f>SUM(C35:C45)</f>
        <v>0</v>
      </c>
      <c r="D34" s="513"/>
      <c r="E34" s="513"/>
      <c r="F34" s="482"/>
    </row>
    <row r="35" spans="1:6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  <c r="E35" s="528"/>
      <c r="F35" s="482"/>
    </row>
    <row r="36" spans="1:6" s="383" customFormat="1" ht="12" customHeight="1">
      <c r="A36" s="529" t="s">
        <v>95</v>
      </c>
      <c r="B36" s="530" t="s">
        <v>296</v>
      </c>
      <c r="C36" s="531">
        <f t="shared" ref="C36:C45" si="4">+D36</f>
        <v>0</v>
      </c>
      <c r="D36" s="528"/>
      <c r="E36" s="528"/>
      <c r="F36" s="482"/>
    </row>
    <row r="37" spans="1:6" s="383" customFormat="1" ht="12" customHeight="1">
      <c r="A37" s="529" t="s">
        <v>96</v>
      </c>
      <c r="B37" s="530" t="s">
        <v>297</v>
      </c>
      <c r="C37" s="531">
        <f t="shared" si="4"/>
        <v>0</v>
      </c>
      <c r="D37" s="528"/>
      <c r="E37" s="528"/>
      <c r="F37" s="482"/>
    </row>
    <row r="38" spans="1:6" s="383" customFormat="1" ht="12" customHeight="1">
      <c r="A38" s="529" t="s">
        <v>180</v>
      </c>
      <c r="B38" s="530" t="s">
        <v>298</v>
      </c>
      <c r="C38" s="531">
        <f>+D38</f>
        <v>0</v>
      </c>
      <c r="D38" s="528"/>
      <c r="E38" s="528"/>
      <c r="F38" s="482"/>
    </row>
    <row r="39" spans="1:6" s="383" customFormat="1" ht="12" customHeight="1">
      <c r="A39" s="529" t="s">
        <v>181</v>
      </c>
      <c r="B39" s="530" t="s">
        <v>299</v>
      </c>
      <c r="C39" s="531">
        <f>+D39</f>
        <v>0</v>
      </c>
      <c r="D39" s="528"/>
      <c r="E39" s="528"/>
      <c r="F39" s="482"/>
    </row>
    <row r="40" spans="1:6" s="383" customFormat="1" ht="12" customHeight="1">
      <c r="A40" s="529" t="s">
        <v>182</v>
      </c>
      <c r="B40" s="530" t="s">
        <v>300</v>
      </c>
      <c r="C40" s="531">
        <f>+D40</f>
        <v>0</v>
      </c>
      <c r="D40" s="528"/>
      <c r="E40" s="528"/>
      <c r="F40" s="482"/>
    </row>
    <row r="41" spans="1:6" s="383" customFormat="1" ht="12" customHeight="1">
      <c r="A41" s="529" t="s">
        <v>183</v>
      </c>
      <c r="B41" s="530" t="s">
        <v>301</v>
      </c>
      <c r="C41" s="531">
        <f>+D41</f>
        <v>0</v>
      </c>
      <c r="D41" s="528"/>
      <c r="E41" s="528"/>
      <c r="F41" s="482"/>
    </row>
    <row r="42" spans="1:6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  <c r="E42" s="528"/>
      <c r="F42" s="482"/>
    </row>
    <row r="43" spans="1:6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  <c r="E43" s="528"/>
      <c r="F43" s="482"/>
    </row>
    <row r="44" spans="1:6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  <c r="E44" s="528"/>
      <c r="F44" s="482"/>
    </row>
    <row r="45" spans="1:6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  <c r="E45" s="528"/>
      <c r="F45" s="482"/>
    </row>
    <row r="46" spans="1:6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  <c r="E46" s="513"/>
      <c r="F46" s="482"/>
    </row>
    <row r="47" spans="1:6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  <c r="E47" s="513"/>
      <c r="F47" s="482"/>
    </row>
    <row r="48" spans="1:6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  <c r="E48" s="513"/>
      <c r="F48" s="482"/>
    </row>
    <row r="49" spans="1:6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  <c r="E49" s="513"/>
      <c r="F49" s="482"/>
    </row>
    <row r="50" spans="1:6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  <c r="E50" s="513"/>
      <c r="F50" s="482"/>
    </row>
    <row r="51" spans="1:6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  <c r="E51" s="513"/>
      <c r="F51" s="482"/>
    </row>
    <row r="52" spans="1:6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  <c r="E52" s="513"/>
      <c r="F52" s="482"/>
    </row>
    <row r="53" spans="1:6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  <c r="E53" s="528"/>
      <c r="F53" s="482"/>
    </row>
    <row r="54" spans="1:6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  <c r="E54" s="528"/>
      <c r="F54" s="482"/>
    </row>
    <row r="55" spans="1:6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  <c r="E55" s="528"/>
      <c r="F55" s="482"/>
    </row>
    <row r="56" spans="1:6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  <c r="E56" s="528"/>
      <c r="F56" s="482"/>
    </row>
    <row r="57" spans="1:6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  <c r="E57" s="513"/>
      <c r="F57" s="482"/>
    </row>
    <row r="58" spans="1:6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  <c r="E58" s="528"/>
      <c r="F58" s="482"/>
    </row>
    <row r="59" spans="1:6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  <c r="E59" s="528"/>
      <c r="F59" s="482"/>
    </row>
    <row r="60" spans="1:6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  <c r="E60" s="528"/>
      <c r="F60" s="482"/>
    </row>
    <row r="61" spans="1:6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  <c r="E61" s="528"/>
      <c r="F61" s="482"/>
    </row>
    <row r="62" spans="1:6" s="383" customFormat="1" ht="12" customHeight="1" thickBot="1">
      <c r="A62" s="548" t="s">
        <v>503</v>
      </c>
      <c r="B62" s="523" t="s">
        <v>325</v>
      </c>
      <c r="C62" s="542">
        <f>+C5+C12+C19+C26+C34+C46+C52+C57</f>
        <v>0</v>
      </c>
      <c r="D62" s="513"/>
      <c r="E62" s="513"/>
      <c r="F62" s="482"/>
    </row>
    <row r="63" spans="1:6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  <c r="E63" s="513"/>
      <c r="F63" s="482"/>
    </row>
    <row r="64" spans="1:6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  <c r="E64" s="528"/>
      <c r="F64" s="482"/>
    </row>
    <row r="65" spans="1:6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  <c r="E65" s="528"/>
      <c r="F65" s="482"/>
    </row>
    <row r="66" spans="1:6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  <c r="E66" s="528"/>
      <c r="F66" s="482"/>
    </row>
    <row r="67" spans="1:6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  <c r="E67" s="513"/>
      <c r="F67" s="482"/>
    </row>
    <row r="68" spans="1:6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  <c r="E68" s="513"/>
      <c r="F68" s="482"/>
    </row>
    <row r="69" spans="1:6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  <c r="E69" s="513"/>
      <c r="F69" s="482"/>
    </row>
    <row r="70" spans="1:6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  <c r="E70" s="528"/>
      <c r="F70" s="482"/>
    </row>
    <row r="71" spans="1:6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  <c r="E71" s="528"/>
      <c r="F71" s="482"/>
    </row>
    <row r="72" spans="1:6" s="383" customFormat="1" ht="12" customHeight="1" thickBot="1">
      <c r="A72" s="549" t="s">
        <v>337</v>
      </c>
      <c r="B72" s="550" t="s">
        <v>338</v>
      </c>
      <c r="C72" s="524">
        <f>SUM(C73:C74)</f>
        <v>0</v>
      </c>
      <c r="D72" s="513"/>
      <c r="E72" s="513"/>
      <c r="F72" s="482"/>
    </row>
    <row r="73" spans="1:6" s="383" customFormat="1" ht="12" customHeight="1">
      <c r="A73" s="525" t="s">
        <v>361</v>
      </c>
      <c r="B73" s="526" t="s">
        <v>339</v>
      </c>
      <c r="C73" s="545">
        <f>+D73</f>
        <v>0</v>
      </c>
      <c r="D73" s="528"/>
      <c r="E73" s="528"/>
      <c r="F73" s="482"/>
    </row>
    <row r="74" spans="1:6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  <c r="E74" s="528"/>
      <c r="F74" s="482"/>
    </row>
    <row r="75" spans="1:6" s="383" customFormat="1" ht="12" customHeight="1" thickBot="1">
      <c r="A75" s="549" t="s">
        <v>341</v>
      </c>
      <c r="B75" s="550" t="s">
        <v>342</v>
      </c>
      <c r="C75" s="524">
        <f>SUM(C76:C78)</f>
        <v>1651</v>
      </c>
      <c r="D75" s="513"/>
      <c r="E75" s="513"/>
      <c r="F75" s="482"/>
    </row>
    <row r="76" spans="1:6" s="383" customFormat="1" ht="12" customHeight="1">
      <c r="A76" s="525" t="s">
        <v>363</v>
      </c>
      <c r="B76" s="526" t="s">
        <v>582</v>
      </c>
      <c r="C76" s="545">
        <f>+D76</f>
        <v>0</v>
      </c>
      <c r="D76" s="552"/>
      <c r="E76" s="513"/>
      <c r="F76" s="482"/>
    </row>
    <row r="77" spans="1:6" s="383" customFormat="1" ht="12" customHeight="1">
      <c r="A77" s="529" t="s">
        <v>364</v>
      </c>
      <c r="B77" s="530" t="s">
        <v>585</v>
      </c>
      <c r="C77" s="545">
        <v>1651</v>
      </c>
      <c r="D77" s="552"/>
      <c r="E77" s="513"/>
      <c r="F77" s="482"/>
    </row>
    <row r="78" spans="1:6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  <c r="E78" s="513"/>
      <c r="F78" s="482"/>
    </row>
    <row r="79" spans="1:6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  <c r="E79" s="513"/>
      <c r="F79" s="482"/>
    </row>
    <row r="80" spans="1:6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  <c r="E80" s="513"/>
      <c r="F80" s="482"/>
    </row>
    <row r="81" spans="1:6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  <c r="E81" s="513"/>
      <c r="F81" s="482"/>
    </row>
    <row r="82" spans="1:6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  <c r="E82" s="513"/>
      <c r="F82" s="482"/>
    </row>
    <row r="83" spans="1:6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  <c r="E83" s="513"/>
      <c r="F83" s="482"/>
    </row>
    <row r="84" spans="1:6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  <c r="E84" s="513"/>
      <c r="F84" s="482"/>
    </row>
    <row r="85" spans="1:6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  <c r="E85" s="513"/>
      <c r="F85" s="482"/>
    </row>
    <row r="86" spans="1:6" s="383" customFormat="1" ht="15.75" customHeight="1" thickBot="1">
      <c r="A86" s="549" t="s">
        <v>369</v>
      </c>
      <c r="B86" s="606" t="s">
        <v>505</v>
      </c>
      <c r="C86" s="542">
        <f>+C63+C67+C72+C75+C79+C85+C84</f>
        <v>1651</v>
      </c>
      <c r="D86" s="513"/>
      <c r="E86" s="513"/>
      <c r="F86" s="482"/>
    </row>
    <row r="87" spans="1:6" s="383" customFormat="1" ht="16.5" customHeight="1" thickBot="1">
      <c r="A87" s="558" t="s">
        <v>504</v>
      </c>
      <c r="B87" s="607" t="s">
        <v>506</v>
      </c>
      <c r="C87" s="542">
        <f>+C62+C86</f>
        <v>1651</v>
      </c>
      <c r="D87" s="513"/>
      <c r="E87" s="513"/>
      <c r="F87" s="482"/>
    </row>
    <row r="88" spans="1:6" s="383" customFormat="1" ht="83.25" customHeight="1">
      <c r="A88" s="561"/>
      <c r="B88" s="562"/>
      <c r="C88" s="564"/>
      <c r="D88" s="513"/>
      <c r="E88" s="513"/>
      <c r="F88" s="482"/>
    </row>
    <row r="89" spans="1:6" ht="16.5" customHeight="1">
      <c r="A89" s="514"/>
      <c r="B89" s="514" t="s">
        <v>47</v>
      </c>
      <c r="C89" s="514"/>
    </row>
    <row r="90" spans="1:6" ht="15.95" customHeight="1" thickBot="1">
      <c r="A90" s="612"/>
      <c r="B90" s="612"/>
      <c r="C90" s="306" t="s">
        <v>241</v>
      </c>
    </row>
    <row r="91" spans="1:6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6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  <c r="E92" s="513"/>
      <c r="F92" s="482"/>
    </row>
    <row r="93" spans="1:6" ht="12" customHeight="1" thickBot="1">
      <c r="A93" s="567" t="s">
        <v>18</v>
      </c>
      <c r="B93" s="608" t="s">
        <v>610</v>
      </c>
      <c r="C93" s="569">
        <f>C94+C95+C96+C97+C98+C111</f>
        <v>1651</v>
      </c>
    </row>
    <row r="94" spans="1:6" ht="12" customHeight="1">
      <c r="A94" s="570" t="s">
        <v>101</v>
      </c>
      <c r="B94" s="571" t="s">
        <v>49</v>
      </c>
      <c r="C94" s="572">
        <v>1100</v>
      </c>
      <c r="D94" s="528"/>
      <c r="E94" s="528"/>
    </row>
    <row r="95" spans="1:6" ht="12" customHeight="1">
      <c r="A95" s="529" t="s">
        <v>102</v>
      </c>
      <c r="B95" s="573" t="s">
        <v>188</v>
      </c>
      <c r="C95" s="531">
        <v>297</v>
      </c>
      <c r="D95" s="528"/>
      <c r="E95" s="528"/>
    </row>
    <row r="96" spans="1:6" ht="12" customHeight="1">
      <c r="A96" s="529" t="s">
        <v>103</v>
      </c>
      <c r="B96" s="573" t="s">
        <v>144</v>
      </c>
      <c r="C96" s="539">
        <v>254</v>
      </c>
      <c r="D96" s="528"/>
      <c r="E96" s="528"/>
    </row>
    <row r="97" spans="1:5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  <c r="E97" s="528"/>
    </row>
    <row r="98" spans="1:5" ht="12" customHeight="1">
      <c r="A98" s="529" t="s">
        <v>115</v>
      </c>
      <c r="B98" s="575" t="s">
        <v>190</v>
      </c>
      <c r="C98" s="539">
        <f>SUM(C99:C110)</f>
        <v>0</v>
      </c>
      <c r="D98" s="528"/>
      <c r="E98" s="528"/>
    </row>
    <row r="99" spans="1:5" ht="12" customHeight="1">
      <c r="A99" s="529" t="s">
        <v>105</v>
      </c>
      <c r="B99" s="573" t="s">
        <v>469</v>
      </c>
      <c r="C99" s="539">
        <f t="shared" si="6"/>
        <v>0</v>
      </c>
      <c r="D99" s="528"/>
      <c r="E99" s="528"/>
    </row>
    <row r="100" spans="1:5" ht="12" customHeight="1">
      <c r="A100" s="529" t="s">
        <v>106</v>
      </c>
      <c r="B100" s="576" t="s">
        <v>468</v>
      </c>
      <c r="C100" s="539">
        <f t="shared" si="6"/>
        <v>0</v>
      </c>
      <c r="D100" s="528"/>
      <c r="E100" s="528"/>
    </row>
    <row r="101" spans="1:5" ht="12" customHeight="1">
      <c r="A101" s="529" t="s">
        <v>116</v>
      </c>
      <c r="B101" s="576" t="s">
        <v>467</v>
      </c>
      <c r="C101" s="539">
        <f t="shared" si="6"/>
        <v>0</v>
      </c>
      <c r="D101" s="528"/>
      <c r="E101" s="528"/>
    </row>
    <row r="102" spans="1:5" ht="12" customHeight="1">
      <c r="A102" s="529" t="s">
        <v>117</v>
      </c>
      <c r="B102" s="577" t="s">
        <v>372</v>
      </c>
      <c r="C102" s="539">
        <f t="shared" si="6"/>
        <v>0</v>
      </c>
      <c r="D102" s="528"/>
      <c r="E102" s="528"/>
    </row>
    <row r="103" spans="1:5" ht="12" customHeight="1">
      <c r="A103" s="529" t="s">
        <v>118</v>
      </c>
      <c r="B103" s="578" t="s">
        <v>373</v>
      </c>
      <c r="C103" s="539">
        <f t="shared" si="6"/>
        <v>0</v>
      </c>
      <c r="D103" s="528"/>
      <c r="E103" s="528"/>
    </row>
    <row r="104" spans="1:5" ht="12" customHeight="1">
      <c r="A104" s="529" t="s">
        <v>119</v>
      </c>
      <c r="B104" s="578" t="s">
        <v>374</v>
      </c>
      <c r="C104" s="539">
        <f t="shared" si="6"/>
        <v>0</v>
      </c>
      <c r="D104" s="528"/>
      <c r="E104" s="528"/>
    </row>
    <row r="105" spans="1:5" ht="12" customHeight="1">
      <c r="A105" s="529" t="s">
        <v>121</v>
      </c>
      <c r="B105" s="577" t="s">
        <v>375</v>
      </c>
      <c r="C105" s="539">
        <f t="shared" si="6"/>
        <v>0</v>
      </c>
      <c r="D105" s="528"/>
      <c r="E105" s="528"/>
    </row>
    <row r="106" spans="1:5" ht="12" customHeight="1">
      <c r="A106" s="529" t="s">
        <v>191</v>
      </c>
      <c r="B106" s="577" t="s">
        <v>376</v>
      </c>
      <c r="C106" s="539">
        <f t="shared" si="6"/>
        <v>0</v>
      </c>
      <c r="D106" s="528"/>
      <c r="E106" s="528"/>
    </row>
    <row r="107" spans="1:5" ht="12" customHeight="1">
      <c r="A107" s="529" t="s">
        <v>370</v>
      </c>
      <c r="B107" s="578" t="s">
        <v>377</v>
      </c>
      <c r="C107" s="539">
        <f t="shared" si="6"/>
        <v>0</v>
      </c>
      <c r="D107" s="528"/>
      <c r="E107" s="528"/>
    </row>
    <row r="108" spans="1:5" ht="12" customHeight="1">
      <c r="A108" s="579" t="s">
        <v>371</v>
      </c>
      <c r="B108" s="576" t="s">
        <v>378</v>
      </c>
      <c r="C108" s="539">
        <f t="shared" si="6"/>
        <v>0</v>
      </c>
      <c r="D108" s="528"/>
      <c r="E108" s="528"/>
    </row>
    <row r="109" spans="1:5" ht="12" customHeight="1">
      <c r="A109" s="529" t="s">
        <v>465</v>
      </c>
      <c r="B109" s="576" t="s">
        <v>379</v>
      </c>
      <c r="C109" s="539">
        <f t="shared" si="6"/>
        <v>0</v>
      </c>
      <c r="D109" s="528"/>
      <c r="E109" s="528"/>
    </row>
    <row r="110" spans="1:5" ht="12" customHeight="1">
      <c r="A110" s="533" t="s">
        <v>466</v>
      </c>
      <c r="B110" s="576" t="s">
        <v>380</v>
      </c>
      <c r="C110" s="539">
        <f t="shared" si="6"/>
        <v>0</v>
      </c>
      <c r="D110" s="528"/>
      <c r="E110" s="528"/>
    </row>
    <row r="111" spans="1:5" ht="12" customHeight="1">
      <c r="A111" s="529" t="s">
        <v>470</v>
      </c>
      <c r="B111" s="574" t="s">
        <v>50</v>
      </c>
      <c r="C111" s="531">
        <f>SUM(C112:C113)</f>
        <v>0</v>
      </c>
      <c r="D111" s="528"/>
      <c r="E111" s="528"/>
    </row>
    <row r="112" spans="1:5" ht="12" customHeight="1">
      <c r="A112" s="529" t="s">
        <v>471</v>
      </c>
      <c r="B112" s="573" t="s">
        <v>473</v>
      </c>
      <c r="C112" s="531">
        <f t="shared" si="6"/>
        <v>0</v>
      </c>
      <c r="D112" s="528"/>
      <c r="E112" s="528"/>
    </row>
    <row r="113" spans="1:5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  <c r="E113" s="528"/>
    </row>
    <row r="114" spans="1:5" ht="12" customHeight="1" thickBot="1">
      <c r="A114" s="583" t="s">
        <v>19</v>
      </c>
      <c r="B114" s="609" t="s">
        <v>611</v>
      </c>
      <c r="C114" s="585">
        <f>+C115+C117+C119</f>
        <v>0</v>
      </c>
    </row>
    <row r="115" spans="1:5" ht="12" customHeight="1">
      <c r="A115" s="525" t="s">
        <v>107</v>
      </c>
      <c r="B115" s="573" t="s">
        <v>240</v>
      </c>
      <c r="C115" s="527">
        <f>+D115</f>
        <v>0</v>
      </c>
      <c r="D115" s="528"/>
      <c r="E115" s="528"/>
    </row>
    <row r="116" spans="1:5" ht="12" customHeight="1">
      <c r="A116" s="525" t="s">
        <v>108</v>
      </c>
      <c r="B116" s="586" t="s">
        <v>385</v>
      </c>
      <c r="C116" s="527">
        <f>+D116</f>
        <v>0</v>
      </c>
      <c r="D116" s="528"/>
      <c r="E116" s="528"/>
    </row>
    <row r="117" spans="1:5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  <c r="E117" s="528"/>
    </row>
    <row r="118" spans="1:5" ht="12" customHeight="1">
      <c r="A118" s="525" t="s">
        <v>110</v>
      </c>
      <c r="B118" s="586" t="s">
        <v>386</v>
      </c>
      <c r="C118" s="587">
        <f t="shared" si="7"/>
        <v>0</v>
      </c>
      <c r="D118" s="528"/>
      <c r="E118" s="528"/>
    </row>
    <row r="119" spans="1:5" ht="12" customHeight="1">
      <c r="A119" s="525" t="s">
        <v>111</v>
      </c>
      <c r="B119" s="534" t="s">
        <v>243</v>
      </c>
      <c r="C119" s="587">
        <f>SUM(C120:C127)</f>
        <v>0</v>
      </c>
      <c r="D119" s="528"/>
      <c r="E119" s="528"/>
    </row>
    <row r="120" spans="1:5" ht="12" customHeight="1">
      <c r="A120" s="525" t="s">
        <v>120</v>
      </c>
      <c r="B120" s="532" t="s">
        <v>451</v>
      </c>
      <c r="C120" s="587">
        <f t="shared" si="7"/>
        <v>0</v>
      </c>
      <c r="D120" s="528"/>
      <c r="E120" s="528"/>
    </row>
    <row r="121" spans="1:5" ht="12" customHeight="1">
      <c r="A121" s="525" t="s">
        <v>122</v>
      </c>
      <c r="B121" s="588" t="s">
        <v>391</v>
      </c>
      <c r="C121" s="587">
        <f t="shared" si="7"/>
        <v>0</v>
      </c>
      <c r="D121" s="528"/>
      <c r="E121" s="528"/>
    </row>
    <row r="122" spans="1:5">
      <c r="A122" s="525" t="s">
        <v>193</v>
      </c>
      <c r="B122" s="578" t="s">
        <v>374</v>
      </c>
      <c r="C122" s="587">
        <f t="shared" si="7"/>
        <v>0</v>
      </c>
      <c r="D122" s="528"/>
      <c r="E122" s="528"/>
    </row>
    <row r="123" spans="1:5" ht="12" customHeight="1">
      <c r="A123" s="525" t="s">
        <v>194</v>
      </c>
      <c r="B123" s="578" t="s">
        <v>390</v>
      </c>
      <c r="C123" s="587">
        <f t="shared" si="7"/>
        <v>0</v>
      </c>
      <c r="D123" s="528"/>
      <c r="E123" s="528"/>
    </row>
    <row r="124" spans="1:5" ht="12" customHeight="1">
      <c r="A124" s="525" t="s">
        <v>195</v>
      </c>
      <c r="B124" s="578" t="s">
        <v>389</v>
      </c>
      <c r="C124" s="587">
        <f t="shared" si="7"/>
        <v>0</v>
      </c>
      <c r="D124" s="528"/>
      <c r="E124" s="528"/>
    </row>
    <row r="125" spans="1:5" ht="12" customHeight="1">
      <c r="A125" s="525" t="s">
        <v>382</v>
      </c>
      <c r="B125" s="578" t="s">
        <v>377</v>
      </c>
      <c r="C125" s="587">
        <f t="shared" si="7"/>
        <v>0</v>
      </c>
      <c r="D125" s="528"/>
      <c r="E125" s="528"/>
    </row>
    <row r="126" spans="1:5" ht="12" customHeight="1">
      <c r="A126" s="525" t="s">
        <v>383</v>
      </c>
      <c r="B126" s="578" t="s">
        <v>388</v>
      </c>
      <c r="C126" s="587">
        <f t="shared" si="7"/>
        <v>0</v>
      </c>
      <c r="D126" s="528"/>
      <c r="E126" s="528"/>
    </row>
    <row r="127" spans="1:5" ht="13.5" thickBot="1">
      <c r="A127" s="579" t="s">
        <v>384</v>
      </c>
      <c r="B127" s="578" t="s">
        <v>387</v>
      </c>
      <c r="C127" s="589">
        <f t="shared" si="7"/>
        <v>0</v>
      </c>
      <c r="D127" s="528"/>
      <c r="E127" s="528"/>
    </row>
    <row r="128" spans="1:5" ht="12" customHeight="1" thickBot="1">
      <c r="A128" s="522" t="s">
        <v>20</v>
      </c>
      <c r="B128" s="591" t="s">
        <v>475</v>
      </c>
      <c r="C128" s="524">
        <f>+C93+C114</f>
        <v>1651</v>
      </c>
    </row>
    <row r="129" spans="1:5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5" ht="12" customHeight="1">
      <c r="A130" s="525" t="s">
        <v>282</v>
      </c>
      <c r="B130" s="586" t="s">
        <v>483</v>
      </c>
      <c r="C130" s="587">
        <f>+D130</f>
        <v>0</v>
      </c>
    </row>
    <row r="131" spans="1:5" ht="12" customHeight="1">
      <c r="A131" s="525" t="s">
        <v>285</v>
      </c>
      <c r="B131" s="586" t="s">
        <v>484</v>
      </c>
      <c r="C131" s="587">
        <f>+D131</f>
        <v>0</v>
      </c>
    </row>
    <row r="132" spans="1:5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5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5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5" ht="12" customHeight="1">
      <c r="A135" s="525" t="s">
        <v>95</v>
      </c>
      <c r="B135" s="594" t="s">
        <v>478</v>
      </c>
      <c r="C135" s="587">
        <f t="shared" si="8"/>
        <v>0</v>
      </c>
    </row>
    <row r="136" spans="1:5" ht="12" customHeight="1">
      <c r="A136" s="525" t="s">
        <v>96</v>
      </c>
      <c r="B136" s="594" t="s">
        <v>479</v>
      </c>
      <c r="C136" s="587">
        <f t="shared" si="8"/>
        <v>0</v>
      </c>
    </row>
    <row r="137" spans="1:5" ht="12" customHeight="1">
      <c r="A137" s="525" t="s">
        <v>180</v>
      </c>
      <c r="B137" s="594" t="s">
        <v>480</v>
      </c>
      <c r="C137" s="587">
        <f t="shared" si="8"/>
        <v>0</v>
      </c>
    </row>
    <row r="138" spans="1:5" ht="12" customHeight="1">
      <c r="A138" s="525" t="s">
        <v>181</v>
      </c>
      <c r="B138" s="594" t="s">
        <v>481</v>
      </c>
      <c r="C138" s="587">
        <f t="shared" si="8"/>
        <v>0</v>
      </c>
    </row>
    <row r="139" spans="1:5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5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5" ht="12" customHeight="1">
      <c r="A141" s="525" t="s">
        <v>97</v>
      </c>
      <c r="B141" s="594" t="s">
        <v>392</v>
      </c>
      <c r="C141" s="587">
        <f>+D141</f>
        <v>0</v>
      </c>
    </row>
    <row r="142" spans="1:5" ht="12" customHeight="1">
      <c r="A142" s="525" t="s">
        <v>98</v>
      </c>
      <c r="B142" s="594" t="s">
        <v>393</v>
      </c>
      <c r="C142" s="587">
        <f>+D142</f>
        <v>0</v>
      </c>
    </row>
    <row r="143" spans="1:5" ht="12" customHeight="1">
      <c r="A143" s="525" t="s">
        <v>306</v>
      </c>
      <c r="B143" s="594" t="s">
        <v>491</v>
      </c>
      <c r="C143" s="587">
        <f>+D143</f>
        <v>0</v>
      </c>
    </row>
    <row r="144" spans="1:5" ht="12" customHeight="1" thickBot="1">
      <c r="A144" s="579" t="s">
        <v>307</v>
      </c>
      <c r="B144" s="595" t="s">
        <v>581</v>
      </c>
      <c r="C144" s="587">
        <f>+D144</f>
        <v>0</v>
      </c>
      <c r="D144" s="528"/>
      <c r="E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1651</v>
      </c>
      <c r="D154" s="513"/>
      <c r="E154" s="513"/>
      <c r="F154" s="482"/>
    </row>
    <row r="155" spans="1:9" ht="7.5" customHeight="1"/>
    <row r="156" spans="1:9">
      <c r="A156" s="603"/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-1651</v>
      </c>
      <c r="D158" s="605"/>
      <c r="E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1651</v>
      </c>
    </row>
    <row r="161" spans="1:3">
      <c r="A161" s="603" t="s">
        <v>394</v>
      </c>
      <c r="B161" s="613"/>
      <c r="C161" s="613"/>
    </row>
  </sheetData>
  <pageMargins left="0.7" right="0.7" top="0.75" bottom="0.75" header="0.3" footer="0.3"/>
  <pageSetup paperSize="9" scale="68" orientation="portrait" r:id="rId1"/>
  <headerFooter>
    <oddHeader>&amp;C&amp;"Times New Roman CE,Félkövér"&amp;12
Polgármesteri Hivatal önként vállalt feladatok&amp;R&amp;"Times New Roman CE,Félkövér dőlt" 1.2.2/b. melléklet a 5/2015. (III.18.) önkormányzati rendelethez</oddHeader>
  </headerFooter>
  <rowBreaks count="1" manualBreakCount="1">
    <brk id="87" max="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view="pageLayout" workbookViewId="0">
      <selection activeCell="D2" sqref="D2"/>
    </sheetView>
  </sheetViews>
  <sheetFormatPr defaultRowHeight="12.75"/>
  <cols>
    <col min="1" max="1" width="9.5" style="513" customWidth="1"/>
    <col min="2" max="2" width="90.83203125" style="513" customWidth="1"/>
    <col min="3" max="5" width="21.33203125" style="602" customWidth="1"/>
    <col min="6" max="16384" width="9.33203125" style="513"/>
  </cols>
  <sheetData>
    <row r="1" spans="1:9" ht="15.95" customHeight="1">
      <c r="A1" s="514"/>
      <c r="B1" s="514" t="s">
        <v>15</v>
      </c>
      <c r="C1" s="513"/>
      <c r="D1" s="513"/>
      <c r="E1" s="515"/>
    </row>
    <row r="2" spans="1:9" ht="15.95" customHeight="1" thickBot="1">
      <c r="A2" s="612"/>
      <c r="B2" s="612"/>
      <c r="C2" s="306"/>
      <c r="D2" s="306"/>
      <c r="E2" s="306" t="s">
        <v>241</v>
      </c>
    </row>
    <row r="3" spans="1:9" ht="38.1" customHeight="1" thickBot="1">
      <c r="A3" s="516" t="s">
        <v>72</v>
      </c>
      <c r="B3" s="517" t="s">
        <v>17</v>
      </c>
      <c r="C3" s="616" t="s">
        <v>646</v>
      </c>
      <c r="D3" s="616" t="s">
        <v>607</v>
      </c>
      <c r="E3" s="518" t="str">
        <f>+CONCATENATE(LEFT(ÖSSZEFÜGGÉSEK!A5,4),". évi előirányzat")</f>
        <v>2015. évi előirányzat</v>
      </c>
    </row>
    <row r="4" spans="1:9" s="383" customFormat="1" ht="12" customHeight="1" thickBot="1">
      <c r="A4" s="519" t="s">
        <v>520</v>
      </c>
      <c r="B4" s="520" t="s">
        <v>521</v>
      </c>
      <c r="C4" s="521"/>
      <c r="D4" s="521"/>
      <c r="E4" s="521" t="s">
        <v>522</v>
      </c>
    </row>
    <row r="5" spans="1:9" s="383" customFormat="1" ht="12" customHeight="1" thickBot="1">
      <c r="A5" s="522" t="s">
        <v>18</v>
      </c>
      <c r="B5" s="523" t="s">
        <v>266</v>
      </c>
      <c r="C5" s="524"/>
      <c r="D5" s="524"/>
      <c r="E5" s="524">
        <f>+E6+E7+E8+E9+E10+E11</f>
        <v>0</v>
      </c>
    </row>
    <row r="6" spans="1:9" s="383" customFormat="1" ht="12" customHeight="1">
      <c r="A6" s="525" t="s">
        <v>101</v>
      </c>
      <c r="B6" s="526" t="s">
        <v>267</v>
      </c>
      <c r="C6" s="527"/>
      <c r="D6" s="527"/>
      <c r="E6" s="527">
        <f>+'1.2.3.a.sz.mell.Műv.köt.'!C6+'1.2.3.b.sz.mell.Műv.önk.'!C6</f>
        <v>0</v>
      </c>
      <c r="F6" s="481"/>
      <c r="G6" s="481"/>
      <c r="H6" s="481"/>
      <c r="I6" s="481"/>
    </row>
    <row r="7" spans="1:9" s="383" customFormat="1" ht="12" customHeight="1">
      <c r="A7" s="529" t="s">
        <v>102</v>
      </c>
      <c r="B7" s="530" t="s">
        <v>268</v>
      </c>
      <c r="C7" s="531"/>
      <c r="D7" s="531"/>
      <c r="E7" s="531">
        <f>+'1.2.3.a.sz.mell.Műv.köt.'!C7+'1.2.3.b.sz.mell.Műv.önk.'!C7</f>
        <v>0</v>
      </c>
    </row>
    <row r="8" spans="1:9" s="383" customFormat="1" ht="12" customHeight="1">
      <c r="A8" s="529" t="s">
        <v>103</v>
      </c>
      <c r="B8" s="530" t="s">
        <v>269</v>
      </c>
      <c r="C8" s="531"/>
      <c r="D8" s="531"/>
      <c r="E8" s="531">
        <f>+'1.2.3.a.sz.mell.Műv.köt.'!C8+'1.2.3.b.sz.mell.Műv.önk.'!C8</f>
        <v>0</v>
      </c>
    </row>
    <row r="9" spans="1:9" s="383" customFormat="1" ht="12" customHeight="1">
      <c r="A9" s="529" t="s">
        <v>104</v>
      </c>
      <c r="B9" s="530" t="s">
        <v>270</v>
      </c>
      <c r="C9" s="531"/>
      <c r="D9" s="531"/>
      <c r="E9" s="531">
        <f>+'1.2.3.a.sz.mell.Műv.köt.'!C9+'1.2.3.b.sz.mell.Műv.önk.'!C9</f>
        <v>0</v>
      </c>
    </row>
    <row r="10" spans="1:9" s="383" customFormat="1" ht="12" customHeight="1">
      <c r="A10" s="529" t="s">
        <v>153</v>
      </c>
      <c r="B10" s="532" t="s">
        <v>456</v>
      </c>
      <c r="C10" s="531"/>
      <c r="D10" s="531"/>
      <c r="E10" s="531">
        <f>+'1.2.3.a.sz.mell.Műv.köt.'!C10+'1.2.3.b.sz.mell.Műv.önk.'!C10</f>
        <v>0</v>
      </c>
    </row>
    <row r="11" spans="1:9" s="383" customFormat="1" ht="12" customHeight="1" thickBot="1">
      <c r="A11" s="533" t="s">
        <v>105</v>
      </c>
      <c r="B11" s="534" t="s">
        <v>457</v>
      </c>
      <c r="C11" s="531"/>
      <c r="D11" s="531"/>
      <c r="E11" s="531">
        <f>+'1.2.3.a.sz.mell.Műv.köt.'!C11+'1.2.3.b.sz.mell.Műv.önk.'!C11</f>
        <v>0</v>
      </c>
    </row>
    <row r="12" spans="1:9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24">
        <f>+D13+D14+D15+D16+D17</f>
        <v>119</v>
      </c>
      <c r="E12" s="524">
        <f>+E13+E14+E15+E16+E17</f>
        <v>0</v>
      </c>
    </row>
    <row r="13" spans="1:9" s="383" customFormat="1" ht="12" customHeight="1">
      <c r="A13" s="525" t="s">
        <v>107</v>
      </c>
      <c r="B13" s="526" t="s">
        <v>272</v>
      </c>
      <c r="C13" s="527"/>
      <c r="D13" s="527"/>
      <c r="E13" s="527">
        <f>+'1.2.3.a.sz.mell.Műv.köt.'!C13+'1.2.3.b.sz.mell.Műv.önk.'!C13</f>
        <v>0</v>
      </c>
    </row>
    <row r="14" spans="1:9" s="383" customFormat="1" ht="12" customHeight="1">
      <c r="A14" s="529" t="s">
        <v>108</v>
      </c>
      <c r="B14" s="530" t="s">
        <v>273</v>
      </c>
      <c r="C14" s="531"/>
      <c r="D14" s="531"/>
      <c r="E14" s="531">
        <f>+'1.2.3.a.sz.mell.Műv.köt.'!C14+'1.2.3.b.sz.mell.Műv.önk.'!C14</f>
        <v>0</v>
      </c>
    </row>
    <row r="15" spans="1:9" s="383" customFormat="1" ht="12" customHeight="1">
      <c r="A15" s="529" t="s">
        <v>109</v>
      </c>
      <c r="B15" s="530" t="s">
        <v>445</v>
      </c>
      <c r="C15" s="531"/>
      <c r="D15" s="531"/>
      <c r="E15" s="531">
        <f>+'1.2.3.a.sz.mell.Műv.köt.'!C15+'1.2.3.b.sz.mell.Műv.önk.'!C15</f>
        <v>0</v>
      </c>
    </row>
    <row r="16" spans="1:9" s="383" customFormat="1" ht="12" customHeight="1">
      <c r="A16" s="529" t="s">
        <v>110</v>
      </c>
      <c r="B16" s="530" t="s">
        <v>446</v>
      </c>
      <c r="C16" s="531"/>
      <c r="D16" s="531"/>
      <c r="E16" s="531">
        <f>+'1.2.3.a.sz.mell.Műv.köt.'!C16+'1.2.3.b.sz.mell.Műv.önk.'!C16</f>
        <v>0</v>
      </c>
    </row>
    <row r="17" spans="1:5" s="383" customFormat="1" ht="12" customHeight="1">
      <c r="A17" s="529" t="s">
        <v>111</v>
      </c>
      <c r="B17" s="530" t="s">
        <v>274</v>
      </c>
      <c r="C17" s="531"/>
      <c r="D17" s="531">
        <v>119</v>
      </c>
      <c r="E17" s="531">
        <f>+'1.2.3.a.sz.mell.Műv.köt.'!C17+'1.2.3.b.sz.mell.Műv.önk.'!C17</f>
        <v>0</v>
      </c>
    </row>
    <row r="18" spans="1:5" s="383" customFormat="1" ht="12" customHeight="1" thickBot="1">
      <c r="A18" s="533" t="s">
        <v>120</v>
      </c>
      <c r="B18" s="534" t="s">
        <v>275</v>
      </c>
      <c r="C18" s="539"/>
      <c r="D18" s="539"/>
      <c r="E18" s="539">
        <f>+'1.2.3.a.sz.mell.Műv.köt.'!C18+'1.2.3.b.sz.mell.Műv.önk.'!C18</f>
        <v>0</v>
      </c>
    </row>
    <row r="19" spans="1:5" s="383" customFormat="1" ht="12" customHeight="1" thickBot="1">
      <c r="A19" s="522" t="s">
        <v>20</v>
      </c>
      <c r="B19" s="523" t="s">
        <v>276</v>
      </c>
      <c r="C19" s="524"/>
      <c r="D19" s="524"/>
      <c r="E19" s="524">
        <f>+E20+E21+E22+E23+E24</f>
        <v>0</v>
      </c>
    </row>
    <row r="20" spans="1:5" s="383" customFormat="1" ht="12" customHeight="1">
      <c r="A20" s="525" t="s">
        <v>90</v>
      </c>
      <c r="B20" s="526" t="s">
        <v>277</v>
      </c>
      <c r="C20" s="527"/>
      <c r="D20" s="527"/>
      <c r="E20" s="527">
        <f>+'1.2.3.a.sz.mell.Műv.köt.'!C20+'1.2.3.b.sz.mell.Műv.önk.'!C20</f>
        <v>0</v>
      </c>
    </row>
    <row r="21" spans="1:5" s="383" customFormat="1" ht="12" customHeight="1">
      <c r="A21" s="529" t="s">
        <v>91</v>
      </c>
      <c r="B21" s="530" t="s">
        <v>278</v>
      </c>
      <c r="C21" s="531"/>
      <c r="D21" s="531"/>
      <c r="E21" s="531">
        <f>+'1.2.3.a.sz.mell.Műv.köt.'!C21+'1.2.3.b.sz.mell.Műv.önk.'!C21</f>
        <v>0</v>
      </c>
    </row>
    <row r="22" spans="1:5" s="383" customFormat="1" ht="12" customHeight="1">
      <c r="A22" s="529" t="s">
        <v>92</v>
      </c>
      <c r="B22" s="530" t="s">
        <v>447</v>
      </c>
      <c r="C22" s="531"/>
      <c r="D22" s="531"/>
      <c r="E22" s="531">
        <f>+'1.2.3.a.sz.mell.Műv.köt.'!C22+'1.2.3.b.sz.mell.Műv.önk.'!C22</f>
        <v>0</v>
      </c>
    </row>
    <row r="23" spans="1:5" s="383" customFormat="1" ht="12" customHeight="1">
      <c r="A23" s="529" t="s">
        <v>93</v>
      </c>
      <c r="B23" s="530" t="s">
        <v>448</v>
      </c>
      <c r="C23" s="531"/>
      <c r="D23" s="531"/>
      <c r="E23" s="531">
        <f>+'1.2.3.a.sz.mell.Műv.köt.'!C23+'1.2.3.b.sz.mell.Műv.önk.'!C23</f>
        <v>0</v>
      </c>
    </row>
    <row r="24" spans="1:5" s="383" customFormat="1" ht="12" customHeight="1">
      <c r="A24" s="529" t="s">
        <v>176</v>
      </c>
      <c r="B24" s="530" t="s">
        <v>279</v>
      </c>
      <c r="C24" s="531"/>
      <c r="D24" s="531"/>
      <c r="E24" s="531">
        <f>+'1.2.3.a.sz.mell.Műv.köt.'!C24+'1.2.3.b.sz.mell.Műv.önk.'!C24</f>
        <v>0</v>
      </c>
    </row>
    <row r="25" spans="1:5" s="383" customFormat="1" ht="12" customHeight="1" thickBot="1">
      <c r="A25" s="533" t="s">
        <v>177</v>
      </c>
      <c r="B25" s="541" t="s">
        <v>280</v>
      </c>
      <c r="C25" s="539"/>
      <c r="D25" s="539"/>
      <c r="E25" s="539">
        <f>+'1.2.3.a.sz.mell.Műv.köt.'!C25+'1.2.3.b.sz.mell.Műv.önk.'!C25</f>
        <v>0</v>
      </c>
    </row>
    <row r="26" spans="1:5" s="383" customFormat="1" ht="12" customHeight="1" thickBot="1">
      <c r="A26" s="522" t="s">
        <v>178</v>
      </c>
      <c r="B26" s="523" t="s">
        <v>281</v>
      </c>
      <c r="C26" s="542"/>
      <c r="D26" s="542"/>
      <c r="E26" s="542">
        <f>+E27+E31+E32+E33</f>
        <v>0</v>
      </c>
    </row>
    <row r="27" spans="1:5" s="383" customFormat="1" ht="12" customHeight="1">
      <c r="A27" s="525" t="s">
        <v>282</v>
      </c>
      <c r="B27" s="526" t="s">
        <v>463</v>
      </c>
      <c r="C27" s="543"/>
      <c r="D27" s="543"/>
      <c r="E27" s="543">
        <f>SUM(E28:E30)</f>
        <v>0</v>
      </c>
    </row>
    <row r="28" spans="1:5" s="383" customFormat="1" ht="12" customHeight="1">
      <c r="A28" s="529" t="s">
        <v>283</v>
      </c>
      <c r="B28" s="530" t="s">
        <v>288</v>
      </c>
      <c r="C28" s="531"/>
      <c r="D28" s="531"/>
      <c r="E28" s="531">
        <f>+'1.2.3.a.sz.mell.Műv.köt.'!C28+'1.2.3.b.sz.mell.Műv.önk.'!C28</f>
        <v>0</v>
      </c>
    </row>
    <row r="29" spans="1:5" s="383" customFormat="1" ht="12" customHeight="1">
      <c r="A29" s="529" t="s">
        <v>284</v>
      </c>
      <c r="B29" s="530" t="s">
        <v>289</v>
      </c>
      <c r="C29" s="531"/>
      <c r="D29" s="531"/>
      <c r="E29" s="531">
        <f>+'1.2.3.a.sz.mell.Műv.köt.'!C29+'1.2.3.b.sz.mell.Műv.önk.'!C29</f>
        <v>0</v>
      </c>
    </row>
    <row r="30" spans="1:5" s="383" customFormat="1" ht="12" customHeight="1">
      <c r="A30" s="529" t="s">
        <v>461</v>
      </c>
      <c r="B30" s="544" t="s">
        <v>462</v>
      </c>
      <c r="C30" s="531"/>
      <c r="D30" s="531"/>
      <c r="E30" s="531">
        <f>+'1.2.3.a.sz.mell.Műv.köt.'!C30+'1.2.3.b.sz.mell.Műv.önk.'!C30</f>
        <v>0</v>
      </c>
    </row>
    <row r="31" spans="1:5" s="383" customFormat="1" ht="12" customHeight="1">
      <c r="A31" s="529" t="s">
        <v>285</v>
      </c>
      <c r="B31" s="530" t="s">
        <v>290</v>
      </c>
      <c r="C31" s="531"/>
      <c r="D31" s="531"/>
      <c r="E31" s="531">
        <f>+'1.2.3.a.sz.mell.Műv.köt.'!C31+'1.2.3.b.sz.mell.Műv.önk.'!C31</f>
        <v>0</v>
      </c>
    </row>
    <row r="32" spans="1:5" s="383" customFormat="1" ht="12" customHeight="1">
      <c r="A32" s="529" t="s">
        <v>286</v>
      </c>
      <c r="B32" s="530" t="s">
        <v>291</v>
      </c>
      <c r="C32" s="531"/>
      <c r="D32" s="531"/>
      <c r="E32" s="531">
        <f>+'1.2.3.a.sz.mell.Műv.köt.'!C32+'1.2.3.b.sz.mell.Műv.önk.'!C32</f>
        <v>0</v>
      </c>
    </row>
    <row r="33" spans="1:5" s="383" customFormat="1" ht="12" customHeight="1" thickBot="1">
      <c r="A33" s="533" t="s">
        <v>287</v>
      </c>
      <c r="B33" s="541" t="s">
        <v>292</v>
      </c>
      <c r="C33" s="539"/>
      <c r="D33" s="539"/>
      <c r="E33" s="539">
        <f>+'1.2.3.a.sz.mell.Műv.köt.'!C33+'1.2.3.b.sz.mell.Műv.önk.'!C33</f>
        <v>0</v>
      </c>
    </row>
    <row r="34" spans="1:5" s="383" customFormat="1" ht="12" customHeight="1" thickBot="1">
      <c r="A34" s="522" t="s">
        <v>22</v>
      </c>
      <c r="B34" s="523" t="s">
        <v>458</v>
      </c>
      <c r="C34" s="524">
        <f>SUM(C35:C45)</f>
        <v>2520</v>
      </c>
      <c r="D34" s="524">
        <f>SUM(D35:D45)</f>
        <v>3329</v>
      </c>
      <c r="E34" s="524">
        <f>SUM(E35:E45)</f>
        <v>9000</v>
      </c>
    </row>
    <row r="35" spans="1:5" s="383" customFormat="1" ht="12" customHeight="1">
      <c r="A35" s="525" t="s">
        <v>94</v>
      </c>
      <c r="B35" s="526" t="s">
        <v>295</v>
      </c>
      <c r="C35" s="527">
        <v>546</v>
      </c>
      <c r="D35" s="527">
        <v>24</v>
      </c>
      <c r="E35" s="527">
        <f>+'1.2.3.a.sz.mell.Műv.köt.'!C35+'1.2.3.b.sz.mell.Műv.önk.'!C35</f>
        <v>0</v>
      </c>
    </row>
    <row r="36" spans="1:5" s="383" customFormat="1" ht="12" customHeight="1">
      <c r="A36" s="529" t="s">
        <v>95</v>
      </c>
      <c r="B36" s="530" t="s">
        <v>296</v>
      </c>
      <c r="C36" s="531"/>
      <c r="D36" s="531">
        <v>853</v>
      </c>
      <c r="E36" s="531">
        <f>+'1.2.3.a.sz.mell.Műv.köt.'!C36+'1.2.3.b.sz.mell.Műv.önk.'!C36</f>
        <v>0</v>
      </c>
    </row>
    <row r="37" spans="1:5" s="383" customFormat="1" ht="12" customHeight="1">
      <c r="A37" s="529" t="s">
        <v>96</v>
      </c>
      <c r="B37" s="530" t="s">
        <v>297</v>
      </c>
      <c r="C37" s="531"/>
      <c r="D37" s="531">
        <v>107</v>
      </c>
      <c r="E37" s="531">
        <f>+'1.2.3.a.sz.mell.Műv.köt.'!C37+'1.2.3.b.sz.mell.Műv.önk.'!C37</f>
        <v>0</v>
      </c>
    </row>
    <row r="38" spans="1:5" s="383" customFormat="1" ht="12" customHeight="1">
      <c r="A38" s="529" t="s">
        <v>180</v>
      </c>
      <c r="B38" s="530" t="s">
        <v>298</v>
      </c>
      <c r="C38" s="531">
        <v>1944</v>
      </c>
      <c r="D38" s="531">
        <v>1078</v>
      </c>
      <c r="E38" s="531">
        <f>+'1.2.3.a.sz.mell.Műv.köt.'!C38+'1.2.3.b.sz.mell.Műv.önk.'!C38</f>
        <v>0</v>
      </c>
    </row>
    <row r="39" spans="1:5" s="383" customFormat="1" ht="12" customHeight="1">
      <c r="A39" s="529" t="s">
        <v>181</v>
      </c>
      <c r="B39" s="530" t="s">
        <v>299</v>
      </c>
      <c r="C39" s="531"/>
      <c r="D39" s="531"/>
      <c r="E39" s="531">
        <f>+'1.2.3.a.sz.mell.Műv.köt.'!C39+'1.2.3.b.sz.mell.Műv.önk.'!C39</f>
        <v>0</v>
      </c>
    </row>
    <row r="40" spans="1:5" s="383" customFormat="1" ht="12" customHeight="1">
      <c r="A40" s="529" t="s">
        <v>182</v>
      </c>
      <c r="B40" s="530" t="s">
        <v>300</v>
      </c>
      <c r="C40" s="531"/>
      <c r="D40" s="531"/>
      <c r="E40" s="531">
        <f>+'1.2.3.a.sz.mell.Műv.köt.'!C40+'1.2.3.b.sz.mell.Műv.önk.'!C40</f>
        <v>0</v>
      </c>
    </row>
    <row r="41" spans="1:5" s="383" customFormat="1" ht="12" customHeight="1">
      <c r="A41" s="529" t="s">
        <v>183</v>
      </c>
      <c r="B41" s="530" t="s">
        <v>301</v>
      </c>
      <c r="C41" s="531"/>
      <c r="D41" s="531"/>
      <c r="E41" s="531">
        <f>+'1.2.3.a.sz.mell.Műv.köt.'!C41+'1.2.3.b.sz.mell.Műv.önk.'!C41</f>
        <v>0</v>
      </c>
    </row>
    <row r="42" spans="1:5" s="383" customFormat="1" ht="12" customHeight="1">
      <c r="A42" s="529" t="s">
        <v>184</v>
      </c>
      <c r="B42" s="530" t="s">
        <v>302</v>
      </c>
      <c r="C42" s="531">
        <v>30</v>
      </c>
      <c r="D42" s="531">
        <v>36</v>
      </c>
      <c r="E42" s="531">
        <f>+'1.2.3.a.sz.mell.Műv.köt.'!C42+'1.2.3.b.sz.mell.Műv.önk.'!C42</f>
        <v>0</v>
      </c>
    </row>
    <row r="43" spans="1:5" s="383" customFormat="1" ht="12" customHeight="1">
      <c r="A43" s="529" t="s">
        <v>293</v>
      </c>
      <c r="B43" s="530" t="s">
        <v>303</v>
      </c>
      <c r="C43" s="545"/>
      <c r="D43" s="545"/>
      <c r="E43" s="545">
        <f>+'1.2.3.a.sz.mell.Műv.köt.'!C43+'1.2.3.b.sz.mell.Műv.önk.'!C43</f>
        <v>0</v>
      </c>
    </row>
    <row r="44" spans="1:5" s="383" customFormat="1" ht="12" customHeight="1">
      <c r="A44" s="533" t="s">
        <v>294</v>
      </c>
      <c r="B44" s="541" t="s">
        <v>460</v>
      </c>
      <c r="C44" s="546"/>
      <c r="D44" s="546"/>
      <c r="E44" s="546">
        <f>+'1.2.3.a.sz.mell.Műv.köt.'!C44+'1.2.3.b.sz.mell.Műv.önk.'!C44</f>
        <v>0</v>
      </c>
    </row>
    <row r="45" spans="1:5" s="383" customFormat="1" ht="12" customHeight="1" thickBot="1">
      <c r="A45" s="533" t="s">
        <v>459</v>
      </c>
      <c r="B45" s="534" t="s">
        <v>304</v>
      </c>
      <c r="C45" s="546"/>
      <c r="D45" s="546">
        <v>1231</v>
      </c>
      <c r="E45" s="546">
        <f>+'1.2.3.a.sz.mell.Műv.köt.'!C45+'1.2.3.b.sz.mell.Műv.önk.'!C45</f>
        <v>9000</v>
      </c>
    </row>
    <row r="46" spans="1:5" s="383" customFormat="1" ht="12" customHeight="1" thickBot="1">
      <c r="A46" s="522" t="s">
        <v>23</v>
      </c>
      <c r="B46" s="523" t="s">
        <v>305</v>
      </c>
      <c r="C46" s="524"/>
      <c r="D46" s="524"/>
      <c r="E46" s="524">
        <f>SUM(E47:E51)</f>
        <v>0</v>
      </c>
    </row>
    <row r="47" spans="1:5" s="383" customFormat="1" ht="12" customHeight="1">
      <c r="A47" s="525" t="s">
        <v>97</v>
      </c>
      <c r="B47" s="526" t="s">
        <v>309</v>
      </c>
      <c r="C47" s="547"/>
      <c r="D47" s="547"/>
      <c r="E47" s="547">
        <f>+'1.2.3.a.sz.mell.Műv.köt.'!C47+'1.2.3.b.sz.mell.Műv.önk.'!C47</f>
        <v>0</v>
      </c>
    </row>
    <row r="48" spans="1:5" s="383" customFormat="1" ht="12" customHeight="1">
      <c r="A48" s="529" t="s">
        <v>98</v>
      </c>
      <c r="B48" s="530" t="s">
        <v>310</v>
      </c>
      <c r="C48" s="545"/>
      <c r="D48" s="545"/>
      <c r="E48" s="545">
        <f>+'1.2.3.a.sz.mell.Műv.köt.'!C48+'1.2.3.b.sz.mell.Műv.önk.'!C48</f>
        <v>0</v>
      </c>
    </row>
    <row r="49" spans="1:5" s="383" customFormat="1" ht="12" customHeight="1">
      <c r="A49" s="529" t="s">
        <v>306</v>
      </c>
      <c r="B49" s="530" t="s">
        <v>311</v>
      </c>
      <c r="C49" s="545"/>
      <c r="D49" s="545"/>
      <c r="E49" s="545">
        <f>+'1.2.3.a.sz.mell.Műv.köt.'!C49+'1.2.3.b.sz.mell.Műv.önk.'!C49</f>
        <v>0</v>
      </c>
    </row>
    <row r="50" spans="1:5" s="383" customFormat="1" ht="12" customHeight="1">
      <c r="A50" s="529" t="s">
        <v>307</v>
      </c>
      <c r="B50" s="530" t="s">
        <v>312</v>
      </c>
      <c r="C50" s="545"/>
      <c r="D50" s="545"/>
      <c r="E50" s="545">
        <f>+'1.2.3.a.sz.mell.Műv.köt.'!C50+'1.2.3.b.sz.mell.Műv.önk.'!C50</f>
        <v>0</v>
      </c>
    </row>
    <row r="51" spans="1:5" s="383" customFormat="1" ht="12" customHeight="1" thickBot="1">
      <c r="A51" s="533" t="s">
        <v>308</v>
      </c>
      <c r="B51" s="534" t="s">
        <v>313</v>
      </c>
      <c r="C51" s="546"/>
      <c r="D51" s="546"/>
      <c r="E51" s="546">
        <f>+'1.2.3.a.sz.mell.Műv.köt.'!C51+'1.2.3.b.sz.mell.Műv.önk.'!C51</f>
        <v>0</v>
      </c>
    </row>
    <row r="52" spans="1:5" s="383" customFormat="1" ht="12" customHeight="1" thickBot="1">
      <c r="A52" s="522" t="s">
        <v>185</v>
      </c>
      <c r="B52" s="523" t="s">
        <v>314</v>
      </c>
      <c r="C52" s="524">
        <f>SUM(C53:C55)</f>
        <v>45348</v>
      </c>
      <c r="D52" s="524">
        <f>SUM(D53:D55)</f>
        <v>8404</v>
      </c>
      <c r="E52" s="524">
        <f>SUM(E53:E55)</f>
        <v>9000</v>
      </c>
    </row>
    <row r="53" spans="1:5" s="383" customFormat="1" ht="12" customHeight="1">
      <c r="A53" s="525" t="s">
        <v>99</v>
      </c>
      <c r="B53" s="526" t="s">
        <v>315</v>
      </c>
      <c r="C53" s="527"/>
      <c r="D53" s="527"/>
      <c r="E53" s="527">
        <f>+'1.2.3.a.sz.mell.Műv.köt.'!C53+'1.2.3.b.sz.mell.Műv.önk.'!C53</f>
        <v>0</v>
      </c>
    </row>
    <row r="54" spans="1:5" s="383" customFormat="1" ht="12" customHeight="1">
      <c r="A54" s="529" t="s">
        <v>100</v>
      </c>
      <c r="B54" s="530" t="s">
        <v>449</v>
      </c>
      <c r="C54" s="531"/>
      <c r="D54" s="531"/>
      <c r="E54" s="531">
        <f>+'1.2.3.a.sz.mell.Műv.köt.'!C54+'1.2.3.b.sz.mell.Műv.önk.'!C54</f>
        <v>0</v>
      </c>
    </row>
    <row r="55" spans="1:5" s="383" customFormat="1" ht="12" customHeight="1">
      <c r="A55" s="529" t="s">
        <v>318</v>
      </c>
      <c r="B55" s="530" t="s">
        <v>316</v>
      </c>
      <c r="C55" s="531">
        <v>45348</v>
      </c>
      <c r="D55" s="531">
        <v>8404</v>
      </c>
      <c r="E55" s="531">
        <f>+'1.2.3.a.sz.mell.Műv.köt.'!C55+'1.2.3.b.sz.mell.Műv.önk.'!C55</f>
        <v>9000</v>
      </c>
    </row>
    <row r="56" spans="1:5" s="383" customFormat="1" ht="12" customHeight="1" thickBot="1">
      <c r="A56" s="533" t="s">
        <v>319</v>
      </c>
      <c r="B56" s="534" t="s">
        <v>317</v>
      </c>
      <c r="C56" s="539">
        <v>45348</v>
      </c>
      <c r="D56" s="539">
        <v>8404</v>
      </c>
      <c r="E56" s="539">
        <f>+'1.2.3.a.sz.mell.Műv.köt.'!C56+'1.2.3.b.sz.mell.Műv.önk.'!C56</f>
        <v>9000</v>
      </c>
    </row>
    <row r="57" spans="1:5" s="383" customFormat="1" ht="12" customHeight="1" thickBot="1">
      <c r="A57" s="522" t="s">
        <v>25</v>
      </c>
      <c r="B57" s="550" t="s">
        <v>320</v>
      </c>
      <c r="C57" s="524"/>
      <c r="D57" s="524"/>
      <c r="E57" s="524">
        <f>SUM(E58:E60)</f>
        <v>0</v>
      </c>
    </row>
    <row r="58" spans="1:5" s="383" customFormat="1" ht="12" customHeight="1">
      <c r="A58" s="525" t="s">
        <v>186</v>
      </c>
      <c r="B58" s="526" t="s">
        <v>322</v>
      </c>
      <c r="C58" s="545"/>
      <c r="D58" s="545"/>
      <c r="E58" s="545">
        <f>+'1.2.3.a.sz.mell.Műv.köt.'!C58+'1.2.3.b.sz.mell.Műv.önk.'!C58</f>
        <v>0</v>
      </c>
    </row>
    <row r="59" spans="1:5" s="383" customFormat="1" ht="12" customHeight="1">
      <c r="A59" s="529" t="s">
        <v>187</v>
      </c>
      <c r="B59" s="530" t="s">
        <v>450</v>
      </c>
      <c r="C59" s="545"/>
      <c r="D59" s="545"/>
      <c r="E59" s="545">
        <f>+'1.2.3.a.sz.mell.Műv.köt.'!C59+'1.2.3.b.sz.mell.Műv.önk.'!C59</f>
        <v>0</v>
      </c>
    </row>
    <row r="60" spans="1:5" s="383" customFormat="1" ht="12" customHeight="1">
      <c r="A60" s="529" t="s">
        <v>242</v>
      </c>
      <c r="B60" s="530" t="s">
        <v>323</v>
      </c>
      <c r="C60" s="545"/>
      <c r="D60" s="545"/>
      <c r="E60" s="545">
        <f>+'1.2.3.a.sz.mell.Műv.köt.'!C60+'1.2.3.b.sz.mell.Műv.önk.'!C60</f>
        <v>0</v>
      </c>
    </row>
    <row r="61" spans="1:5" s="383" customFormat="1" ht="12" customHeight="1" thickBot="1">
      <c r="A61" s="533" t="s">
        <v>321</v>
      </c>
      <c r="B61" s="534" t="s">
        <v>324</v>
      </c>
      <c r="C61" s="545"/>
      <c r="D61" s="545"/>
      <c r="E61" s="545">
        <f>+'1.2.3.a.sz.mell.Műv.köt.'!C61+'1.2.3.b.sz.mell.Műv.önk.'!C61</f>
        <v>0</v>
      </c>
    </row>
    <row r="62" spans="1:5" s="383" customFormat="1" ht="12" customHeight="1" thickBot="1">
      <c r="A62" s="548" t="s">
        <v>503</v>
      </c>
      <c r="B62" s="523" t="s">
        <v>325</v>
      </c>
      <c r="C62" s="542">
        <f>+C5+C12+C19+C26+C34+C46+C52+C57</f>
        <v>47868</v>
      </c>
      <c r="D62" s="542">
        <f>+D5+D12+D19+D26+D34+D46+D52+D57</f>
        <v>11852</v>
      </c>
      <c r="E62" s="542">
        <f>+E5+E12+E19+E26+E34+E46+E52+E57</f>
        <v>18000</v>
      </c>
    </row>
    <row r="63" spans="1:5" s="383" customFormat="1" ht="12" customHeight="1" thickBot="1">
      <c r="A63" s="549" t="s">
        <v>326</v>
      </c>
      <c r="B63" s="550" t="s">
        <v>327</v>
      </c>
      <c r="C63" s="524"/>
      <c r="D63" s="524"/>
      <c r="E63" s="524">
        <f>SUM(E64:E66)</f>
        <v>0</v>
      </c>
    </row>
    <row r="64" spans="1:5" s="383" customFormat="1" ht="12" customHeight="1">
      <c r="A64" s="525" t="s">
        <v>358</v>
      </c>
      <c r="B64" s="526" t="s">
        <v>328</v>
      </c>
      <c r="C64" s="545"/>
      <c r="D64" s="545"/>
      <c r="E64" s="545">
        <f>+'1.2.3.a.sz.mell.Műv.köt.'!C64+'1.2.3.b.sz.mell.Műv.önk.'!C64</f>
        <v>0</v>
      </c>
    </row>
    <row r="65" spans="1:5" s="383" customFormat="1" ht="12" customHeight="1">
      <c r="A65" s="529" t="s">
        <v>367</v>
      </c>
      <c r="B65" s="530" t="s">
        <v>329</v>
      </c>
      <c r="C65" s="545"/>
      <c r="D65" s="545"/>
      <c r="E65" s="545">
        <f>+'1.2.3.a.sz.mell.Műv.köt.'!C65+'1.2.3.b.sz.mell.Műv.önk.'!C65</f>
        <v>0</v>
      </c>
    </row>
    <row r="66" spans="1:5" s="383" customFormat="1" ht="12" customHeight="1" thickBot="1">
      <c r="A66" s="533" t="s">
        <v>368</v>
      </c>
      <c r="B66" s="551" t="s">
        <v>488</v>
      </c>
      <c r="C66" s="545"/>
      <c r="D66" s="545"/>
      <c r="E66" s="545">
        <f>+'1.2.3.a.sz.mell.Műv.köt.'!C66+'1.2.3.b.sz.mell.Műv.önk.'!C66</f>
        <v>0</v>
      </c>
    </row>
    <row r="67" spans="1:5" s="383" customFormat="1" ht="12" customHeight="1" thickBot="1">
      <c r="A67" s="549" t="s">
        <v>331</v>
      </c>
      <c r="B67" s="550" t="s">
        <v>332</v>
      </c>
      <c r="C67" s="524"/>
      <c r="D67" s="524"/>
      <c r="E67" s="524">
        <f>SUM(E68:E71)</f>
        <v>0</v>
      </c>
    </row>
    <row r="68" spans="1:5" s="383" customFormat="1" ht="12" customHeight="1">
      <c r="A68" s="525" t="s">
        <v>154</v>
      </c>
      <c r="B68" s="526" t="s">
        <v>333</v>
      </c>
      <c r="C68" s="545"/>
      <c r="D68" s="545"/>
      <c r="E68" s="545">
        <f>+'1.2.3.a.sz.mell.Műv.köt.'!C68+'1.2.3.b.sz.mell.Műv.önk.'!C68</f>
        <v>0</v>
      </c>
    </row>
    <row r="69" spans="1:5" s="383" customFormat="1" ht="12" customHeight="1">
      <c r="A69" s="529" t="s">
        <v>155</v>
      </c>
      <c r="B69" s="530" t="s">
        <v>334</v>
      </c>
      <c r="C69" s="545"/>
      <c r="D69" s="545"/>
      <c r="E69" s="545">
        <f>+'1.2.3.a.sz.mell.Műv.köt.'!C69+'1.2.3.b.sz.mell.Műv.önk.'!C69</f>
        <v>0</v>
      </c>
    </row>
    <row r="70" spans="1:5" s="383" customFormat="1" ht="12" customHeight="1">
      <c r="A70" s="529" t="s">
        <v>359</v>
      </c>
      <c r="B70" s="530" t="s">
        <v>335</v>
      </c>
      <c r="C70" s="545"/>
      <c r="D70" s="545"/>
      <c r="E70" s="545">
        <f>+'1.2.3.a.sz.mell.Műv.köt.'!C70+'1.2.3.b.sz.mell.Műv.önk.'!C70</f>
        <v>0</v>
      </c>
    </row>
    <row r="71" spans="1:5" s="383" customFormat="1" ht="12" customHeight="1" thickBot="1">
      <c r="A71" s="533" t="s">
        <v>360</v>
      </c>
      <c r="B71" s="534" t="s">
        <v>336</v>
      </c>
      <c r="C71" s="545"/>
      <c r="D71" s="545"/>
      <c r="E71" s="545">
        <f>+'1.2.3.a.sz.mell.Műv.köt.'!C71+'1.2.3.b.sz.mell.Műv.önk.'!C71</f>
        <v>0</v>
      </c>
    </row>
    <row r="72" spans="1:5" s="383" customFormat="1" ht="12" customHeight="1" thickBot="1">
      <c r="A72" s="549" t="s">
        <v>337</v>
      </c>
      <c r="B72" s="550" t="s">
        <v>338</v>
      </c>
      <c r="C72" s="524">
        <f>SUM(C73:C74)</f>
        <v>7934</v>
      </c>
      <c r="D72" s="524">
        <f>SUM(D73:D74)</f>
        <v>16236</v>
      </c>
      <c r="E72" s="524">
        <f>SUM(E73:E74)</f>
        <v>131</v>
      </c>
    </row>
    <row r="73" spans="1:5" s="383" customFormat="1" ht="12" customHeight="1">
      <c r="A73" s="525" t="s">
        <v>361</v>
      </c>
      <c r="B73" s="526" t="s">
        <v>339</v>
      </c>
      <c r="C73" s="545">
        <v>7934</v>
      </c>
      <c r="D73" s="545">
        <v>16236</v>
      </c>
      <c r="E73" s="545">
        <f>+'1.2.3.a.sz.mell.Műv.köt.'!C73+'1.2.3.b.sz.mell.Műv.önk.'!C73</f>
        <v>131</v>
      </c>
    </row>
    <row r="74" spans="1:5" s="383" customFormat="1" ht="12" customHeight="1" thickBot="1">
      <c r="A74" s="533" t="s">
        <v>362</v>
      </c>
      <c r="B74" s="534" t="s">
        <v>340</v>
      </c>
      <c r="C74" s="545"/>
      <c r="D74" s="545"/>
      <c r="E74" s="545">
        <f>+'1.2.3.a.sz.mell.Műv.köt.'!C74+'1.2.3.b.sz.mell.Műv.önk.'!C74</f>
        <v>0</v>
      </c>
    </row>
    <row r="75" spans="1:5" s="383" customFormat="1" ht="12" customHeight="1" thickBot="1">
      <c r="A75" s="549" t="s">
        <v>341</v>
      </c>
      <c r="B75" s="550" t="s">
        <v>342</v>
      </c>
      <c r="C75" s="524">
        <f>SUM(C76:C78)</f>
        <v>50911</v>
      </c>
      <c r="D75" s="524">
        <f>SUM(D76:D78)</f>
        <v>51319</v>
      </c>
      <c r="E75" s="524">
        <f>SUM(E76:E78)</f>
        <v>28215</v>
      </c>
    </row>
    <row r="76" spans="1:5" s="383" customFormat="1" ht="12" customHeight="1">
      <c r="A76" s="525" t="s">
        <v>363</v>
      </c>
      <c r="B76" s="526" t="s">
        <v>582</v>
      </c>
      <c r="C76" s="545">
        <v>4414</v>
      </c>
      <c r="D76" s="545"/>
      <c r="E76" s="545">
        <f>+'1.2.3.a.sz.mell.Műv.köt.'!C76+'1.2.3.b.sz.mell.Műv.önk.'!C76</f>
        <v>2997</v>
      </c>
    </row>
    <row r="77" spans="1:5" s="383" customFormat="1" ht="12" customHeight="1">
      <c r="A77" s="529" t="s">
        <v>364</v>
      </c>
      <c r="B77" s="530" t="s">
        <v>585</v>
      </c>
      <c r="C77" s="545">
        <v>46497</v>
      </c>
      <c r="D77" s="545">
        <v>51319</v>
      </c>
      <c r="E77" s="545">
        <f>+'1.2.3.a.sz.mell.Műv.köt.'!C77+'1.2.3.b.sz.mell.Műv.önk.'!C77</f>
        <v>25218</v>
      </c>
    </row>
    <row r="78" spans="1:5" s="383" customFormat="1" ht="12" customHeight="1" thickBot="1">
      <c r="A78" s="533" t="s">
        <v>365</v>
      </c>
      <c r="B78" s="530" t="s">
        <v>586</v>
      </c>
      <c r="C78" s="545"/>
      <c r="D78" s="545"/>
      <c r="E78" s="545">
        <f>+'1.2.3.a.sz.mell.Műv.köt.'!C78+'1.2.3.b.sz.mell.Műv.önk.'!C78</f>
        <v>0</v>
      </c>
    </row>
    <row r="79" spans="1:5" s="383" customFormat="1" ht="12" customHeight="1" thickBot="1">
      <c r="A79" s="549" t="s">
        <v>346</v>
      </c>
      <c r="B79" s="550" t="s">
        <v>366</v>
      </c>
      <c r="C79" s="524"/>
      <c r="D79" s="524"/>
      <c r="E79" s="524">
        <f>SUM(E80:E83)</f>
        <v>0</v>
      </c>
    </row>
    <row r="80" spans="1:5" s="383" customFormat="1" ht="12" customHeight="1">
      <c r="A80" s="553" t="s">
        <v>347</v>
      </c>
      <c r="B80" s="526" t="s">
        <v>348</v>
      </c>
      <c r="C80" s="545"/>
      <c r="D80" s="545"/>
      <c r="E80" s="545">
        <f>+'1.2.3.a.sz.mell.Műv.köt.'!C80+'1.2.3.b.sz.mell.Műv.önk.'!C80</f>
        <v>0</v>
      </c>
    </row>
    <row r="81" spans="1:5" s="383" customFormat="1" ht="12" customHeight="1">
      <c r="A81" s="554" t="s">
        <v>349</v>
      </c>
      <c r="B81" s="530" t="s">
        <v>350</v>
      </c>
      <c r="C81" s="545"/>
      <c r="D81" s="545"/>
      <c r="E81" s="545">
        <f>+'1.2.3.a.sz.mell.Műv.köt.'!C81+'1.2.3.b.sz.mell.Műv.önk.'!C81</f>
        <v>0</v>
      </c>
    </row>
    <row r="82" spans="1:5" s="383" customFormat="1" ht="12" customHeight="1">
      <c r="A82" s="554" t="s">
        <v>351</v>
      </c>
      <c r="B82" s="530" t="s">
        <v>352</v>
      </c>
      <c r="C82" s="545"/>
      <c r="D82" s="545"/>
      <c r="E82" s="545">
        <f>+'1.2.3.a.sz.mell.Műv.köt.'!C82+'1.2.3.b.sz.mell.Műv.önk.'!C82</f>
        <v>0</v>
      </c>
    </row>
    <row r="83" spans="1:5" s="383" customFormat="1" ht="12" customHeight="1" thickBot="1">
      <c r="A83" s="555" t="s">
        <v>353</v>
      </c>
      <c r="B83" s="534" t="s">
        <v>354</v>
      </c>
      <c r="C83" s="545"/>
      <c r="D83" s="545"/>
      <c r="E83" s="545">
        <f>+'1.2.3.a.sz.mell.Műv.köt.'!C83+'1.2.3.b.sz.mell.Műv.önk.'!C83</f>
        <v>0</v>
      </c>
    </row>
    <row r="84" spans="1:5" s="383" customFormat="1" ht="12" customHeight="1" thickBot="1">
      <c r="A84" s="549" t="s">
        <v>355</v>
      </c>
      <c r="B84" s="550" t="s">
        <v>502</v>
      </c>
      <c r="C84" s="556"/>
      <c r="D84" s="556"/>
      <c r="E84" s="556">
        <f>+'1.2.3.a.sz.mell.Műv.köt.'!C84+'1.2.3.b.sz.mell.Műv.önk.'!C84</f>
        <v>0</v>
      </c>
    </row>
    <row r="85" spans="1:5" s="383" customFormat="1" ht="13.5" customHeight="1" thickBot="1">
      <c r="A85" s="549" t="s">
        <v>357</v>
      </c>
      <c r="B85" s="550" t="s">
        <v>356</v>
      </c>
      <c r="C85" s="556"/>
      <c r="D85" s="556"/>
      <c r="E85" s="556">
        <f>+'1.2.3.a.sz.mell.Műv.köt.'!C85+'1.2.3.b.sz.mell.Műv.önk.'!C85</f>
        <v>0</v>
      </c>
    </row>
    <row r="86" spans="1:5" s="383" customFormat="1" ht="15.75" customHeight="1" thickBot="1">
      <c r="A86" s="549" t="s">
        <v>369</v>
      </c>
      <c r="B86" s="606" t="s">
        <v>505</v>
      </c>
      <c r="C86" s="542">
        <f>+C63+C67+C72+C75+C79+C85+C84</f>
        <v>58845</v>
      </c>
      <c r="D86" s="542">
        <f>+D63+D67+D72+D75+D79+D85+D84</f>
        <v>67555</v>
      </c>
      <c r="E86" s="542">
        <f>+E63+E67+E72+E75+E79+E85+E84</f>
        <v>28346</v>
      </c>
    </row>
    <row r="87" spans="1:5" s="383" customFormat="1" ht="16.5" customHeight="1" thickBot="1">
      <c r="A87" s="558" t="s">
        <v>504</v>
      </c>
      <c r="B87" s="607" t="s">
        <v>506</v>
      </c>
      <c r="C87" s="542">
        <f>+C62+C86</f>
        <v>106713</v>
      </c>
      <c r="D87" s="542">
        <f>+D62+D86</f>
        <v>79407</v>
      </c>
      <c r="E87" s="542">
        <f>+E62+E86</f>
        <v>46346</v>
      </c>
    </row>
    <row r="88" spans="1:5" s="383" customFormat="1" ht="83.25" customHeight="1">
      <c r="A88" s="561"/>
      <c r="B88" s="562"/>
      <c r="C88" s="564"/>
      <c r="D88" s="564"/>
      <c r="E88" s="564"/>
    </row>
    <row r="89" spans="1:5" ht="16.5" customHeight="1">
      <c r="A89" s="514"/>
      <c r="B89" s="514" t="s">
        <v>47</v>
      </c>
      <c r="C89" s="513"/>
      <c r="D89" s="513"/>
      <c r="E89" s="515"/>
    </row>
    <row r="90" spans="1:5" ht="15.95" customHeight="1" thickBot="1">
      <c r="A90" s="612"/>
      <c r="B90" s="612"/>
      <c r="C90" s="306"/>
      <c r="D90" s="306"/>
      <c r="E90" s="306" t="s">
        <v>241</v>
      </c>
    </row>
    <row r="91" spans="1:5" ht="38.1" customHeight="1" thickBot="1">
      <c r="A91" s="516" t="s">
        <v>72</v>
      </c>
      <c r="B91" s="517" t="s">
        <v>48</v>
      </c>
      <c r="C91" s="616" t="s">
        <v>646</v>
      </c>
      <c r="D91" s="616" t="s">
        <v>607</v>
      </c>
      <c r="E91" s="518" t="str">
        <f>+CONCATENATE(LEFT(ÖSSZEFÜGGÉSEK!A93,4),". évi előirányzat")</f>
        <v>. évi előirányzat</v>
      </c>
    </row>
    <row r="92" spans="1:5" s="383" customFormat="1" ht="12" customHeight="1" thickBot="1">
      <c r="A92" s="516" t="s">
        <v>520</v>
      </c>
      <c r="B92" s="517" t="s">
        <v>521</v>
      </c>
      <c r="C92" s="518"/>
      <c r="D92" s="518"/>
      <c r="E92" s="518" t="s">
        <v>522</v>
      </c>
    </row>
    <row r="93" spans="1:5" ht="12" customHeight="1" thickBot="1">
      <c r="A93" s="567" t="s">
        <v>18</v>
      </c>
      <c r="B93" s="608" t="s">
        <v>610</v>
      </c>
      <c r="C93" s="569">
        <f>C94+C95+C96+C97+C98+C111</f>
        <v>86269</v>
      </c>
      <c r="D93" s="569">
        <f>D94+D95+D96+D97+D98+D111</f>
        <v>78879</v>
      </c>
      <c r="E93" s="569">
        <f>E94+E95+E96+E97+E98+E111</f>
        <v>45846</v>
      </c>
    </row>
    <row r="94" spans="1:5" ht="12" customHeight="1">
      <c r="A94" s="570" t="s">
        <v>101</v>
      </c>
      <c r="B94" s="571" t="s">
        <v>49</v>
      </c>
      <c r="C94" s="572">
        <v>21153</v>
      </c>
      <c r="D94" s="572">
        <v>21228</v>
      </c>
      <c r="E94" s="572">
        <f>+'1.2.3.a.sz.mell.Műv.köt.'!C94+'1.2.3.b.sz.mell.Műv.önk.'!C94</f>
        <v>13066</v>
      </c>
    </row>
    <row r="95" spans="1:5" ht="12" customHeight="1">
      <c r="A95" s="529" t="s">
        <v>102</v>
      </c>
      <c r="B95" s="573" t="s">
        <v>188</v>
      </c>
      <c r="C95" s="531">
        <v>5550</v>
      </c>
      <c r="D95" s="531">
        <v>5459</v>
      </c>
      <c r="E95" s="531">
        <f>+'1.2.3.a.sz.mell.Műv.köt.'!C95+'1.2.3.b.sz.mell.Műv.önk.'!C95</f>
        <v>3586</v>
      </c>
    </row>
    <row r="96" spans="1:5" ht="12" customHeight="1">
      <c r="A96" s="529" t="s">
        <v>103</v>
      </c>
      <c r="B96" s="573" t="s">
        <v>144</v>
      </c>
      <c r="C96" s="539">
        <v>59566</v>
      </c>
      <c r="D96" s="539">
        <v>51177</v>
      </c>
      <c r="E96" s="539">
        <f>+'1.2.3.a.sz.mell.Műv.köt.'!C96+'1.2.3.b.sz.mell.Műv.önk.'!C96</f>
        <v>29194</v>
      </c>
    </row>
    <row r="97" spans="1:5" ht="12" customHeight="1">
      <c r="A97" s="529" t="s">
        <v>104</v>
      </c>
      <c r="B97" s="574" t="s">
        <v>189</v>
      </c>
      <c r="C97" s="539"/>
      <c r="D97" s="539"/>
      <c r="E97" s="539">
        <f>+'1.2.3.a.sz.mell.Műv.köt.'!C97+'1.2.3.b.sz.mell.Műv.önk.'!C97</f>
        <v>0</v>
      </c>
    </row>
    <row r="98" spans="1:5" ht="12" customHeight="1">
      <c r="A98" s="529" t="s">
        <v>115</v>
      </c>
      <c r="B98" s="575" t="s">
        <v>190</v>
      </c>
      <c r="C98" s="539"/>
      <c r="D98" s="539">
        <f>SUM(D99:D110)</f>
        <v>1015</v>
      </c>
      <c r="E98" s="539">
        <f>SUM(E99:E110)</f>
        <v>0</v>
      </c>
    </row>
    <row r="99" spans="1:5" ht="12" customHeight="1">
      <c r="A99" s="529" t="s">
        <v>105</v>
      </c>
      <c r="B99" s="573" t="s">
        <v>469</v>
      </c>
      <c r="C99" s="539"/>
      <c r="D99" s="539"/>
      <c r="E99" s="539">
        <f>+'1.2.3.a.sz.mell.Műv.köt.'!C99+'1.2.3.b.sz.mell.Műv.önk.'!C99</f>
        <v>0</v>
      </c>
    </row>
    <row r="100" spans="1:5" ht="12" customHeight="1">
      <c r="A100" s="529" t="s">
        <v>106</v>
      </c>
      <c r="B100" s="576" t="s">
        <v>468</v>
      </c>
      <c r="C100" s="539"/>
      <c r="D100" s="539"/>
      <c r="E100" s="539">
        <f>+'1.2.3.a.sz.mell.Műv.köt.'!C100+'1.2.3.b.sz.mell.Műv.önk.'!C100</f>
        <v>0</v>
      </c>
    </row>
    <row r="101" spans="1:5" ht="12" customHeight="1">
      <c r="A101" s="529" t="s">
        <v>116</v>
      </c>
      <c r="B101" s="576" t="s">
        <v>467</v>
      </c>
      <c r="C101" s="539"/>
      <c r="D101" s="539"/>
      <c r="E101" s="539">
        <f>+'1.2.3.a.sz.mell.Műv.köt.'!C101+'1.2.3.b.sz.mell.Műv.önk.'!C101</f>
        <v>0</v>
      </c>
    </row>
    <row r="102" spans="1:5" ht="12" customHeight="1">
      <c r="A102" s="529" t="s">
        <v>117</v>
      </c>
      <c r="B102" s="577" t="s">
        <v>372</v>
      </c>
      <c r="C102" s="539"/>
      <c r="D102" s="539"/>
      <c r="E102" s="539">
        <f>+'1.2.3.a.sz.mell.Műv.köt.'!C102+'1.2.3.b.sz.mell.Műv.önk.'!C102</f>
        <v>0</v>
      </c>
    </row>
    <row r="103" spans="1:5" ht="12" customHeight="1">
      <c r="A103" s="529" t="s">
        <v>118</v>
      </c>
      <c r="B103" s="578" t="s">
        <v>373</v>
      </c>
      <c r="C103" s="539"/>
      <c r="D103" s="539"/>
      <c r="E103" s="539">
        <f>+'1.2.3.a.sz.mell.Műv.köt.'!C103+'1.2.3.b.sz.mell.Műv.önk.'!C103</f>
        <v>0</v>
      </c>
    </row>
    <row r="104" spans="1:5" ht="12" customHeight="1">
      <c r="A104" s="529" t="s">
        <v>119</v>
      </c>
      <c r="B104" s="578" t="s">
        <v>374</v>
      </c>
      <c r="C104" s="539"/>
      <c r="D104" s="539"/>
      <c r="E104" s="539">
        <f>+'1.2.3.a.sz.mell.Műv.köt.'!C104+'1.2.3.b.sz.mell.Műv.önk.'!C104</f>
        <v>0</v>
      </c>
    </row>
    <row r="105" spans="1:5" ht="12" customHeight="1">
      <c r="A105" s="529" t="s">
        <v>121</v>
      </c>
      <c r="B105" s="577" t="s">
        <v>375</v>
      </c>
      <c r="C105" s="539"/>
      <c r="D105" s="539"/>
      <c r="E105" s="539">
        <f>+'1.2.3.a.sz.mell.Műv.köt.'!C105+'1.2.3.b.sz.mell.Műv.önk.'!C105</f>
        <v>0</v>
      </c>
    </row>
    <row r="106" spans="1:5" ht="12" customHeight="1">
      <c r="A106" s="529" t="s">
        <v>191</v>
      </c>
      <c r="B106" s="577" t="s">
        <v>376</v>
      </c>
      <c r="C106" s="539"/>
      <c r="D106" s="539"/>
      <c r="E106" s="539">
        <f>+'1.2.3.a.sz.mell.Műv.köt.'!C106+'1.2.3.b.sz.mell.Műv.önk.'!C106</f>
        <v>0</v>
      </c>
    </row>
    <row r="107" spans="1:5" ht="12" customHeight="1">
      <c r="A107" s="529" t="s">
        <v>370</v>
      </c>
      <c r="B107" s="578" t="s">
        <v>377</v>
      </c>
      <c r="C107" s="539"/>
      <c r="D107" s="539"/>
      <c r="E107" s="539">
        <f>+'1.2.3.a.sz.mell.Műv.köt.'!C107+'1.2.3.b.sz.mell.Műv.önk.'!C107</f>
        <v>0</v>
      </c>
    </row>
    <row r="108" spans="1:5" ht="12" customHeight="1">
      <c r="A108" s="579" t="s">
        <v>371</v>
      </c>
      <c r="B108" s="576" t="s">
        <v>378</v>
      </c>
      <c r="C108" s="539"/>
      <c r="D108" s="539"/>
      <c r="E108" s="539">
        <f>+'1.2.3.a.sz.mell.Műv.köt.'!C108+'1.2.3.b.sz.mell.Műv.önk.'!C108</f>
        <v>0</v>
      </c>
    </row>
    <row r="109" spans="1:5" ht="12" customHeight="1">
      <c r="A109" s="529" t="s">
        <v>465</v>
      </c>
      <c r="B109" s="576" t="s">
        <v>379</v>
      </c>
      <c r="C109" s="539"/>
      <c r="D109" s="539"/>
      <c r="E109" s="539">
        <f>+'1.2.3.a.sz.mell.Műv.köt.'!C109+'1.2.3.b.sz.mell.Műv.önk.'!C109</f>
        <v>0</v>
      </c>
    </row>
    <row r="110" spans="1:5" ht="12" customHeight="1">
      <c r="A110" s="533" t="s">
        <v>466</v>
      </c>
      <c r="B110" s="576" t="s">
        <v>380</v>
      </c>
      <c r="C110" s="539"/>
      <c r="D110" s="539">
        <v>1015</v>
      </c>
      <c r="E110" s="539">
        <f>+'1.2.3.a.sz.mell.Műv.köt.'!C110+'1.2.3.b.sz.mell.Műv.önk.'!C110</f>
        <v>0</v>
      </c>
    </row>
    <row r="111" spans="1:5" ht="12" customHeight="1">
      <c r="A111" s="529" t="s">
        <v>470</v>
      </c>
      <c r="B111" s="574" t="s">
        <v>50</v>
      </c>
      <c r="C111" s="531"/>
      <c r="D111" s="531"/>
      <c r="E111" s="531">
        <f>SUM(E112:E113)</f>
        <v>0</v>
      </c>
    </row>
    <row r="112" spans="1:5" ht="12" customHeight="1">
      <c r="A112" s="529" t="s">
        <v>471</v>
      </c>
      <c r="B112" s="573" t="s">
        <v>473</v>
      </c>
      <c r="C112" s="531"/>
      <c r="D112" s="531"/>
      <c r="E112" s="531">
        <f>+'1.2.3.a.sz.mell.Műv.köt.'!C112+'1.2.3.b.sz.mell.Műv.önk.'!C112</f>
        <v>0</v>
      </c>
    </row>
    <row r="113" spans="1:5" ht="12" customHeight="1" thickBot="1">
      <c r="A113" s="580" t="s">
        <v>472</v>
      </c>
      <c r="B113" s="581" t="s">
        <v>474</v>
      </c>
      <c r="C113" s="582"/>
      <c r="D113" s="582"/>
      <c r="E113" s="582">
        <f>+'1.2.3.a.sz.mell.Műv.köt.'!C113+'1.2.3.b.sz.mell.Műv.önk.'!C113</f>
        <v>0</v>
      </c>
    </row>
    <row r="114" spans="1:5" ht="12" customHeight="1" thickBot="1">
      <c r="A114" s="583" t="s">
        <v>19</v>
      </c>
      <c r="B114" s="609" t="s">
        <v>611</v>
      </c>
      <c r="C114" s="585">
        <f>+C115+C117+C119</f>
        <v>3582</v>
      </c>
      <c r="D114" s="585">
        <f>+D115+D117+D119</f>
        <v>132</v>
      </c>
      <c r="E114" s="585">
        <f>+E115+E117+E119</f>
        <v>500</v>
      </c>
    </row>
    <row r="115" spans="1:5" ht="12" customHeight="1">
      <c r="A115" s="525" t="s">
        <v>107</v>
      </c>
      <c r="B115" s="573" t="s">
        <v>240</v>
      </c>
      <c r="C115" s="527">
        <v>3582</v>
      </c>
      <c r="D115" s="527">
        <v>132</v>
      </c>
      <c r="E115" s="527">
        <f>+'1.2.3.a.sz.mell.Műv.köt.'!C115+'1.2.3.b.sz.mell.Műv.önk.'!C115</f>
        <v>500</v>
      </c>
    </row>
    <row r="116" spans="1:5" ht="12" customHeight="1">
      <c r="A116" s="525" t="s">
        <v>108</v>
      </c>
      <c r="B116" s="586" t="s">
        <v>385</v>
      </c>
      <c r="C116" s="527"/>
      <c r="D116" s="527"/>
      <c r="E116" s="527">
        <f>+'1.2.3.a.sz.mell.Műv.köt.'!C116+'1.2.3.b.sz.mell.Műv.önk.'!C116</f>
        <v>0</v>
      </c>
    </row>
    <row r="117" spans="1:5" ht="12" customHeight="1">
      <c r="A117" s="525" t="s">
        <v>109</v>
      </c>
      <c r="B117" s="586" t="s">
        <v>192</v>
      </c>
      <c r="C117" s="531"/>
      <c r="D117" s="531"/>
      <c r="E117" s="531">
        <f>+'1.2.3.a.sz.mell.Műv.köt.'!C117+'1.2.3.b.sz.mell.Műv.önk.'!C117</f>
        <v>0</v>
      </c>
    </row>
    <row r="118" spans="1:5" ht="12" customHeight="1">
      <c r="A118" s="525" t="s">
        <v>110</v>
      </c>
      <c r="B118" s="586" t="s">
        <v>386</v>
      </c>
      <c r="C118" s="587"/>
      <c r="D118" s="587"/>
      <c r="E118" s="587">
        <f>+'1.2.3.a.sz.mell.Műv.köt.'!C118+'1.2.3.b.sz.mell.Műv.önk.'!C118</f>
        <v>0</v>
      </c>
    </row>
    <row r="119" spans="1:5" ht="12" customHeight="1">
      <c r="A119" s="525" t="s">
        <v>111</v>
      </c>
      <c r="B119" s="534" t="s">
        <v>243</v>
      </c>
      <c r="C119" s="587"/>
      <c r="D119" s="587"/>
      <c r="E119" s="587">
        <f>SUM(E120:E127)</f>
        <v>0</v>
      </c>
    </row>
    <row r="120" spans="1:5" ht="12" customHeight="1">
      <c r="A120" s="525" t="s">
        <v>120</v>
      </c>
      <c r="B120" s="532" t="s">
        <v>451</v>
      </c>
      <c r="C120" s="587"/>
      <c r="D120" s="587"/>
      <c r="E120" s="587">
        <f>+'1.2.3.a.sz.mell.Műv.köt.'!C120+'1.2.3.b.sz.mell.Műv.önk.'!C120</f>
        <v>0</v>
      </c>
    </row>
    <row r="121" spans="1:5" ht="12" customHeight="1">
      <c r="A121" s="525" t="s">
        <v>122</v>
      </c>
      <c r="B121" s="588" t="s">
        <v>391</v>
      </c>
      <c r="C121" s="587"/>
      <c r="D121" s="587"/>
      <c r="E121" s="587">
        <f>+'1.2.3.a.sz.mell.Műv.köt.'!C121+'1.2.3.b.sz.mell.Műv.önk.'!C121</f>
        <v>0</v>
      </c>
    </row>
    <row r="122" spans="1:5">
      <c r="A122" s="525" t="s">
        <v>193</v>
      </c>
      <c r="B122" s="578" t="s">
        <v>374</v>
      </c>
      <c r="C122" s="587"/>
      <c r="D122" s="587"/>
      <c r="E122" s="587">
        <f>+'1.2.3.a.sz.mell.Műv.köt.'!C122+'1.2.3.b.sz.mell.Műv.önk.'!C122</f>
        <v>0</v>
      </c>
    </row>
    <row r="123" spans="1:5" ht="12" customHeight="1">
      <c r="A123" s="525" t="s">
        <v>194</v>
      </c>
      <c r="B123" s="578" t="s">
        <v>390</v>
      </c>
      <c r="C123" s="587"/>
      <c r="D123" s="587"/>
      <c r="E123" s="587">
        <f>+'1.2.3.a.sz.mell.Műv.köt.'!C123+'1.2.3.b.sz.mell.Műv.önk.'!C123</f>
        <v>0</v>
      </c>
    </row>
    <row r="124" spans="1:5" ht="12" customHeight="1">
      <c r="A124" s="525" t="s">
        <v>195</v>
      </c>
      <c r="B124" s="578" t="s">
        <v>389</v>
      </c>
      <c r="C124" s="587"/>
      <c r="D124" s="587"/>
      <c r="E124" s="587">
        <f>+'1.2.3.a.sz.mell.Műv.köt.'!C124+'1.2.3.b.sz.mell.Műv.önk.'!C124</f>
        <v>0</v>
      </c>
    </row>
    <row r="125" spans="1:5" ht="12" customHeight="1">
      <c r="A125" s="525" t="s">
        <v>382</v>
      </c>
      <c r="B125" s="578" t="s">
        <v>377</v>
      </c>
      <c r="C125" s="587"/>
      <c r="D125" s="587"/>
      <c r="E125" s="587">
        <f>+'1.2.3.a.sz.mell.Műv.köt.'!C125+'1.2.3.b.sz.mell.Műv.önk.'!C125</f>
        <v>0</v>
      </c>
    </row>
    <row r="126" spans="1:5" ht="12" customHeight="1">
      <c r="A126" s="525" t="s">
        <v>383</v>
      </c>
      <c r="B126" s="578" t="s">
        <v>388</v>
      </c>
      <c r="C126" s="587"/>
      <c r="D126" s="587"/>
      <c r="E126" s="587">
        <f>+'1.2.3.a.sz.mell.Műv.köt.'!C126+'1.2.3.b.sz.mell.Műv.önk.'!C126</f>
        <v>0</v>
      </c>
    </row>
    <row r="127" spans="1:5" ht="13.5" thickBot="1">
      <c r="A127" s="579" t="s">
        <v>384</v>
      </c>
      <c r="B127" s="578" t="s">
        <v>387</v>
      </c>
      <c r="C127" s="589"/>
      <c r="D127" s="589"/>
      <c r="E127" s="589">
        <f>+'1.2.3.a.sz.mell.Műv.köt.'!C127+'1.2.3.b.sz.mell.Műv.önk.'!C127</f>
        <v>0</v>
      </c>
    </row>
    <row r="128" spans="1:5" ht="12" customHeight="1" thickBot="1">
      <c r="A128" s="522" t="s">
        <v>20</v>
      </c>
      <c r="B128" s="591" t="s">
        <v>475</v>
      </c>
      <c r="C128" s="524">
        <f>+C93+C114</f>
        <v>89851</v>
      </c>
      <c r="D128" s="524">
        <f>+D93+D114</f>
        <v>79011</v>
      </c>
      <c r="E128" s="524">
        <f>+E93+E114</f>
        <v>46346</v>
      </c>
    </row>
    <row r="129" spans="1:5" ht="12" customHeight="1" thickBot="1">
      <c r="A129" s="522" t="s">
        <v>21</v>
      </c>
      <c r="B129" s="591" t="s">
        <v>476</v>
      </c>
      <c r="C129" s="524"/>
      <c r="D129" s="524"/>
      <c r="E129" s="524">
        <f>+E130+E131+E132</f>
        <v>0</v>
      </c>
    </row>
    <row r="130" spans="1:5" ht="12" customHeight="1">
      <c r="A130" s="525" t="s">
        <v>282</v>
      </c>
      <c r="B130" s="586" t="s">
        <v>483</v>
      </c>
      <c r="C130" s="587"/>
      <c r="D130" s="587"/>
      <c r="E130" s="587">
        <f>+'1.2.3.a.sz.mell.Műv.köt.'!C130+'1.2.3.b.sz.mell.Műv.önk.'!C130</f>
        <v>0</v>
      </c>
    </row>
    <row r="131" spans="1:5" ht="12" customHeight="1">
      <c r="A131" s="525" t="s">
        <v>285</v>
      </c>
      <c r="B131" s="586" t="s">
        <v>484</v>
      </c>
      <c r="C131" s="587"/>
      <c r="D131" s="587"/>
      <c r="E131" s="587">
        <f>+'1.2.3.a.sz.mell.Műv.köt.'!C131+'1.2.3.b.sz.mell.Műv.önk.'!C131</f>
        <v>0</v>
      </c>
    </row>
    <row r="132" spans="1:5" ht="12" customHeight="1" thickBot="1">
      <c r="A132" s="579" t="s">
        <v>286</v>
      </c>
      <c r="B132" s="586" t="s">
        <v>485</v>
      </c>
      <c r="C132" s="587"/>
      <c r="D132" s="587"/>
      <c r="E132" s="587">
        <f>+'1.2.3.a.sz.mell.Műv.köt.'!C132+'1.2.3.b.sz.mell.Műv.önk.'!C132</f>
        <v>0</v>
      </c>
    </row>
    <row r="133" spans="1:5" ht="12" customHeight="1" thickBot="1">
      <c r="A133" s="522" t="s">
        <v>22</v>
      </c>
      <c r="B133" s="591" t="s">
        <v>477</v>
      </c>
      <c r="C133" s="524"/>
      <c r="D133" s="524"/>
      <c r="E133" s="524">
        <f>SUM(E134:E139)</f>
        <v>0</v>
      </c>
    </row>
    <row r="134" spans="1:5" ht="12" customHeight="1">
      <c r="A134" s="525" t="s">
        <v>94</v>
      </c>
      <c r="B134" s="594" t="s">
        <v>486</v>
      </c>
      <c r="C134" s="587"/>
      <c r="D134" s="587"/>
      <c r="E134" s="587">
        <f>+'1.2.3.a.sz.mell.Műv.köt.'!C134+'1.2.3.b.sz.mell.Műv.önk.'!C134</f>
        <v>0</v>
      </c>
    </row>
    <row r="135" spans="1:5" ht="12" customHeight="1">
      <c r="A135" s="525" t="s">
        <v>95</v>
      </c>
      <c r="B135" s="594" t="s">
        <v>478</v>
      </c>
      <c r="C135" s="587"/>
      <c r="D135" s="587"/>
      <c r="E135" s="587">
        <f>+'1.2.3.a.sz.mell.Műv.köt.'!C135+'1.2.3.b.sz.mell.Műv.önk.'!C135</f>
        <v>0</v>
      </c>
    </row>
    <row r="136" spans="1:5" ht="12" customHeight="1">
      <c r="A136" s="525" t="s">
        <v>96</v>
      </c>
      <c r="B136" s="594" t="s">
        <v>479</v>
      </c>
      <c r="C136" s="587"/>
      <c r="D136" s="587"/>
      <c r="E136" s="587">
        <f>+'1.2.3.a.sz.mell.Műv.köt.'!C136+'1.2.3.b.sz.mell.Műv.önk.'!C136</f>
        <v>0</v>
      </c>
    </row>
    <row r="137" spans="1:5" ht="12" customHeight="1">
      <c r="A137" s="525" t="s">
        <v>180</v>
      </c>
      <c r="B137" s="594" t="s">
        <v>480</v>
      </c>
      <c r="C137" s="587"/>
      <c r="D137" s="587"/>
      <c r="E137" s="587">
        <f>+'1.2.3.a.sz.mell.Műv.köt.'!C137+'1.2.3.b.sz.mell.Műv.önk.'!C137</f>
        <v>0</v>
      </c>
    </row>
    <row r="138" spans="1:5" ht="12" customHeight="1">
      <c r="A138" s="525" t="s">
        <v>181</v>
      </c>
      <c r="B138" s="594" t="s">
        <v>481</v>
      </c>
      <c r="C138" s="587"/>
      <c r="D138" s="587"/>
      <c r="E138" s="587">
        <f>+'1.2.3.a.sz.mell.Műv.köt.'!C138+'1.2.3.b.sz.mell.Műv.önk.'!C138</f>
        <v>0</v>
      </c>
    </row>
    <row r="139" spans="1:5" ht="12" customHeight="1" thickBot="1">
      <c r="A139" s="579" t="s">
        <v>182</v>
      </c>
      <c r="B139" s="594" t="s">
        <v>482</v>
      </c>
      <c r="C139" s="587"/>
      <c r="D139" s="587"/>
      <c r="E139" s="587">
        <f>+'1.2.3.a.sz.mell.Műv.köt.'!C139+'1.2.3.b.sz.mell.Műv.önk.'!C139</f>
        <v>0</v>
      </c>
    </row>
    <row r="140" spans="1:5" ht="12" customHeight="1" thickBot="1">
      <c r="A140" s="522" t="s">
        <v>23</v>
      </c>
      <c r="B140" s="591" t="s">
        <v>490</v>
      </c>
      <c r="C140" s="542"/>
      <c r="D140" s="542"/>
      <c r="E140" s="542">
        <f>+E141+E142+E143+E144</f>
        <v>0</v>
      </c>
    </row>
    <row r="141" spans="1:5" ht="12" customHeight="1">
      <c r="A141" s="525" t="s">
        <v>97</v>
      </c>
      <c r="B141" s="594" t="s">
        <v>392</v>
      </c>
      <c r="C141" s="587"/>
      <c r="D141" s="587"/>
      <c r="E141" s="587">
        <f>+'1.2.3.a.sz.mell.Műv.köt.'!C141+'1.2.3.b.sz.mell.Műv.önk.'!C141</f>
        <v>0</v>
      </c>
    </row>
    <row r="142" spans="1:5" ht="12" customHeight="1">
      <c r="A142" s="525" t="s">
        <v>98</v>
      </c>
      <c r="B142" s="594" t="s">
        <v>393</v>
      </c>
      <c r="C142" s="587"/>
      <c r="D142" s="587"/>
      <c r="E142" s="587">
        <f>+'1.2.3.a.sz.mell.Műv.köt.'!C142+'1.2.3.b.sz.mell.Műv.önk.'!C142</f>
        <v>0</v>
      </c>
    </row>
    <row r="143" spans="1:5" ht="12" customHeight="1">
      <c r="A143" s="525" t="s">
        <v>306</v>
      </c>
      <c r="B143" s="594" t="s">
        <v>491</v>
      </c>
      <c r="C143" s="587"/>
      <c r="D143" s="587"/>
      <c r="E143" s="587">
        <f>+'1.2.3.a.sz.mell.Műv.köt.'!C143+'1.2.3.b.sz.mell.Műv.önk.'!C143</f>
        <v>0</v>
      </c>
    </row>
    <row r="144" spans="1:5" ht="12" customHeight="1" thickBot="1">
      <c r="A144" s="579" t="s">
        <v>307</v>
      </c>
      <c r="B144" s="595" t="s">
        <v>581</v>
      </c>
      <c r="C144" s="587"/>
      <c r="D144" s="587"/>
      <c r="E144" s="587">
        <f>+'1.2.3.a.sz.mell.Műv.köt.'!C144+'1.2.3.b.sz.mell.Műv.önk.'!C144</f>
        <v>0</v>
      </c>
    </row>
    <row r="145" spans="1:8" ht="12" customHeight="1" thickBot="1">
      <c r="A145" s="522" t="s">
        <v>24</v>
      </c>
      <c r="B145" s="591" t="s">
        <v>492</v>
      </c>
      <c r="C145" s="596"/>
      <c r="D145" s="596"/>
      <c r="E145" s="596">
        <f>SUM(E146:E150)</f>
        <v>0</v>
      </c>
    </row>
    <row r="146" spans="1:8" ht="12" customHeight="1">
      <c r="A146" s="525" t="s">
        <v>99</v>
      </c>
      <c r="B146" s="594" t="s">
        <v>487</v>
      </c>
      <c r="C146" s="587"/>
      <c r="D146" s="587"/>
      <c r="E146" s="587">
        <f>+'1.2.3.a.sz.mell.Műv.köt.'!C146+'1.2.3.b.sz.mell.Műv.önk.'!C146</f>
        <v>0</v>
      </c>
    </row>
    <row r="147" spans="1:8" ht="12" customHeight="1">
      <c r="A147" s="525" t="s">
        <v>100</v>
      </c>
      <c r="B147" s="594" t="s">
        <v>494</v>
      </c>
      <c r="C147" s="587"/>
      <c r="D147" s="587"/>
      <c r="E147" s="587">
        <f>+'1.2.3.a.sz.mell.Műv.köt.'!C147+'1.2.3.b.sz.mell.Műv.önk.'!C147</f>
        <v>0</v>
      </c>
    </row>
    <row r="148" spans="1:8" ht="12" customHeight="1">
      <c r="A148" s="525" t="s">
        <v>318</v>
      </c>
      <c r="B148" s="594" t="s">
        <v>489</v>
      </c>
      <c r="C148" s="587"/>
      <c r="D148" s="587"/>
      <c r="E148" s="587">
        <f>+'1.2.3.a.sz.mell.Műv.köt.'!C148+'1.2.3.b.sz.mell.Műv.önk.'!C148</f>
        <v>0</v>
      </c>
    </row>
    <row r="149" spans="1:8" ht="12" customHeight="1">
      <c r="A149" s="525" t="s">
        <v>319</v>
      </c>
      <c r="B149" s="594" t="s">
        <v>495</v>
      </c>
      <c r="C149" s="587"/>
      <c r="D149" s="587"/>
      <c r="E149" s="587">
        <f>+'1.2.3.a.sz.mell.Műv.köt.'!C149+'1.2.3.b.sz.mell.Műv.önk.'!C149</f>
        <v>0</v>
      </c>
    </row>
    <row r="150" spans="1:8" ht="12" customHeight="1" thickBot="1">
      <c r="A150" s="525" t="s">
        <v>493</v>
      </c>
      <c r="B150" s="594" t="s">
        <v>496</v>
      </c>
      <c r="C150" s="587"/>
      <c r="D150" s="587"/>
      <c r="E150" s="587">
        <f>+'1.2.3.a.sz.mell.Műv.köt.'!C150+'1.2.3.b.sz.mell.Műv.önk.'!C150</f>
        <v>0</v>
      </c>
    </row>
    <row r="151" spans="1:8" ht="12" customHeight="1" thickBot="1">
      <c r="A151" s="522" t="s">
        <v>25</v>
      </c>
      <c r="B151" s="591" t="s">
        <v>497</v>
      </c>
      <c r="C151" s="597"/>
      <c r="D151" s="597"/>
      <c r="E151" s="597">
        <f>+'1.2.3.a.sz.mell.Műv.köt.'!C151+'1.2.3.b.sz.mell.Műv.önk.'!C151</f>
        <v>0</v>
      </c>
    </row>
    <row r="152" spans="1:8" ht="12" customHeight="1" thickBot="1">
      <c r="A152" s="522" t="s">
        <v>26</v>
      </c>
      <c r="B152" s="591" t="s">
        <v>498</v>
      </c>
      <c r="C152" s="597"/>
      <c r="D152" s="597"/>
      <c r="E152" s="597">
        <f>+'1.2.3.a.sz.mell.Műv.köt.'!C152+'1.2.3.b.sz.mell.Műv.önk.'!C152</f>
        <v>0</v>
      </c>
    </row>
    <row r="153" spans="1:8" ht="15" customHeight="1" thickBot="1">
      <c r="A153" s="522" t="s">
        <v>27</v>
      </c>
      <c r="B153" s="591" t="s">
        <v>500</v>
      </c>
      <c r="C153" s="598"/>
      <c r="D153" s="598"/>
      <c r="E153" s="598">
        <f>+E129+E133+E140+E145+E151+E152</f>
        <v>0</v>
      </c>
      <c r="F153" s="599"/>
      <c r="G153" s="599"/>
      <c r="H153" s="599"/>
    </row>
    <row r="154" spans="1:8" s="383" customFormat="1" ht="12.95" customHeight="1" thickBot="1">
      <c r="A154" s="600" t="s">
        <v>28</v>
      </c>
      <c r="B154" s="610" t="s">
        <v>499</v>
      </c>
      <c r="C154" s="598">
        <f>+C128+C153</f>
        <v>89851</v>
      </c>
      <c r="D154" s="598">
        <f>+D128+D153</f>
        <v>79011</v>
      </c>
      <c r="E154" s="598">
        <f>+E128+E153</f>
        <v>46346</v>
      </c>
    </row>
    <row r="155" spans="1:8" ht="19.5" customHeight="1">
      <c r="B155" s="749"/>
      <c r="E155" s="753">
        <f>+E154-E87</f>
        <v>0</v>
      </c>
    </row>
    <row r="156" spans="1:8">
      <c r="C156" s="513"/>
      <c r="D156" s="513"/>
      <c r="E156" s="513"/>
    </row>
    <row r="157" spans="1:8" ht="15" customHeight="1" thickBot="1">
      <c r="A157" s="612" t="s">
        <v>159</v>
      </c>
      <c r="B157" s="612"/>
      <c r="C157" s="306"/>
      <c r="D157" s="306"/>
      <c r="E157" s="306" t="s">
        <v>241</v>
      </c>
    </row>
    <row r="158" spans="1:8" ht="13.5" customHeight="1" thickBot="1">
      <c r="A158" s="522">
        <v>1</v>
      </c>
      <c r="B158" s="604" t="s">
        <v>501</v>
      </c>
      <c r="C158" s="524"/>
      <c r="D158" s="524"/>
      <c r="E158" s="524">
        <f>+E62-E128</f>
        <v>-28346</v>
      </c>
    </row>
    <row r="159" spans="1:8" ht="27.75" customHeight="1" thickBot="1">
      <c r="A159" s="522" t="s">
        <v>19</v>
      </c>
      <c r="B159" s="604" t="s">
        <v>507</v>
      </c>
      <c r="C159" s="524"/>
      <c r="D159" s="524"/>
      <c r="E159" s="524">
        <f>+E86-E153</f>
        <v>28346</v>
      </c>
    </row>
    <row r="161" spans="2:5" ht="19.5" customHeight="1">
      <c r="B161" s="749" t="s">
        <v>643</v>
      </c>
      <c r="E161" s="751" t="s">
        <v>652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1" orientation="portrait" r:id="rId1"/>
  <headerFooter alignWithMargins="0">
    <oddHeader>&amp;C&amp;"Times New Roman CE,Félkövér"&amp;12
Közművelődési Intézmény és Könyvtár
2015. ÉVI KÖLTSÉGVETÉSÉNEK ÖSSZEVONT MÉRLEGE&amp;10
&amp;R&amp;"Times New Roman CE,Félkövér dőlt"&amp;11 1.2.3. melléklet a 5/2015. (III.18.) önkormányzati rendelethez</oddHeader>
  </headerFooter>
  <rowBreaks count="1" manualBreakCount="1"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J159"/>
  <sheetViews>
    <sheetView topLeftCell="A108" workbookViewId="0">
      <selection activeCell="D139" sqref="D1:D1048576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4" width="9" style="513" customWidth="1"/>
    <col min="5" max="16384" width="9.33203125" style="513"/>
  </cols>
  <sheetData>
    <row r="1" spans="1:10" ht="15.95" customHeight="1">
      <c r="A1" s="514"/>
      <c r="B1" s="514" t="s">
        <v>15</v>
      </c>
      <c r="C1" s="514"/>
    </row>
    <row r="2" spans="1:10" ht="15.95" customHeight="1" thickBot="1">
      <c r="A2" s="612"/>
      <c r="B2" s="612"/>
      <c r="C2" s="306" t="s">
        <v>241</v>
      </c>
    </row>
    <row r="3" spans="1:10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10" s="383" customFormat="1" ht="12" customHeight="1" thickBot="1">
      <c r="A4" s="519" t="s">
        <v>520</v>
      </c>
      <c r="B4" s="520" t="s">
        <v>521</v>
      </c>
      <c r="C4" s="521" t="s">
        <v>522</v>
      </c>
      <c r="D4" s="513"/>
    </row>
    <row r="5" spans="1:10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</row>
    <row r="6" spans="1:10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481"/>
      <c r="F6" s="481"/>
      <c r="G6" s="481"/>
      <c r="H6" s="481"/>
      <c r="I6" s="481"/>
      <c r="J6" s="481"/>
    </row>
    <row r="7" spans="1:10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</row>
    <row r="8" spans="1:10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</row>
    <row r="9" spans="1:10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</row>
    <row r="10" spans="1:10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</row>
    <row r="11" spans="1:10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</row>
    <row r="12" spans="1:10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</row>
    <row r="13" spans="1:10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</row>
    <row r="14" spans="1:10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</row>
    <row r="15" spans="1:10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</row>
    <row r="16" spans="1:10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</row>
    <row r="17" spans="1:4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</row>
    <row r="18" spans="1:4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</row>
    <row r="19" spans="1:4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</row>
    <row r="20" spans="1:4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</row>
    <row r="21" spans="1:4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</row>
    <row r="22" spans="1:4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</row>
    <row r="23" spans="1:4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</row>
    <row r="24" spans="1:4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</row>
    <row r="25" spans="1:4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</row>
    <row r="26" spans="1:4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</row>
    <row r="27" spans="1:4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</row>
    <row r="28" spans="1:4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</row>
    <row r="29" spans="1:4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</row>
    <row r="30" spans="1:4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</row>
    <row r="31" spans="1:4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</row>
    <row r="32" spans="1:4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</row>
    <row r="33" spans="1:4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</row>
    <row r="34" spans="1:4" s="383" customFormat="1" ht="12" customHeight="1" thickBot="1">
      <c r="A34" s="522" t="s">
        <v>22</v>
      </c>
      <c r="B34" s="523" t="s">
        <v>458</v>
      </c>
      <c r="C34" s="524">
        <f>SUM(C35:C45)</f>
        <v>0</v>
      </c>
      <c r="D34" s="513"/>
    </row>
    <row r="35" spans="1:4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</row>
    <row r="36" spans="1:4" s="383" customFormat="1" ht="12" customHeight="1">
      <c r="A36" s="529" t="s">
        <v>95</v>
      </c>
      <c r="B36" s="530" t="s">
        <v>296</v>
      </c>
      <c r="C36" s="531">
        <f t="shared" ref="C36:C45" si="4">+D36</f>
        <v>0</v>
      </c>
      <c r="D36" s="528"/>
    </row>
    <row r="37" spans="1:4" s="383" customFormat="1" ht="12" customHeight="1">
      <c r="A37" s="529" t="s">
        <v>96</v>
      </c>
      <c r="B37" s="530" t="s">
        <v>297</v>
      </c>
      <c r="C37" s="531">
        <f t="shared" si="4"/>
        <v>0</v>
      </c>
      <c r="D37" s="528"/>
    </row>
    <row r="38" spans="1:4" s="383" customFormat="1" ht="12" customHeight="1">
      <c r="A38" s="529" t="s">
        <v>180</v>
      </c>
      <c r="B38" s="530" t="s">
        <v>298</v>
      </c>
      <c r="C38" s="531">
        <f t="shared" si="4"/>
        <v>0</v>
      </c>
      <c r="D38" s="528"/>
    </row>
    <row r="39" spans="1:4" s="383" customFormat="1" ht="12" customHeight="1">
      <c r="A39" s="529" t="s">
        <v>181</v>
      </c>
      <c r="B39" s="530" t="s">
        <v>299</v>
      </c>
      <c r="C39" s="531">
        <f t="shared" si="4"/>
        <v>0</v>
      </c>
      <c r="D39" s="528"/>
    </row>
    <row r="40" spans="1:4" s="383" customFormat="1" ht="12" customHeight="1">
      <c r="A40" s="529" t="s">
        <v>182</v>
      </c>
      <c r="B40" s="530" t="s">
        <v>300</v>
      </c>
      <c r="C40" s="531">
        <f t="shared" si="4"/>
        <v>0</v>
      </c>
      <c r="D40" s="528"/>
    </row>
    <row r="41" spans="1:4" s="383" customFormat="1" ht="12" customHeight="1">
      <c r="A41" s="529" t="s">
        <v>183</v>
      </c>
      <c r="B41" s="530" t="s">
        <v>301</v>
      </c>
      <c r="C41" s="531">
        <f t="shared" si="4"/>
        <v>0</v>
      </c>
      <c r="D41" s="528"/>
    </row>
    <row r="42" spans="1:4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</row>
    <row r="43" spans="1:4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</row>
    <row r="44" spans="1:4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</row>
    <row r="45" spans="1:4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</row>
    <row r="46" spans="1:4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</row>
    <row r="47" spans="1:4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</row>
    <row r="48" spans="1:4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</row>
    <row r="49" spans="1:4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</row>
    <row r="50" spans="1:4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</row>
    <row r="51" spans="1:4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</row>
    <row r="52" spans="1:4" s="383" customFormat="1" ht="12" customHeight="1" thickBot="1">
      <c r="A52" s="522" t="s">
        <v>185</v>
      </c>
      <c r="B52" s="523" t="s">
        <v>314</v>
      </c>
      <c r="C52" s="524">
        <f>SUM(C53:C55)</f>
        <v>9000</v>
      </c>
      <c r="D52" s="513"/>
    </row>
    <row r="53" spans="1:4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</row>
    <row r="54" spans="1:4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</row>
    <row r="55" spans="1:4" s="383" customFormat="1" ht="12" customHeight="1">
      <c r="A55" s="529" t="s">
        <v>318</v>
      </c>
      <c r="B55" s="530" t="s">
        <v>316</v>
      </c>
      <c r="C55" s="531">
        <v>9000</v>
      </c>
      <c r="D55" s="528"/>
    </row>
    <row r="56" spans="1:4" s="383" customFormat="1" ht="12" customHeight="1" thickBot="1">
      <c r="A56" s="533" t="s">
        <v>319</v>
      </c>
      <c r="B56" s="534" t="s">
        <v>317</v>
      </c>
      <c r="C56" s="539">
        <v>9000</v>
      </c>
      <c r="D56" s="528"/>
    </row>
    <row r="57" spans="1:4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</row>
    <row r="58" spans="1:4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</row>
    <row r="59" spans="1:4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</row>
    <row r="60" spans="1:4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</row>
    <row r="61" spans="1:4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</row>
    <row r="62" spans="1:4" s="383" customFormat="1" ht="12" customHeight="1" thickBot="1">
      <c r="A62" s="548" t="s">
        <v>503</v>
      </c>
      <c r="B62" s="523" t="s">
        <v>325</v>
      </c>
      <c r="C62" s="542">
        <f>+C5+C12+C19+C26+C34+C46+C52+C57</f>
        <v>9000</v>
      </c>
      <c r="D62" s="513"/>
    </row>
    <row r="63" spans="1:4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</row>
    <row r="64" spans="1:4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</row>
    <row r="65" spans="1:4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</row>
    <row r="66" spans="1:4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</row>
    <row r="67" spans="1:4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</row>
    <row r="68" spans="1:4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</row>
    <row r="69" spans="1:4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</row>
    <row r="70" spans="1:4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</row>
    <row r="71" spans="1:4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</row>
    <row r="72" spans="1:4" s="383" customFormat="1" ht="12" customHeight="1" thickBot="1">
      <c r="A72" s="549" t="s">
        <v>337</v>
      </c>
      <c r="B72" s="550" t="s">
        <v>338</v>
      </c>
      <c r="C72" s="524">
        <f>SUM(C73:C74)</f>
        <v>131</v>
      </c>
      <c r="D72" s="513"/>
    </row>
    <row r="73" spans="1:4" s="383" customFormat="1" ht="12" customHeight="1">
      <c r="A73" s="525" t="s">
        <v>361</v>
      </c>
      <c r="B73" s="526" t="s">
        <v>339</v>
      </c>
      <c r="C73" s="545">
        <v>131</v>
      </c>
      <c r="D73" s="528"/>
    </row>
    <row r="74" spans="1:4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</row>
    <row r="75" spans="1:4" s="383" customFormat="1" ht="12" customHeight="1" thickBot="1">
      <c r="A75" s="549" t="s">
        <v>341</v>
      </c>
      <c r="B75" s="550" t="s">
        <v>342</v>
      </c>
      <c r="C75" s="524">
        <f>SUM(C76:C78)</f>
        <v>10570</v>
      </c>
      <c r="D75" s="513"/>
    </row>
    <row r="76" spans="1:4" s="383" customFormat="1" ht="12" customHeight="1">
      <c r="A76" s="525" t="s">
        <v>363</v>
      </c>
      <c r="B76" s="526" t="s">
        <v>582</v>
      </c>
      <c r="C76" s="545">
        <v>2997</v>
      </c>
      <c r="D76" s="552"/>
    </row>
    <row r="77" spans="1:4" s="383" customFormat="1" ht="12" customHeight="1">
      <c r="A77" s="529" t="s">
        <v>364</v>
      </c>
      <c r="B77" s="530" t="s">
        <v>585</v>
      </c>
      <c r="C77" s="545">
        <v>7573</v>
      </c>
      <c r="D77" s="552"/>
    </row>
    <row r="78" spans="1:4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</row>
    <row r="79" spans="1:4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</row>
    <row r="80" spans="1:4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</row>
    <row r="81" spans="1:4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</row>
    <row r="82" spans="1:4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</row>
    <row r="83" spans="1:4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</row>
    <row r="84" spans="1:4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</row>
    <row r="85" spans="1:4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</row>
    <row r="86" spans="1:4" s="383" customFormat="1" ht="15.75" customHeight="1" thickBot="1">
      <c r="A86" s="549" t="s">
        <v>369</v>
      </c>
      <c r="B86" s="606" t="s">
        <v>505</v>
      </c>
      <c r="C86" s="542">
        <f>+C63+C67+C72+C75+C79+C85+C84</f>
        <v>10701</v>
      </c>
      <c r="D86" s="513"/>
    </row>
    <row r="87" spans="1:4" s="383" customFormat="1" ht="16.5" customHeight="1" thickBot="1">
      <c r="A87" s="558" t="s">
        <v>504</v>
      </c>
      <c r="B87" s="607" t="s">
        <v>506</v>
      </c>
      <c r="C87" s="542">
        <f>+C62+C86</f>
        <v>19701</v>
      </c>
      <c r="D87" s="513"/>
    </row>
    <row r="88" spans="1:4" s="383" customFormat="1" ht="83.25" customHeight="1">
      <c r="A88" s="561"/>
      <c r="B88" s="562"/>
      <c r="C88" s="564"/>
      <c r="D88" s="513"/>
    </row>
    <row r="89" spans="1:4" ht="16.5" customHeight="1">
      <c r="A89" s="514"/>
      <c r="B89" s="514" t="s">
        <v>47</v>
      </c>
      <c r="C89" s="514"/>
    </row>
    <row r="90" spans="1:4" ht="15.95" customHeight="1" thickBot="1">
      <c r="A90" s="612"/>
      <c r="B90" s="612"/>
      <c r="C90" s="306" t="s">
        <v>241</v>
      </c>
    </row>
    <row r="91" spans="1:4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4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</row>
    <row r="93" spans="1:4" ht="12" customHeight="1" thickBot="1">
      <c r="A93" s="567" t="s">
        <v>18</v>
      </c>
      <c r="B93" s="608" t="s">
        <v>610</v>
      </c>
      <c r="C93" s="569">
        <f>C94+C95+C96+C97+C98+C111</f>
        <v>19301</v>
      </c>
    </row>
    <row r="94" spans="1:4" ht="12" customHeight="1">
      <c r="A94" s="570" t="s">
        <v>101</v>
      </c>
      <c r="B94" s="571" t="s">
        <v>49</v>
      </c>
      <c r="C94" s="572">
        <v>9042</v>
      </c>
      <c r="D94" s="528"/>
    </row>
    <row r="95" spans="1:4" ht="12" customHeight="1">
      <c r="A95" s="529" t="s">
        <v>102</v>
      </c>
      <c r="B95" s="573" t="s">
        <v>188</v>
      </c>
      <c r="C95" s="531">
        <v>2486</v>
      </c>
      <c r="D95" s="528"/>
    </row>
    <row r="96" spans="1:4" ht="12" customHeight="1">
      <c r="A96" s="529" t="s">
        <v>103</v>
      </c>
      <c r="B96" s="573" t="s">
        <v>144</v>
      </c>
      <c r="C96" s="539">
        <v>7773</v>
      </c>
      <c r="D96" s="528"/>
    </row>
    <row r="97" spans="1:4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</row>
    <row r="98" spans="1:4" ht="12" customHeight="1">
      <c r="A98" s="529" t="s">
        <v>115</v>
      </c>
      <c r="B98" s="575" t="s">
        <v>190</v>
      </c>
      <c r="C98" s="539">
        <f>SUM(C99:C110)</f>
        <v>0</v>
      </c>
      <c r="D98" s="528"/>
    </row>
    <row r="99" spans="1:4" ht="12" customHeight="1">
      <c r="A99" s="529" t="s">
        <v>105</v>
      </c>
      <c r="B99" s="573" t="s">
        <v>469</v>
      </c>
      <c r="C99" s="539">
        <f t="shared" si="6"/>
        <v>0</v>
      </c>
      <c r="D99" s="528"/>
    </row>
    <row r="100" spans="1:4" ht="12" customHeight="1">
      <c r="A100" s="529" t="s">
        <v>106</v>
      </c>
      <c r="B100" s="576" t="s">
        <v>468</v>
      </c>
      <c r="C100" s="539">
        <f t="shared" si="6"/>
        <v>0</v>
      </c>
      <c r="D100" s="528"/>
    </row>
    <row r="101" spans="1:4" ht="12" customHeight="1">
      <c r="A101" s="529" t="s">
        <v>116</v>
      </c>
      <c r="B101" s="576" t="s">
        <v>467</v>
      </c>
      <c r="C101" s="539">
        <f t="shared" si="6"/>
        <v>0</v>
      </c>
      <c r="D101" s="528"/>
    </row>
    <row r="102" spans="1:4" ht="12" customHeight="1">
      <c r="A102" s="529" t="s">
        <v>117</v>
      </c>
      <c r="B102" s="577" t="s">
        <v>372</v>
      </c>
      <c r="C102" s="539">
        <f t="shared" si="6"/>
        <v>0</v>
      </c>
      <c r="D102" s="528"/>
    </row>
    <row r="103" spans="1:4" ht="12" customHeight="1">
      <c r="A103" s="529" t="s">
        <v>118</v>
      </c>
      <c r="B103" s="578" t="s">
        <v>373</v>
      </c>
      <c r="C103" s="539">
        <f t="shared" si="6"/>
        <v>0</v>
      </c>
      <c r="D103" s="528"/>
    </row>
    <row r="104" spans="1:4" ht="12" customHeight="1">
      <c r="A104" s="529" t="s">
        <v>119</v>
      </c>
      <c r="B104" s="578" t="s">
        <v>374</v>
      </c>
      <c r="C104" s="539">
        <f t="shared" si="6"/>
        <v>0</v>
      </c>
      <c r="D104" s="528"/>
    </row>
    <row r="105" spans="1:4" ht="12" customHeight="1">
      <c r="A105" s="529" t="s">
        <v>121</v>
      </c>
      <c r="B105" s="577" t="s">
        <v>375</v>
      </c>
      <c r="C105" s="539">
        <f t="shared" si="6"/>
        <v>0</v>
      </c>
      <c r="D105" s="528"/>
    </row>
    <row r="106" spans="1:4" ht="12" customHeight="1">
      <c r="A106" s="529" t="s">
        <v>191</v>
      </c>
      <c r="B106" s="577" t="s">
        <v>376</v>
      </c>
      <c r="C106" s="539">
        <f t="shared" si="6"/>
        <v>0</v>
      </c>
      <c r="D106" s="528"/>
    </row>
    <row r="107" spans="1:4" ht="12" customHeight="1">
      <c r="A107" s="529" t="s">
        <v>370</v>
      </c>
      <c r="B107" s="578" t="s">
        <v>377</v>
      </c>
      <c r="C107" s="539">
        <f t="shared" si="6"/>
        <v>0</v>
      </c>
      <c r="D107" s="528"/>
    </row>
    <row r="108" spans="1:4" ht="12" customHeight="1">
      <c r="A108" s="579" t="s">
        <v>371</v>
      </c>
      <c r="B108" s="576" t="s">
        <v>378</v>
      </c>
      <c r="C108" s="539">
        <f t="shared" si="6"/>
        <v>0</v>
      </c>
      <c r="D108" s="528"/>
    </row>
    <row r="109" spans="1:4" ht="12" customHeight="1">
      <c r="A109" s="529" t="s">
        <v>465</v>
      </c>
      <c r="B109" s="576" t="s">
        <v>379</v>
      </c>
      <c r="C109" s="539">
        <f t="shared" si="6"/>
        <v>0</v>
      </c>
      <c r="D109" s="528"/>
    </row>
    <row r="110" spans="1:4" ht="12" customHeight="1">
      <c r="A110" s="533" t="s">
        <v>466</v>
      </c>
      <c r="B110" s="576" t="s">
        <v>380</v>
      </c>
      <c r="C110" s="539">
        <f t="shared" si="6"/>
        <v>0</v>
      </c>
      <c r="D110" s="528"/>
    </row>
    <row r="111" spans="1:4" ht="12" customHeight="1">
      <c r="A111" s="529" t="s">
        <v>470</v>
      </c>
      <c r="B111" s="574" t="s">
        <v>50</v>
      </c>
      <c r="C111" s="531">
        <f>SUM(C112:C113)</f>
        <v>0</v>
      </c>
      <c r="D111" s="528"/>
    </row>
    <row r="112" spans="1:4" ht="12" customHeight="1">
      <c r="A112" s="529" t="s">
        <v>471</v>
      </c>
      <c r="B112" s="573" t="s">
        <v>473</v>
      </c>
      <c r="C112" s="531">
        <f t="shared" si="6"/>
        <v>0</v>
      </c>
      <c r="D112" s="528"/>
    </row>
    <row r="113" spans="1:4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</row>
    <row r="114" spans="1:4" ht="12" customHeight="1" thickBot="1">
      <c r="A114" s="583" t="s">
        <v>19</v>
      </c>
      <c r="B114" s="609" t="s">
        <v>611</v>
      </c>
      <c r="C114" s="585">
        <f>+C115+C117+C119</f>
        <v>400</v>
      </c>
    </row>
    <row r="115" spans="1:4" ht="12" customHeight="1">
      <c r="A115" s="525" t="s">
        <v>107</v>
      </c>
      <c r="B115" s="573" t="s">
        <v>240</v>
      </c>
      <c r="C115" s="527">
        <v>400</v>
      </c>
      <c r="D115" s="528"/>
    </row>
    <row r="116" spans="1:4" ht="12" customHeight="1">
      <c r="A116" s="525" t="s">
        <v>108</v>
      </c>
      <c r="B116" s="586" t="s">
        <v>385</v>
      </c>
      <c r="C116" s="527">
        <f>+D116</f>
        <v>0</v>
      </c>
      <c r="D116" s="528"/>
    </row>
    <row r="117" spans="1:4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</row>
    <row r="118" spans="1:4" ht="12" customHeight="1">
      <c r="A118" s="525" t="s">
        <v>110</v>
      </c>
      <c r="B118" s="586" t="s">
        <v>386</v>
      </c>
      <c r="C118" s="587">
        <f t="shared" si="7"/>
        <v>0</v>
      </c>
      <c r="D118" s="528"/>
    </row>
    <row r="119" spans="1:4" ht="12" customHeight="1">
      <c r="A119" s="525" t="s">
        <v>111</v>
      </c>
      <c r="B119" s="534" t="s">
        <v>243</v>
      </c>
      <c r="C119" s="587">
        <f>SUM(C120:C127)</f>
        <v>0</v>
      </c>
      <c r="D119" s="528"/>
    </row>
    <row r="120" spans="1:4" ht="12" customHeight="1">
      <c r="A120" s="525" t="s">
        <v>120</v>
      </c>
      <c r="B120" s="532" t="s">
        <v>451</v>
      </c>
      <c r="C120" s="587">
        <f t="shared" si="7"/>
        <v>0</v>
      </c>
      <c r="D120" s="528"/>
    </row>
    <row r="121" spans="1:4" ht="12" customHeight="1">
      <c r="A121" s="525" t="s">
        <v>122</v>
      </c>
      <c r="B121" s="588" t="s">
        <v>391</v>
      </c>
      <c r="C121" s="587">
        <f t="shared" si="7"/>
        <v>0</v>
      </c>
      <c r="D121" s="528"/>
    </row>
    <row r="122" spans="1:4">
      <c r="A122" s="525" t="s">
        <v>193</v>
      </c>
      <c r="B122" s="578" t="s">
        <v>374</v>
      </c>
      <c r="C122" s="587">
        <f t="shared" si="7"/>
        <v>0</v>
      </c>
      <c r="D122" s="528"/>
    </row>
    <row r="123" spans="1:4" ht="12" customHeight="1">
      <c r="A123" s="525" t="s">
        <v>194</v>
      </c>
      <c r="B123" s="578" t="s">
        <v>390</v>
      </c>
      <c r="C123" s="587">
        <f t="shared" si="7"/>
        <v>0</v>
      </c>
      <c r="D123" s="528"/>
    </row>
    <row r="124" spans="1:4" ht="12" customHeight="1">
      <c r="A124" s="525" t="s">
        <v>195</v>
      </c>
      <c r="B124" s="578" t="s">
        <v>389</v>
      </c>
      <c r="C124" s="587">
        <f t="shared" si="7"/>
        <v>0</v>
      </c>
      <c r="D124" s="528"/>
    </row>
    <row r="125" spans="1:4" ht="12" customHeight="1">
      <c r="A125" s="525" t="s">
        <v>382</v>
      </c>
      <c r="B125" s="578" t="s">
        <v>377</v>
      </c>
      <c r="C125" s="587">
        <f t="shared" si="7"/>
        <v>0</v>
      </c>
      <c r="D125" s="528"/>
    </row>
    <row r="126" spans="1:4" ht="12" customHeight="1">
      <c r="A126" s="525" t="s">
        <v>383</v>
      </c>
      <c r="B126" s="578" t="s">
        <v>388</v>
      </c>
      <c r="C126" s="587">
        <f t="shared" si="7"/>
        <v>0</v>
      </c>
      <c r="D126" s="528"/>
    </row>
    <row r="127" spans="1:4" ht="13.5" thickBot="1">
      <c r="A127" s="579" t="s">
        <v>384</v>
      </c>
      <c r="B127" s="578" t="s">
        <v>387</v>
      </c>
      <c r="C127" s="589">
        <f t="shared" si="7"/>
        <v>0</v>
      </c>
      <c r="D127" s="528"/>
    </row>
    <row r="128" spans="1:4" ht="12" customHeight="1" thickBot="1">
      <c r="A128" s="522" t="s">
        <v>20</v>
      </c>
      <c r="B128" s="591" t="s">
        <v>475</v>
      </c>
      <c r="C128" s="524">
        <f>+C93+C114</f>
        <v>19701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>
        <f>+D130</f>
        <v>0</v>
      </c>
    </row>
    <row r="131" spans="1:4" ht="12" customHeight="1">
      <c r="A131" s="525" t="s">
        <v>285</v>
      </c>
      <c r="B131" s="586" t="s">
        <v>484</v>
      </c>
      <c r="C131" s="587">
        <f>+D131</f>
        <v>0</v>
      </c>
    </row>
    <row r="132" spans="1:4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4" ht="12" customHeight="1">
      <c r="A135" s="525" t="s">
        <v>95</v>
      </c>
      <c r="B135" s="594" t="s">
        <v>478</v>
      </c>
      <c r="C135" s="587">
        <f t="shared" si="8"/>
        <v>0</v>
      </c>
    </row>
    <row r="136" spans="1:4" ht="12" customHeight="1">
      <c r="A136" s="525" t="s">
        <v>96</v>
      </c>
      <c r="B136" s="594" t="s">
        <v>479</v>
      </c>
      <c r="C136" s="587">
        <f t="shared" si="8"/>
        <v>0</v>
      </c>
    </row>
    <row r="137" spans="1:4" ht="12" customHeight="1">
      <c r="A137" s="525" t="s">
        <v>180</v>
      </c>
      <c r="B137" s="594" t="s">
        <v>480</v>
      </c>
      <c r="C137" s="587">
        <f t="shared" si="8"/>
        <v>0</v>
      </c>
    </row>
    <row r="138" spans="1:4" ht="12" customHeight="1">
      <c r="A138" s="525" t="s">
        <v>181</v>
      </c>
      <c r="B138" s="594" t="s">
        <v>481</v>
      </c>
      <c r="C138" s="587">
        <f t="shared" si="8"/>
        <v>0</v>
      </c>
    </row>
    <row r="139" spans="1:4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4" ht="12" customHeight="1">
      <c r="A141" s="525" t="s">
        <v>97</v>
      </c>
      <c r="B141" s="594" t="s">
        <v>392</v>
      </c>
      <c r="C141" s="587">
        <f>+D141</f>
        <v>0</v>
      </c>
    </row>
    <row r="142" spans="1:4" ht="12" customHeight="1">
      <c r="A142" s="525" t="s">
        <v>98</v>
      </c>
      <c r="B142" s="594" t="s">
        <v>393</v>
      </c>
      <c r="C142" s="587">
        <f>+D142</f>
        <v>0</v>
      </c>
    </row>
    <row r="143" spans="1:4" ht="12" customHeight="1">
      <c r="A143" s="525" t="s">
        <v>306</v>
      </c>
      <c r="B143" s="594" t="s">
        <v>491</v>
      </c>
      <c r="C143" s="587">
        <f>+D143</f>
        <v>0</v>
      </c>
    </row>
    <row r="144" spans="1:4" ht="12" customHeight="1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F153" s="611"/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19701</v>
      </c>
      <c r="D154" s="513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-10701</v>
      </c>
      <c r="D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10701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Közművelődési Intézmény és Könyvtár kötelező feladatok&amp;R&amp;"Times New Roman CE,Félkövér" 1.2.3/a. melléklet a 5/2015. (III.18.) önkormányzati rendelethez</oddHeader>
  </headerFooter>
  <rowBreaks count="1" manualBreakCount="1">
    <brk id="87" max="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9"/>
  <sheetViews>
    <sheetView view="pageLayout" workbookViewId="0">
      <selection activeCell="E3" sqref="E3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5" width="9" style="513" customWidth="1"/>
    <col min="6" max="6" width="9" style="482" customWidth="1"/>
    <col min="7" max="16384" width="9.33203125" style="513"/>
  </cols>
  <sheetData>
    <row r="1" spans="1:6" ht="15.95" customHeight="1">
      <c r="A1" s="514"/>
      <c r="B1" s="514" t="s">
        <v>15</v>
      </c>
      <c r="C1" s="514"/>
    </row>
    <row r="2" spans="1:6" ht="15.95" customHeight="1" thickBot="1">
      <c r="A2" s="612"/>
      <c r="B2" s="612"/>
      <c r="C2" s="306" t="s">
        <v>241</v>
      </c>
    </row>
    <row r="3" spans="1:6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6" s="383" customFormat="1" ht="12" customHeight="1" thickBot="1">
      <c r="A4" s="519" t="s">
        <v>520</v>
      </c>
      <c r="B4" s="520" t="s">
        <v>521</v>
      </c>
      <c r="C4" s="521" t="s">
        <v>522</v>
      </c>
      <c r="D4" s="513"/>
      <c r="E4" s="513"/>
      <c r="F4" s="482"/>
    </row>
    <row r="5" spans="1:6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  <c r="E5" s="513"/>
      <c r="F5" s="482"/>
    </row>
    <row r="6" spans="1:6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528"/>
      <c r="F6" s="482"/>
    </row>
    <row r="7" spans="1:6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  <c r="E7" s="528"/>
      <c r="F7" s="482"/>
    </row>
    <row r="8" spans="1:6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  <c r="E8" s="528"/>
      <c r="F8" s="482"/>
    </row>
    <row r="9" spans="1:6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  <c r="E9" s="528"/>
      <c r="F9" s="482"/>
    </row>
    <row r="10" spans="1:6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  <c r="E10" s="528"/>
      <c r="F10" s="482"/>
    </row>
    <row r="11" spans="1:6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  <c r="E11" s="528"/>
      <c r="F11" s="482"/>
    </row>
    <row r="12" spans="1:6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  <c r="E12" s="513"/>
      <c r="F12" s="482"/>
    </row>
    <row r="13" spans="1:6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  <c r="E13" s="528"/>
      <c r="F13" s="482"/>
    </row>
    <row r="14" spans="1:6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  <c r="E14" s="528"/>
      <c r="F14" s="482"/>
    </row>
    <row r="15" spans="1:6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  <c r="E15" s="528"/>
      <c r="F15" s="482"/>
    </row>
    <row r="16" spans="1:6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  <c r="E16" s="528"/>
      <c r="F16" s="482"/>
    </row>
    <row r="17" spans="1:6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  <c r="E17" s="528"/>
      <c r="F17" s="482"/>
    </row>
    <row r="18" spans="1:6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  <c r="E18" s="528"/>
      <c r="F18" s="482"/>
    </row>
    <row r="19" spans="1:6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  <c r="E19" s="513"/>
      <c r="F19" s="482"/>
    </row>
    <row r="20" spans="1:6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  <c r="E20" s="528"/>
      <c r="F20" s="482"/>
    </row>
    <row r="21" spans="1:6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  <c r="E21" s="528"/>
      <c r="F21" s="482"/>
    </row>
    <row r="22" spans="1:6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  <c r="E22" s="528"/>
      <c r="F22" s="482"/>
    </row>
    <row r="23" spans="1:6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  <c r="E23" s="528"/>
      <c r="F23" s="482"/>
    </row>
    <row r="24" spans="1:6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  <c r="E24" s="528"/>
      <c r="F24" s="482"/>
    </row>
    <row r="25" spans="1:6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  <c r="E25" s="528"/>
      <c r="F25" s="482"/>
    </row>
    <row r="26" spans="1:6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  <c r="E26" s="513"/>
      <c r="F26" s="482"/>
    </row>
    <row r="27" spans="1:6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  <c r="E27" s="528"/>
      <c r="F27" s="482"/>
    </row>
    <row r="28" spans="1:6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  <c r="E28" s="528"/>
      <c r="F28" s="482"/>
    </row>
    <row r="29" spans="1:6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  <c r="E29" s="528"/>
      <c r="F29" s="482"/>
    </row>
    <row r="30" spans="1:6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  <c r="E30" s="528"/>
      <c r="F30" s="482"/>
    </row>
    <row r="31" spans="1:6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  <c r="E31" s="528"/>
      <c r="F31" s="482"/>
    </row>
    <row r="32" spans="1:6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  <c r="E32" s="528"/>
      <c r="F32" s="482"/>
    </row>
    <row r="33" spans="1:6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  <c r="E33" s="528"/>
      <c r="F33" s="482"/>
    </row>
    <row r="34" spans="1:6" s="383" customFormat="1" ht="12" customHeight="1" thickBot="1">
      <c r="A34" s="522" t="s">
        <v>22</v>
      </c>
      <c r="B34" s="523" t="s">
        <v>458</v>
      </c>
      <c r="C34" s="524">
        <f>SUM(C35:C45)</f>
        <v>9000</v>
      </c>
      <c r="D34" s="513"/>
      <c r="E34" s="513"/>
      <c r="F34" s="482"/>
    </row>
    <row r="35" spans="1:6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  <c r="E35" s="528"/>
      <c r="F35" s="482"/>
    </row>
    <row r="36" spans="1:6" s="383" customFormat="1" ht="12" customHeight="1">
      <c r="A36" s="529" t="s">
        <v>95</v>
      </c>
      <c r="B36" s="530" t="s">
        <v>296</v>
      </c>
      <c r="C36" s="531">
        <f t="shared" ref="C36:C45" si="4">+D36</f>
        <v>0</v>
      </c>
      <c r="D36" s="528"/>
      <c r="E36" s="528"/>
      <c r="F36" s="482"/>
    </row>
    <row r="37" spans="1:6" s="383" customFormat="1" ht="12" customHeight="1">
      <c r="A37" s="529" t="s">
        <v>96</v>
      </c>
      <c r="B37" s="530" t="s">
        <v>297</v>
      </c>
      <c r="C37" s="531">
        <f t="shared" si="4"/>
        <v>0</v>
      </c>
      <c r="D37" s="528"/>
      <c r="E37" s="528"/>
      <c r="F37" s="482"/>
    </row>
    <row r="38" spans="1:6" s="383" customFormat="1" ht="12" customHeight="1">
      <c r="A38" s="529" t="s">
        <v>180</v>
      </c>
      <c r="B38" s="530" t="s">
        <v>298</v>
      </c>
      <c r="C38" s="531">
        <f>+D38</f>
        <v>0</v>
      </c>
      <c r="D38" s="528"/>
      <c r="E38" s="528"/>
      <c r="F38" s="482"/>
    </row>
    <row r="39" spans="1:6" s="383" customFormat="1" ht="12" customHeight="1">
      <c r="A39" s="529" t="s">
        <v>181</v>
      </c>
      <c r="B39" s="530" t="s">
        <v>299</v>
      </c>
      <c r="C39" s="531">
        <f>+D39</f>
        <v>0</v>
      </c>
      <c r="D39" s="528"/>
      <c r="E39" s="528"/>
      <c r="F39" s="482"/>
    </row>
    <row r="40" spans="1:6" s="383" customFormat="1" ht="12" customHeight="1">
      <c r="A40" s="529" t="s">
        <v>182</v>
      </c>
      <c r="B40" s="530" t="s">
        <v>300</v>
      </c>
      <c r="C40" s="531">
        <f>+D40</f>
        <v>0</v>
      </c>
      <c r="D40" s="528"/>
      <c r="E40" s="528"/>
      <c r="F40" s="482"/>
    </row>
    <row r="41" spans="1:6" s="383" customFormat="1" ht="12" customHeight="1">
      <c r="A41" s="529" t="s">
        <v>183</v>
      </c>
      <c r="B41" s="530" t="s">
        <v>301</v>
      </c>
      <c r="C41" s="531">
        <f>+D41</f>
        <v>0</v>
      </c>
      <c r="D41" s="528"/>
      <c r="E41" s="528"/>
      <c r="F41" s="482"/>
    </row>
    <row r="42" spans="1:6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  <c r="E42" s="528"/>
      <c r="F42" s="482"/>
    </row>
    <row r="43" spans="1:6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  <c r="E43" s="528"/>
      <c r="F43" s="482"/>
    </row>
    <row r="44" spans="1:6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  <c r="E44" s="528"/>
      <c r="F44" s="482"/>
    </row>
    <row r="45" spans="1:6" s="383" customFormat="1" ht="12" customHeight="1" thickBot="1">
      <c r="A45" s="533" t="s">
        <v>459</v>
      </c>
      <c r="B45" s="534" t="s">
        <v>304</v>
      </c>
      <c r="C45" s="546">
        <v>9000</v>
      </c>
      <c r="D45" s="528"/>
      <c r="E45" s="528"/>
      <c r="F45" s="482"/>
    </row>
    <row r="46" spans="1:6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  <c r="E46" s="513"/>
      <c r="F46" s="482"/>
    </row>
    <row r="47" spans="1:6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  <c r="E47" s="513"/>
      <c r="F47" s="482"/>
    </row>
    <row r="48" spans="1:6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  <c r="E48" s="513"/>
      <c r="F48" s="482"/>
    </row>
    <row r="49" spans="1:6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  <c r="E49" s="513"/>
      <c r="F49" s="482"/>
    </row>
    <row r="50" spans="1:6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  <c r="E50" s="513"/>
      <c r="F50" s="482"/>
    </row>
    <row r="51" spans="1:6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  <c r="E51" s="513"/>
      <c r="F51" s="482"/>
    </row>
    <row r="52" spans="1:6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  <c r="E52" s="513"/>
      <c r="F52" s="482"/>
    </row>
    <row r="53" spans="1:6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  <c r="E53" s="528"/>
      <c r="F53" s="482"/>
    </row>
    <row r="54" spans="1:6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  <c r="E54" s="528"/>
      <c r="F54" s="482"/>
    </row>
    <row r="55" spans="1:6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  <c r="E55" s="528"/>
      <c r="F55" s="482"/>
    </row>
    <row r="56" spans="1:6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  <c r="E56" s="528"/>
      <c r="F56" s="482"/>
    </row>
    <row r="57" spans="1:6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  <c r="E57" s="513"/>
      <c r="F57" s="482"/>
    </row>
    <row r="58" spans="1:6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  <c r="E58" s="528"/>
      <c r="F58" s="482"/>
    </row>
    <row r="59" spans="1:6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  <c r="E59" s="528"/>
      <c r="F59" s="482"/>
    </row>
    <row r="60" spans="1:6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  <c r="E60" s="528"/>
      <c r="F60" s="482"/>
    </row>
    <row r="61" spans="1:6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  <c r="E61" s="528"/>
      <c r="F61" s="482"/>
    </row>
    <row r="62" spans="1:6" s="383" customFormat="1" ht="12" customHeight="1" thickBot="1">
      <c r="A62" s="548" t="s">
        <v>503</v>
      </c>
      <c r="B62" s="523" t="s">
        <v>325</v>
      </c>
      <c r="C62" s="542">
        <f>+C5+C12+C19+C26+C34+C46+C52+C57</f>
        <v>9000</v>
      </c>
      <c r="D62" s="513"/>
      <c r="E62" s="513"/>
      <c r="F62" s="482"/>
    </row>
    <row r="63" spans="1:6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  <c r="E63" s="513"/>
      <c r="F63" s="482"/>
    </row>
    <row r="64" spans="1:6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  <c r="E64" s="528"/>
      <c r="F64" s="482"/>
    </row>
    <row r="65" spans="1:6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  <c r="E65" s="528"/>
      <c r="F65" s="482"/>
    </row>
    <row r="66" spans="1:6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  <c r="E66" s="528"/>
      <c r="F66" s="482"/>
    </row>
    <row r="67" spans="1:6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  <c r="E67" s="513"/>
      <c r="F67" s="482"/>
    </row>
    <row r="68" spans="1:6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  <c r="E68" s="513"/>
      <c r="F68" s="482"/>
    </row>
    <row r="69" spans="1:6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  <c r="E69" s="513"/>
      <c r="F69" s="482"/>
    </row>
    <row r="70" spans="1:6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  <c r="E70" s="528"/>
      <c r="F70" s="482"/>
    </row>
    <row r="71" spans="1:6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  <c r="E71" s="528"/>
      <c r="F71" s="482"/>
    </row>
    <row r="72" spans="1:6" s="383" customFormat="1" ht="12" customHeight="1" thickBot="1">
      <c r="A72" s="549" t="s">
        <v>337</v>
      </c>
      <c r="B72" s="550" t="s">
        <v>338</v>
      </c>
      <c r="C72" s="524">
        <f>SUM(C73:C74)</f>
        <v>0</v>
      </c>
      <c r="D72" s="513"/>
      <c r="E72" s="513"/>
      <c r="F72" s="482"/>
    </row>
    <row r="73" spans="1:6" s="383" customFormat="1" ht="12" customHeight="1">
      <c r="A73" s="525" t="s">
        <v>361</v>
      </c>
      <c r="B73" s="526" t="s">
        <v>339</v>
      </c>
      <c r="C73" s="545">
        <f>+D73</f>
        <v>0</v>
      </c>
      <c r="D73" s="528"/>
      <c r="E73" s="528"/>
      <c r="F73" s="482"/>
    </row>
    <row r="74" spans="1:6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  <c r="E74" s="528"/>
      <c r="F74" s="482"/>
    </row>
    <row r="75" spans="1:6" s="383" customFormat="1" ht="12" customHeight="1" thickBot="1">
      <c r="A75" s="549" t="s">
        <v>341</v>
      </c>
      <c r="B75" s="550" t="s">
        <v>342</v>
      </c>
      <c r="C75" s="524">
        <f>SUM(C76:C78)</f>
        <v>17645</v>
      </c>
      <c r="D75" s="513"/>
      <c r="E75" s="513"/>
      <c r="F75" s="482"/>
    </row>
    <row r="76" spans="1:6" s="383" customFormat="1" ht="12" customHeight="1">
      <c r="A76" s="525" t="s">
        <v>363</v>
      </c>
      <c r="B76" s="526" t="s">
        <v>582</v>
      </c>
      <c r="C76" s="545">
        <f>+D76</f>
        <v>0</v>
      </c>
      <c r="D76" s="552"/>
      <c r="E76" s="513"/>
      <c r="F76" s="482"/>
    </row>
    <row r="77" spans="1:6" s="383" customFormat="1" ht="12" customHeight="1">
      <c r="A77" s="529" t="s">
        <v>364</v>
      </c>
      <c r="B77" s="530" t="s">
        <v>585</v>
      </c>
      <c r="C77" s="545">
        <v>17645</v>
      </c>
      <c r="D77" s="552"/>
      <c r="E77" s="513"/>
      <c r="F77" s="482"/>
    </row>
    <row r="78" spans="1:6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  <c r="E78" s="513"/>
      <c r="F78" s="482"/>
    </row>
    <row r="79" spans="1:6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  <c r="E79" s="513"/>
      <c r="F79" s="482"/>
    </row>
    <row r="80" spans="1:6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  <c r="E80" s="513"/>
      <c r="F80" s="482"/>
    </row>
    <row r="81" spans="1:6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  <c r="E81" s="513"/>
      <c r="F81" s="482"/>
    </row>
    <row r="82" spans="1:6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  <c r="E82" s="513"/>
      <c r="F82" s="482"/>
    </row>
    <row r="83" spans="1:6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  <c r="E83" s="513"/>
      <c r="F83" s="482"/>
    </row>
    <row r="84" spans="1:6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  <c r="E84" s="513"/>
      <c r="F84" s="482"/>
    </row>
    <row r="85" spans="1:6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  <c r="E85" s="513"/>
      <c r="F85" s="482"/>
    </row>
    <row r="86" spans="1:6" s="383" customFormat="1" ht="15.75" customHeight="1" thickBot="1">
      <c r="A86" s="549" t="s">
        <v>369</v>
      </c>
      <c r="B86" s="606" t="s">
        <v>505</v>
      </c>
      <c r="C86" s="542">
        <f>+C63+C67+C72+C75+C79+C85+C84</f>
        <v>17645</v>
      </c>
      <c r="D86" s="513"/>
      <c r="E86" s="513"/>
      <c r="F86" s="482"/>
    </row>
    <row r="87" spans="1:6" s="383" customFormat="1" ht="16.5" customHeight="1" thickBot="1">
      <c r="A87" s="558" t="s">
        <v>504</v>
      </c>
      <c r="B87" s="607" t="s">
        <v>506</v>
      </c>
      <c r="C87" s="542">
        <f>+C62+C86</f>
        <v>26645</v>
      </c>
      <c r="D87" s="513"/>
      <c r="E87" s="513"/>
      <c r="F87" s="482"/>
    </row>
    <row r="88" spans="1:6" s="383" customFormat="1" ht="83.25" customHeight="1">
      <c r="A88" s="561"/>
      <c r="B88" s="562"/>
      <c r="C88" s="564"/>
      <c r="D88" s="513"/>
      <c r="E88" s="513"/>
      <c r="F88" s="482"/>
    </row>
    <row r="89" spans="1:6" ht="16.5" customHeight="1">
      <c r="A89" s="514"/>
      <c r="B89" s="514" t="s">
        <v>47</v>
      </c>
      <c r="C89" s="514"/>
    </row>
    <row r="90" spans="1:6" ht="15.95" customHeight="1" thickBot="1">
      <c r="A90" s="612"/>
      <c r="B90" s="612"/>
      <c r="C90" s="306" t="s">
        <v>241</v>
      </c>
    </row>
    <row r="91" spans="1:6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6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  <c r="E92" s="513"/>
      <c r="F92" s="482"/>
    </row>
    <row r="93" spans="1:6" ht="12" customHeight="1" thickBot="1">
      <c r="A93" s="567" t="s">
        <v>18</v>
      </c>
      <c r="B93" s="608" t="s">
        <v>610</v>
      </c>
      <c r="C93" s="569">
        <f>C94+C95+C96+C97+C98+C111</f>
        <v>26545</v>
      </c>
    </row>
    <row r="94" spans="1:6" ht="12" customHeight="1">
      <c r="A94" s="570" t="s">
        <v>101</v>
      </c>
      <c r="B94" s="571" t="s">
        <v>49</v>
      </c>
      <c r="C94" s="572">
        <v>4024</v>
      </c>
      <c r="D94" s="528"/>
      <c r="E94" s="528"/>
    </row>
    <row r="95" spans="1:6" ht="12" customHeight="1">
      <c r="A95" s="529" t="s">
        <v>102</v>
      </c>
      <c r="B95" s="573" t="s">
        <v>188</v>
      </c>
      <c r="C95" s="531">
        <v>1100</v>
      </c>
      <c r="D95" s="528"/>
      <c r="E95" s="528"/>
    </row>
    <row r="96" spans="1:6" ht="12" customHeight="1">
      <c r="A96" s="529" t="s">
        <v>103</v>
      </c>
      <c r="B96" s="573" t="s">
        <v>144</v>
      </c>
      <c r="C96" s="539">
        <v>21421</v>
      </c>
      <c r="D96" s="528"/>
      <c r="E96" s="528"/>
    </row>
    <row r="97" spans="1:5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  <c r="E97" s="528"/>
    </row>
    <row r="98" spans="1:5" ht="12" customHeight="1">
      <c r="A98" s="529" t="s">
        <v>115</v>
      </c>
      <c r="B98" s="575" t="s">
        <v>190</v>
      </c>
      <c r="C98" s="539">
        <f>SUM(C99:C110)</f>
        <v>0</v>
      </c>
      <c r="D98" s="528"/>
      <c r="E98" s="528"/>
    </row>
    <row r="99" spans="1:5" ht="12" customHeight="1">
      <c r="A99" s="529" t="s">
        <v>105</v>
      </c>
      <c r="B99" s="573" t="s">
        <v>469</v>
      </c>
      <c r="C99" s="539">
        <f t="shared" si="6"/>
        <v>0</v>
      </c>
      <c r="D99" s="528"/>
      <c r="E99" s="528"/>
    </row>
    <row r="100" spans="1:5" ht="12" customHeight="1">
      <c r="A100" s="529" t="s">
        <v>106</v>
      </c>
      <c r="B100" s="576" t="s">
        <v>468</v>
      </c>
      <c r="C100" s="539">
        <f t="shared" si="6"/>
        <v>0</v>
      </c>
      <c r="D100" s="528"/>
      <c r="E100" s="528"/>
    </row>
    <row r="101" spans="1:5" ht="12" customHeight="1">
      <c r="A101" s="529" t="s">
        <v>116</v>
      </c>
      <c r="B101" s="576" t="s">
        <v>467</v>
      </c>
      <c r="C101" s="539">
        <f t="shared" si="6"/>
        <v>0</v>
      </c>
      <c r="D101" s="528"/>
      <c r="E101" s="528"/>
    </row>
    <row r="102" spans="1:5" ht="12" customHeight="1">
      <c r="A102" s="529" t="s">
        <v>117</v>
      </c>
      <c r="B102" s="577" t="s">
        <v>372</v>
      </c>
      <c r="C102" s="539">
        <f t="shared" si="6"/>
        <v>0</v>
      </c>
      <c r="D102" s="528"/>
      <c r="E102" s="528"/>
    </row>
    <row r="103" spans="1:5" ht="12" customHeight="1">
      <c r="A103" s="529" t="s">
        <v>118</v>
      </c>
      <c r="B103" s="578" t="s">
        <v>373</v>
      </c>
      <c r="C103" s="539">
        <f t="shared" si="6"/>
        <v>0</v>
      </c>
      <c r="D103" s="528"/>
      <c r="E103" s="528"/>
    </row>
    <row r="104" spans="1:5" ht="12" customHeight="1">
      <c r="A104" s="529" t="s">
        <v>119</v>
      </c>
      <c r="B104" s="578" t="s">
        <v>374</v>
      </c>
      <c r="C104" s="539">
        <f t="shared" si="6"/>
        <v>0</v>
      </c>
      <c r="D104" s="528"/>
      <c r="E104" s="528"/>
    </row>
    <row r="105" spans="1:5" ht="12" customHeight="1">
      <c r="A105" s="529" t="s">
        <v>121</v>
      </c>
      <c r="B105" s="577" t="s">
        <v>375</v>
      </c>
      <c r="C105" s="539">
        <f t="shared" si="6"/>
        <v>0</v>
      </c>
      <c r="D105" s="528"/>
      <c r="E105" s="528"/>
    </row>
    <row r="106" spans="1:5" ht="12" customHeight="1">
      <c r="A106" s="529" t="s">
        <v>191</v>
      </c>
      <c r="B106" s="577" t="s">
        <v>376</v>
      </c>
      <c r="C106" s="539">
        <f t="shared" si="6"/>
        <v>0</v>
      </c>
      <c r="D106" s="528"/>
      <c r="E106" s="528"/>
    </row>
    <row r="107" spans="1:5" ht="12" customHeight="1">
      <c r="A107" s="529" t="s">
        <v>370</v>
      </c>
      <c r="B107" s="578" t="s">
        <v>377</v>
      </c>
      <c r="C107" s="539">
        <f t="shared" si="6"/>
        <v>0</v>
      </c>
      <c r="D107" s="528"/>
      <c r="E107" s="528"/>
    </row>
    <row r="108" spans="1:5" ht="12" customHeight="1">
      <c r="A108" s="579" t="s">
        <v>371</v>
      </c>
      <c r="B108" s="576" t="s">
        <v>378</v>
      </c>
      <c r="C108" s="539">
        <f t="shared" si="6"/>
        <v>0</v>
      </c>
      <c r="D108" s="528"/>
      <c r="E108" s="528"/>
    </row>
    <row r="109" spans="1:5" ht="12" customHeight="1">
      <c r="A109" s="529" t="s">
        <v>465</v>
      </c>
      <c r="B109" s="576" t="s">
        <v>379</v>
      </c>
      <c r="C109" s="539">
        <f t="shared" si="6"/>
        <v>0</v>
      </c>
      <c r="D109" s="528"/>
      <c r="E109" s="528"/>
    </row>
    <row r="110" spans="1:5" ht="12" customHeight="1">
      <c r="A110" s="533" t="s">
        <v>466</v>
      </c>
      <c r="B110" s="576" t="s">
        <v>380</v>
      </c>
      <c r="C110" s="539">
        <f t="shared" si="6"/>
        <v>0</v>
      </c>
      <c r="D110" s="528"/>
      <c r="E110" s="528"/>
    </row>
    <row r="111" spans="1:5" ht="12" customHeight="1">
      <c r="A111" s="529" t="s">
        <v>470</v>
      </c>
      <c r="B111" s="574" t="s">
        <v>50</v>
      </c>
      <c r="C111" s="531">
        <f>SUM(C112:C113)</f>
        <v>0</v>
      </c>
      <c r="D111" s="528"/>
      <c r="E111" s="528"/>
    </row>
    <row r="112" spans="1:5" ht="12" customHeight="1">
      <c r="A112" s="529" t="s">
        <v>471</v>
      </c>
      <c r="B112" s="573" t="s">
        <v>473</v>
      </c>
      <c r="C112" s="531">
        <f t="shared" si="6"/>
        <v>0</v>
      </c>
      <c r="D112" s="528"/>
      <c r="E112" s="528"/>
    </row>
    <row r="113" spans="1:5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  <c r="E113" s="528"/>
    </row>
    <row r="114" spans="1:5" ht="12" customHeight="1" thickBot="1">
      <c r="A114" s="583" t="s">
        <v>19</v>
      </c>
      <c r="B114" s="609" t="s">
        <v>611</v>
      </c>
      <c r="C114" s="585">
        <f>+C115+C117+C119</f>
        <v>100</v>
      </c>
    </row>
    <row r="115" spans="1:5" ht="12" customHeight="1">
      <c r="A115" s="525" t="s">
        <v>107</v>
      </c>
      <c r="B115" s="573" t="s">
        <v>240</v>
      </c>
      <c r="C115" s="527">
        <v>100</v>
      </c>
      <c r="D115" s="528"/>
      <c r="E115" s="528"/>
    </row>
    <row r="116" spans="1:5" ht="12" customHeight="1">
      <c r="A116" s="525" t="s">
        <v>108</v>
      </c>
      <c r="B116" s="586" t="s">
        <v>385</v>
      </c>
      <c r="C116" s="527">
        <f>+D116</f>
        <v>0</v>
      </c>
      <c r="D116" s="528"/>
      <c r="E116" s="528"/>
    </row>
    <row r="117" spans="1:5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  <c r="E117" s="528"/>
    </row>
    <row r="118" spans="1:5" ht="12" customHeight="1">
      <c r="A118" s="525" t="s">
        <v>110</v>
      </c>
      <c r="B118" s="586" t="s">
        <v>386</v>
      </c>
      <c r="C118" s="587">
        <f t="shared" si="7"/>
        <v>0</v>
      </c>
      <c r="D118" s="528"/>
      <c r="E118" s="528"/>
    </row>
    <row r="119" spans="1:5" ht="12" customHeight="1">
      <c r="A119" s="525" t="s">
        <v>111</v>
      </c>
      <c r="B119" s="534" t="s">
        <v>243</v>
      </c>
      <c r="C119" s="587">
        <f>SUM(C120:C127)</f>
        <v>0</v>
      </c>
      <c r="D119" s="528"/>
      <c r="E119" s="528"/>
    </row>
    <row r="120" spans="1:5" ht="12" customHeight="1">
      <c r="A120" s="525" t="s">
        <v>120</v>
      </c>
      <c r="B120" s="532" t="s">
        <v>451</v>
      </c>
      <c r="C120" s="587">
        <f t="shared" si="7"/>
        <v>0</v>
      </c>
      <c r="D120" s="528"/>
      <c r="E120" s="528"/>
    </row>
    <row r="121" spans="1:5" ht="12" customHeight="1">
      <c r="A121" s="525" t="s">
        <v>122</v>
      </c>
      <c r="B121" s="588" t="s">
        <v>391</v>
      </c>
      <c r="C121" s="587">
        <f t="shared" si="7"/>
        <v>0</v>
      </c>
      <c r="D121" s="528"/>
      <c r="E121" s="528"/>
    </row>
    <row r="122" spans="1:5">
      <c r="A122" s="525" t="s">
        <v>193</v>
      </c>
      <c r="B122" s="578" t="s">
        <v>374</v>
      </c>
      <c r="C122" s="587">
        <f t="shared" si="7"/>
        <v>0</v>
      </c>
      <c r="D122" s="528"/>
      <c r="E122" s="528"/>
    </row>
    <row r="123" spans="1:5" ht="12" customHeight="1">
      <c r="A123" s="525" t="s">
        <v>194</v>
      </c>
      <c r="B123" s="578" t="s">
        <v>390</v>
      </c>
      <c r="C123" s="587">
        <f t="shared" si="7"/>
        <v>0</v>
      </c>
      <c r="D123" s="528"/>
      <c r="E123" s="528"/>
    </row>
    <row r="124" spans="1:5" ht="12" customHeight="1">
      <c r="A124" s="525" t="s">
        <v>195</v>
      </c>
      <c r="B124" s="578" t="s">
        <v>389</v>
      </c>
      <c r="C124" s="587">
        <f t="shared" si="7"/>
        <v>0</v>
      </c>
      <c r="D124" s="528"/>
      <c r="E124" s="528"/>
    </row>
    <row r="125" spans="1:5" ht="12" customHeight="1">
      <c r="A125" s="525" t="s">
        <v>382</v>
      </c>
      <c r="B125" s="578" t="s">
        <v>377</v>
      </c>
      <c r="C125" s="587">
        <f t="shared" si="7"/>
        <v>0</v>
      </c>
      <c r="D125" s="528"/>
      <c r="E125" s="528"/>
    </row>
    <row r="126" spans="1:5" ht="12" customHeight="1">
      <c r="A126" s="525" t="s">
        <v>383</v>
      </c>
      <c r="B126" s="578" t="s">
        <v>388</v>
      </c>
      <c r="C126" s="587">
        <f t="shared" si="7"/>
        <v>0</v>
      </c>
      <c r="D126" s="528"/>
      <c r="E126" s="528"/>
    </row>
    <row r="127" spans="1:5" ht="13.5" thickBot="1">
      <c r="A127" s="579" t="s">
        <v>384</v>
      </c>
      <c r="B127" s="578" t="s">
        <v>387</v>
      </c>
      <c r="C127" s="589">
        <f t="shared" si="7"/>
        <v>0</v>
      </c>
      <c r="D127" s="528"/>
      <c r="E127" s="528"/>
    </row>
    <row r="128" spans="1:5" ht="12" customHeight="1" thickBot="1">
      <c r="A128" s="522" t="s">
        <v>20</v>
      </c>
      <c r="B128" s="591" t="s">
        <v>475</v>
      </c>
      <c r="C128" s="524">
        <f>+C93+C114</f>
        <v>26645</v>
      </c>
    </row>
    <row r="129" spans="1:5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5" ht="12" customHeight="1">
      <c r="A130" s="525" t="s">
        <v>282</v>
      </c>
      <c r="B130" s="586" t="s">
        <v>483</v>
      </c>
      <c r="C130" s="587">
        <f>+D130</f>
        <v>0</v>
      </c>
    </row>
    <row r="131" spans="1:5" ht="12" customHeight="1">
      <c r="A131" s="525" t="s">
        <v>285</v>
      </c>
      <c r="B131" s="586" t="s">
        <v>484</v>
      </c>
      <c r="C131" s="587">
        <f>+D131</f>
        <v>0</v>
      </c>
    </row>
    <row r="132" spans="1:5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5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5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5" ht="12" customHeight="1">
      <c r="A135" s="525" t="s">
        <v>95</v>
      </c>
      <c r="B135" s="594" t="s">
        <v>478</v>
      </c>
      <c r="C135" s="587">
        <f t="shared" si="8"/>
        <v>0</v>
      </c>
    </row>
    <row r="136" spans="1:5" ht="12" customHeight="1">
      <c r="A136" s="525" t="s">
        <v>96</v>
      </c>
      <c r="B136" s="594" t="s">
        <v>479</v>
      </c>
      <c r="C136" s="587">
        <f t="shared" si="8"/>
        <v>0</v>
      </c>
    </row>
    <row r="137" spans="1:5" ht="12" customHeight="1">
      <c r="A137" s="525" t="s">
        <v>180</v>
      </c>
      <c r="B137" s="594" t="s">
        <v>480</v>
      </c>
      <c r="C137" s="587">
        <f t="shared" si="8"/>
        <v>0</v>
      </c>
    </row>
    <row r="138" spans="1:5" ht="12" customHeight="1">
      <c r="A138" s="525" t="s">
        <v>181</v>
      </c>
      <c r="B138" s="594" t="s">
        <v>481</v>
      </c>
      <c r="C138" s="587">
        <f t="shared" si="8"/>
        <v>0</v>
      </c>
    </row>
    <row r="139" spans="1:5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5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5" ht="12" customHeight="1">
      <c r="A141" s="525" t="s">
        <v>97</v>
      </c>
      <c r="B141" s="594" t="s">
        <v>392</v>
      </c>
      <c r="C141" s="587">
        <f>+D141</f>
        <v>0</v>
      </c>
    </row>
    <row r="142" spans="1:5" ht="12" customHeight="1">
      <c r="A142" s="525" t="s">
        <v>98</v>
      </c>
      <c r="B142" s="594" t="s">
        <v>393</v>
      </c>
      <c r="C142" s="587">
        <f>+D142</f>
        <v>0</v>
      </c>
    </row>
    <row r="143" spans="1:5" ht="12" customHeight="1">
      <c r="A143" s="525" t="s">
        <v>306</v>
      </c>
      <c r="B143" s="594" t="s">
        <v>491</v>
      </c>
      <c r="C143" s="587">
        <f>+D143</f>
        <v>0</v>
      </c>
    </row>
    <row r="144" spans="1:5" ht="12" customHeight="1" thickBot="1">
      <c r="A144" s="579" t="s">
        <v>307</v>
      </c>
      <c r="B144" s="595" t="s">
        <v>581</v>
      </c>
      <c r="C144" s="587">
        <f>+D144</f>
        <v>0</v>
      </c>
      <c r="D144" s="528"/>
      <c r="E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26645</v>
      </c>
      <c r="D154" s="513"/>
      <c r="E154" s="513"/>
      <c r="F154" s="482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-17645</v>
      </c>
      <c r="D158" s="605"/>
      <c r="E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17645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Közművelődési Intézmény és Könyvtár önként vállalt feladatok&amp;R&amp;"Times New Roman CE,Félkövér dőlt" 1.2.3/b. melléklet a 5/2015. (III.18.) önkormányzati rendelethez</oddHeader>
  </headerFooter>
  <rowBreaks count="1" manualBreakCount="1">
    <brk id="87" max="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workbookViewId="0">
      <selection activeCell="H2" sqref="H2"/>
    </sheetView>
  </sheetViews>
  <sheetFormatPr defaultRowHeight="12.75"/>
  <cols>
    <col min="1" max="1" width="9.5" style="513" customWidth="1"/>
    <col min="2" max="2" width="65.33203125" style="513" customWidth="1"/>
    <col min="3" max="5" width="15.6640625" style="602" customWidth="1"/>
    <col min="6" max="6" width="9.33203125" style="513" customWidth="1"/>
    <col min="7" max="16384" width="9.33203125" style="513"/>
  </cols>
  <sheetData>
    <row r="1" spans="1:9" ht="15.95" customHeight="1">
      <c r="A1" s="514"/>
      <c r="B1" s="514" t="s">
        <v>15</v>
      </c>
      <c r="C1" s="513"/>
      <c r="D1" s="513"/>
      <c r="E1" s="515"/>
    </row>
    <row r="2" spans="1:9" ht="15.95" customHeight="1" thickBot="1">
      <c r="A2" s="612"/>
      <c r="B2" s="612"/>
      <c r="C2" s="306"/>
      <c r="D2" s="306"/>
      <c r="E2" s="306" t="s">
        <v>241</v>
      </c>
    </row>
    <row r="3" spans="1:9" ht="38.1" customHeight="1" thickBot="1">
      <c r="A3" s="516" t="s">
        <v>72</v>
      </c>
      <c r="B3" s="517" t="s">
        <v>17</v>
      </c>
      <c r="C3" s="616" t="s">
        <v>646</v>
      </c>
      <c r="D3" s="616" t="s">
        <v>607</v>
      </c>
      <c r="E3" s="518" t="str">
        <f>+CONCATENATE(LEFT(ÖSSZEFÜGGÉSEK!A5,4),". évi előirányzat")</f>
        <v>2015. évi előirányzat</v>
      </c>
    </row>
    <row r="4" spans="1:9" s="383" customFormat="1" ht="12" customHeight="1" thickBot="1">
      <c r="A4" s="519" t="s">
        <v>520</v>
      </c>
      <c r="B4" s="520" t="s">
        <v>521</v>
      </c>
      <c r="C4" s="521"/>
      <c r="D4" s="521"/>
      <c r="E4" s="521" t="s">
        <v>522</v>
      </c>
    </row>
    <row r="5" spans="1:9" s="383" customFormat="1" ht="12" customHeight="1" thickBot="1">
      <c r="A5" s="522" t="s">
        <v>18</v>
      </c>
      <c r="B5" s="523" t="s">
        <v>266</v>
      </c>
      <c r="C5" s="524"/>
      <c r="D5" s="524"/>
      <c r="E5" s="524">
        <f>+E6+E7+E8+E9+E10+E11</f>
        <v>0</v>
      </c>
    </row>
    <row r="6" spans="1:9" s="383" customFormat="1" ht="12" customHeight="1">
      <c r="A6" s="525" t="s">
        <v>101</v>
      </c>
      <c r="B6" s="526" t="s">
        <v>267</v>
      </c>
      <c r="C6" s="527"/>
      <c r="D6" s="527"/>
      <c r="E6" s="527">
        <f>+'1.2..4.a.sz.mell.Vágo.köt.'!C6+'1.2.4.b.sz.mell.Vágo.önk.'!C6</f>
        <v>0</v>
      </c>
      <c r="F6" s="481"/>
      <c r="G6" s="481"/>
      <c r="H6" s="481"/>
      <c r="I6" s="481"/>
    </row>
    <row r="7" spans="1:9" s="383" customFormat="1" ht="12" customHeight="1">
      <c r="A7" s="529" t="s">
        <v>102</v>
      </c>
      <c r="B7" s="530" t="s">
        <v>268</v>
      </c>
      <c r="C7" s="531"/>
      <c r="D7" s="531"/>
      <c r="E7" s="531">
        <f>+'1.2..4.a.sz.mell.Vágo.köt.'!C7+'1.2.4.b.sz.mell.Vágo.önk.'!C7</f>
        <v>0</v>
      </c>
    </row>
    <row r="8" spans="1:9" s="383" customFormat="1" ht="12" customHeight="1">
      <c r="A8" s="529" t="s">
        <v>103</v>
      </c>
      <c r="B8" s="530" t="s">
        <v>269</v>
      </c>
      <c r="C8" s="531"/>
      <c r="D8" s="531"/>
      <c r="E8" s="531">
        <f>+'1.2..4.a.sz.mell.Vágo.köt.'!C8+'1.2.4.b.sz.mell.Vágo.önk.'!C8</f>
        <v>0</v>
      </c>
    </row>
    <row r="9" spans="1:9" s="383" customFormat="1" ht="12" customHeight="1">
      <c r="A9" s="529" t="s">
        <v>104</v>
      </c>
      <c r="B9" s="530" t="s">
        <v>270</v>
      </c>
      <c r="C9" s="531"/>
      <c r="D9" s="531"/>
      <c r="E9" s="531">
        <f>+'1.2..4.a.sz.mell.Vágo.köt.'!C9+'1.2.4.b.sz.mell.Vágo.önk.'!C9</f>
        <v>0</v>
      </c>
    </row>
    <row r="10" spans="1:9" s="383" customFormat="1" ht="12" customHeight="1">
      <c r="A10" s="529" t="s">
        <v>153</v>
      </c>
      <c r="B10" s="532" t="s">
        <v>456</v>
      </c>
      <c r="C10" s="531"/>
      <c r="D10" s="531"/>
      <c r="E10" s="531">
        <f>+'1.2..4.a.sz.mell.Vágo.köt.'!C10+'1.2.4.b.sz.mell.Vágo.önk.'!C10</f>
        <v>0</v>
      </c>
    </row>
    <row r="11" spans="1:9" s="383" customFormat="1" ht="12" customHeight="1" thickBot="1">
      <c r="A11" s="533" t="s">
        <v>105</v>
      </c>
      <c r="B11" s="534" t="s">
        <v>457</v>
      </c>
      <c r="C11" s="531"/>
      <c r="D11" s="531"/>
      <c r="E11" s="531">
        <f>+'1.2..4.a.sz.mell.Vágo.köt.'!C11+'1.2.4.b.sz.mell.Vágo.önk.'!C11</f>
        <v>0</v>
      </c>
    </row>
    <row r="12" spans="1:9" s="383" customFormat="1" ht="12" customHeight="1" thickBot="1">
      <c r="A12" s="522" t="s">
        <v>19</v>
      </c>
      <c r="B12" s="550" t="s">
        <v>271</v>
      </c>
      <c r="C12" s="524"/>
      <c r="D12" s="524"/>
      <c r="E12" s="524">
        <f>+E13+E14+E15+E16+E17</f>
        <v>0</v>
      </c>
    </row>
    <row r="13" spans="1:9" s="383" customFormat="1" ht="12" customHeight="1">
      <c r="A13" s="525" t="s">
        <v>107</v>
      </c>
      <c r="B13" s="526" t="s">
        <v>272</v>
      </c>
      <c r="C13" s="527"/>
      <c r="D13" s="527"/>
      <c r="E13" s="527">
        <f>+'1.2..4.a.sz.mell.Vágo.köt.'!C13+'1.2.4.b.sz.mell.Vágo.önk.'!C13</f>
        <v>0</v>
      </c>
    </row>
    <row r="14" spans="1:9" s="383" customFormat="1" ht="12" customHeight="1">
      <c r="A14" s="529" t="s">
        <v>108</v>
      </c>
      <c r="B14" s="530" t="s">
        <v>273</v>
      </c>
      <c r="C14" s="531"/>
      <c r="D14" s="531"/>
      <c r="E14" s="531">
        <f>+'1.2..4.a.sz.mell.Vágo.köt.'!C14+'1.2.4.b.sz.mell.Vágo.önk.'!C14</f>
        <v>0</v>
      </c>
    </row>
    <row r="15" spans="1:9" s="383" customFormat="1" ht="12" customHeight="1">
      <c r="A15" s="529" t="s">
        <v>109</v>
      </c>
      <c r="B15" s="530" t="s">
        <v>445</v>
      </c>
      <c r="C15" s="531"/>
      <c r="D15" s="531"/>
      <c r="E15" s="531">
        <f>+'1.2..4.a.sz.mell.Vágo.köt.'!C15+'1.2.4.b.sz.mell.Vágo.önk.'!C15</f>
        <v>0</v>
      </c>
    </row>
    <row r="16" spans="1:9" s="383" customFormat="1" ht="12" customHeight="1">
      <c r="A16" s="529" t="s">
        <v>110</v>
      </c>
      <c r="B16" s="530" t="s">
        <v>446</v>
      </c>
      <c r="C16" s="531"/>
      <c r="D16" s="531"/>
      <c r="E16" s="531">
        <f>+'1.2..4.a.sz.mell.Vágo.köt.'!C16+'1.2.4.b.sz.mell.Vágo.önk.'!C16</f>
        <v>0</v>
      </c>
    </row>
    <row r="17" spans="1:5" s="383" customFormat="1" ht="12" customHeight="1">
      <c r="A17" s="529" t="s">
        <v>111</v>
      </c>
      <c r="B17" s="530" t="s">
        <v>274</v>
      </c>
      <c r="C17" s="531"/>
      <c r="D17" s="531"/>
      <c r="E17" s="531">
        <f>+'1.2..4.a.sz.mell.Vágo.köt.'!C17+'1.2.4.b.sz.mell.Vágo.önk.'!C17</f>
        <v>0</v>
      </c>
    </row>
    <row r="18" spans="1:5" s="383" customFormat="1" ht="12" customHeight="1" thickBot="1">
      <c r="A18" s="533" t="s">
        <v>120</v>
      </c>
      <c r="B18" s="534" t="s">
        <v>275</v>
      </c>
      <c r="C18" s="539"/>
      <c r="D18" s="539"/>
      <c r="E18" s="539">
        <f>+'1.2..4.a.sz.mell.Vágo.köt.'!C18+'1.2.4.b.sz.mell.Vágo.önk.'!C18</f>
        <v>0</v>
      </c>
    </row>
    <row r="19" spans="1:5" s="383" customFormat="1" ht="12" customHeight="1" thickBot="1">
      <c r="A19" s="522" t="s">
        <v>20</v>
      </c>
      <c r="B19" s="523" t="s">
        <v>276</v>
      </c>
      <c r="C19" s="524"/>
      <c r="D19" s="524"/>
      <c r="E19" s="524">
        <f>+E20+E21+E22+E23+E24</f>
        <v>0</v>
      </c>
    </row>
    <row r="20" spans="1:5" s="383" customFormat="1" ht="12" customHeight="1">
      <c r="A20" s="525" t="s">
        <v>90</v>
      </c>
      <c r="B20" s="526" t="s">
        <v>277</v>
      </c>
      <c r="C20" s="527"/>
      <c r="D20" s="527"/>
      <c r="E20" s="527">
        <f>+'1.2..4.a.sz.mell.Vágo.köt.'!C20+'1.2.4.b.sz.mell.Vágo.önk.'!C20</f>
        <v>0</v>
      </c>
    </row>
    <row r="21" spans="1:5" s="383" customFormat="1" ht="12" customHeight="1">
      <c r="A21" s="529" t="s">
        <v>91</v>
      </c>
      <c r="B21" s="530" t="s">
        <v>278</v>
      </c>
      <c r="C21" s="531"/>
      <c r="D21" s="531"/>
      <c r="E21" s="531">
        <f>+'1.2..4.a.sz.mell.Vágo.köt.'!C21+'1.2.4.b.sz.mell.Vágo.önk.'!C21</f>
        <v>0</v>
      </c>
    </row>
    <row r="22" spans="1:5" s="383" customFormat="1" ht="12" customHeight="1">
      <c r="A22" s="529" t="s">
        <v>92</v>
      </c>
      <c r="B22" s="530" t="s">
        <v>447</v>
      </c>
      <c r="C22" s="531"/>
      <c r="D22" s="531"/>
      <c r="E22" s="531">
        <f>+'1.2..4.a.sz.mell.Vágo.köt.'!C22+'1.2.4.b.sz.mell.Vágo.önk.'!C22</f>
        <v>0</v>
      </c>
    </row>
    <row r="23" spans="1:5" s="383" customFormat="1" ht="12" customHeight="1">
      <c r="A23" s="529" t="s">
        <v>93</v>
      </c>
      <c r="B23" s="530" t="s">
        <v>448</v>
      </c>
      <c r="C23" s="531"/>
      <c r="D23" s="531"/>
      <c r="E23" s="531">
        <f>+'1.2..4.a.sz.mell.Vágo.köt.'!C23+'1.2.4.b.sz.mell.Vágo.önk.'!C23</f>
        <v>0</v>
      </c>
    </row>
    <row r="24" spans="1:5" s="383" customFormat="1" ht="12" customHeight="1">
      <c r="A24" s="529" t="s">
        <v>176</v>
      </c>
      <c r="B24" s="530" t="s">
        <v>279</v>
      </c>
      <c r="C24" s="531"/>
      <c r="D24" s="531"/>
      <c r="E24" s="531">
        <f>+'1.2..4.a.sz.mell.Vágo.köt.'!C24+'1.2.4.b.sz.mell.Vágo.önk.'!C24</f>
        <v>0</v>
      </c>
    </row>
    <row r="25" spans="1:5" s="383" customFormat="1" ht="12" customHeight="1" thickBot="1">
      <c r="A25" s="533" t="s">
        <v>177</v>
      </c>
      <c r="B25" s="541" t="s">
        <v>280</v>
      </c>
      <c r="C25" s="539"/>
      <c r="D25" s="539"/>
      <c r="E25" s="539">
        <f>+'1.2..4.a.sz.mell.Vágo.köt.'!C25+'1.2.4.b.sz.mell.Vágo.önk.'!C25</f>
        <v>0</v>
      </c>
    </row>
    <row r="26" spans="1:5" s="383" customFormat="1" ht="12" customHeight="1" thickBot="1">
      <c r="A26" s="522" t="s">
        <v>178</v>
      </c>
      <c r="B26" s="523" t="s">
        <v>281</v>
      </c>
      <c r="C26" s="542"/>
      <c r="D26" s="542"/>
      <c r="E26" s="542">
        <f>+E27+E31+E32+E33</f>
        <v>0</v>
      </c>
    </row>
    <row r="27" spans="1:5" s="383" customFormat="1" ht="12" customHeight="1">
      <c r="A27" s="525" t="s">
        <v>282</v>
      </c>
      <c r="B27" s="526" t="s">
        <v>463</v>
      </c>
      <c r="C27" s="543"/>
      <c r="D27" s="543"/>
      <c r="E27" s="543">
        <f>SUM(E28:E30)</f>
        <v>0</v>
      </c>
    </row>
    <row r="28" spans="1:5" s="383" customFormat="1" ht="12" customHeight="1">
      <c r="A28" s="529" t="s">
        <v>283</v>
      </c>
      <c r="B28" s="530" t="s">
        <v>288</v>
      </c>
      <c r="C28" s="531"/>
      <c r="D28" s="531"/>
      <c r="E28" s="531">
        <f>+'1.2..4.a.sz.mell.Vágo.köt.'!C28+'1.2.4.b.sz.mell.Vágo.önk.'!C28</f>
        <v>0</v>
      </c>
    </row>
    <row r="29" spans="1:5" s="383" customFormat="1" ht="12" customHeight="1">
      <c r="A29" s="529" t="s">
        <v>284</v>
      </c>
      <c r="B29" s="530" t="s">
        <v>289</v>
      </c>
      <c r="C29" s="531"/>
      <c r="D29" s="531"/>
      <c r="E29" s="531">
        <f>+'1.2..4.a.sz.mell.Vágo.köt.'!C29+'1.2.4.b.sz.mell.Vágo.önk.'!C29</f>
        <v>0</v>
      </c>
    </row>
    <row r="30" spans="1:5" s="383" customFormat="1" ht="12" customHeight="1">
      <c r="A30" s="529" t="s">
        <v>461</v>
      </c>
      <c r="B30" s="544" t="s">
        <v>462</v>
      </c>
      <c r="C30" s="531"/>
      <c r="D30" s="531"/>
      <c r="E30" s="531">
        <f>+'1.2..4.a.sz.mell.Vágo.köt.'!C30+'1.2.4.b.sz.mell.Vágo.önk.'!C30</f>
        <v>0</v>
      </c>
    </row>
    <row r="31" spans="1:5" s="383" customFormat="1" ht="12" customHeight="1">
      <c r="A31" s="529" t="s">
        <v>285</v>
      </c>
      <c r="B31" s="530" t="s">
        <v>290</v>
      </c>
      <c r="C31" s="531"/>
      <c r="D31" s="531"/>
      <c r="E31" s="531">
        <f>+'1.2..4.a.sz.mell.Vágo.köt.'!C31+'1.2.4.b.sz.mell.Vágo.önk.'!C31</f>
        <v>0</v>
      </c>
    </row>
    <row r="32" spans="1:5" s="383" customFormat="1" ht="12" customHeight="1">
      <c r="A32" s="529" t="s">
        <v>286</v>
      </c>
      <c r="B32" s="530" t="s">
        <v>291</v>
      </c>
      <c r="C32" s="531"/>
      <c r="D32" s="531"/>
      <c r="E32" s="531">
        <f>+'1.2..4.a.sz.mell.Vágo.köt.'!C32+'1.2.4.b.sz.mell.Vágo.önk.'!C32</f>
        <v>0</v>
      </c>
    </row>
    <row r="33" spans="1:5" s="383" customFormat="1" ht="12" customHeight="1" thickBot="1">
      <c r="A33" s="533" t="s">
        <v>287</v>
      </c>
      <c r="B33" s="541" t="s">
        <v>292</v>
      </c>
      <c r="C33" s="539"/>
      <c r="D33" s="539"/>
      <c r="E33" s="539">
        <f>+'1.2..4.a.sz.mell.Vágo.köt.'!C33+'1.2.4.b.sz.mell.Vágo.önk.'!C33</f>
        <v>0</v>
      </c>
    </row>
    <row r="34" spans="1:5" s="383" customFormat="1" ht="12" customHeight="1" thickBot="1">
      <c r="A34" s="522" t="s">
        <v>22</v>
      </c>
      <c r="B34" s="523" t="s">
        <v>458</v>
      </c>
      <c r="C34" s="524">
        <f>SUM(C35:C45)</f>
        <v>96691</v>
      </c>
      <c r="D34" s="524">
        <f>SUM(D35:D45)</f>
        <v>57794</v>
      </c>
      <c r="E34" s="524">
        <f>SUM(E35:E45)</f>
        <v>34767</v>
      </c>
    </row>
    <row r="35" spans="1:5" s="383" customFormat="1" ht="12" customHeight="1">
      <c r="A35" s="525" t="s">
        <v>94</v>
      </c>
      <c r="B35" s="526" t="s">
        <v>295</v>
      </c>
      <c r="C35" s="527">
        <v>2686</v>
      </c>
      <c r="D35" s="527"/>
      <c r="E35" s="527">
        <f>+'1.2..4.a.sz.mell.Vágo.köt.'!C35+'1.2.4.b.sz.mell.Vágo.önk.'!C35</f>
        <v>0</v>
      </c>
    </row>
    <row r="36" spans="1:5" s="383" customFormat="1" ht="12" customHeight="1">
      <c r="A36" s="529" t="s">
        <v>95</v>
      </c>
      <c r="B36" s="530" t="s">
        <v>296</v>
      </c>
      <c r="C36" s="531">
        <v>56616</v>
      </c>
      <c r="D36" s="531">
        <v>38777</v>
      </c>
      <c r="E36" s="531">
        <f>+'1.2..4.a.sz.mell.Vágo.köt.'!C36+'1.2.4.b.sz.mell.Vágo.önk.'!C36</f>
        <v>25500</v>
      </c>
    </row>
    <row r="37" spans="1:5" s="383" customFormat="1" ht="12" customHeight="1">
      <c r="A37" s="529" t="s">
        <v>96</v>
      </c>
      <c r="B37" s="530" t="s">
        <v>297</v>
      </c>
      <c r="C37" s="531">
        <v>5052</v>
      </c>
      <c r="D37" s="531">
        <v>3062</v>
      </c>
      <c r="E37" s="531">
        <f>+'1.2..4.a.sz.mell.Vágo.köt.'!C37+'1.2.4.b.sz.mell.Vágo.önk.'!C37</f>
        <v>1100</v>
      </c>
    </row>
    <row r="38" spans="1:5" s="383" customFormat="1" ht="12" customHeight="1">
      <c r="A38" s="529" t="s">
        <v>180</v>
      </c>
      <c r="B38" s="530" t="s">
        <v>298</v>
      </c>
      <c r="C38" s="531">
        <v>2221</v>
      </c>
      <c r="D38" s="531">
        <v>1023</v>
      </c>
      <c r="E38" s="531">
        <f>+'1.2..4.a.sz.mell.Vágo.köt.'!C38+'1.2.4.b.sz.mell.Vágo.önk.'!C38</f>
        <v>1010</v>
      </c>
    </row>
    <row r="39" spans="1:5" s="383" customFormat="1" ht="12" customHeight="1">
      <c r="A39" s="529" t="s">
        <v>181</v>
      </c>
      <c r="B39" s="530" t="s">
        <v>299</v>
      </c>
      <c r="C39" s="531"/>
      <c r="D39" s="531"/>
      <c r="E39" s="531">
        <f>+'1.2..4.a.sz.mell.Vágo.köt.'!C39+'1.2.4.b.sz.mell.Vágo.önk.'!C39</f>
        <v>0</v>
      </c>
    </row>
    <row r="40" spans="1:5" s="383" customFormat="1" ht="12" customHeight="1">
      <c r="A40" s="529" t="s">
        <v>182</v>
      </c>
      <c r="B40" s="530" t="s">
        <v>300</v>
      </c>
      <c r="C40" s="531">
        <v>26663</v>
      </c>
      <c r="D40" s="531">
        <v>11452</v>
      </c>
      <c r="E40" s="531">
        <f>+'1.2..4.a.sz.mell.Vágo.köt.'!C40+'1.2.4.b.sz.mell.Vágo.önk.'!C40</f>
        <v>7157</v>
      </c>
    </row>
    <row r="41" spans="1:5" s="383" customFormat="1" ht="12" customHeight="1">
      <c r="A41" s="529" t="s">
        <v>183</v>
      </c>
      <c r="B41" s="530" t="s">
        <v>301</v>
      </c>
      <c r="C41" s="531"/>
      <c r="D41" s="531">
        <v>3464</v>
      </c>
      <c r="E41" s="531">
        <f>+'1.2..4.a.sz.mell.Vágo.köt.'!C41+'1.2.4.b.sz.mell.Vágo.önk.'!C41</f>
        <v>0</v>
      </c>
    </row>
    <row r="42" spans="1:5" s="383" customFormat="1" ht="12" customHeight="1">
      <c r="A42" s="529" t="s">
        <v>184</v>
      </c>
      <c r="B42" s="530" t="s">
        <v>302</v>
      </c>
      <c r="C42" s="531">
        <v>109</v>
      </c>
      <c r="D42" s="531">
        <v>11</v>
      </c>
      <c r="E42" s="531">
        <f>+'1.2..4.a.sz.mell.Vágo.köt.'!C42+'1.2.4.b.sz.mell.Vágo.önk.'!C42</f>
        <v>0</v>
      </c>
    </row>
    <row r="43" spans="1:5" s="383" customFormat="1" ht="12" customHeight="1">
      <c r="A43" s="529" t="s">
        <v>293</v>
      </c>
      <c r="B43" s="530" t="s">
        <v>303</v>
      </c>
      <c r="C43" s="545"/>
      <c r="D43" s="545"/>
      <c r="E43" s="545">
        <f>+'1.2..4.a.sz.mell.Vágo.köt.'!C43+'1.2.4.b.sz.mell.Vágo.önk.'!C43</f>
        <v>0</v>
      </c>
    </row>
    <row r="44" spans="1:5" s="383" customFormat="1" ht="12" customHeight="1">
      <c r="A44" s="533" t="s">
        <v>294</v>
      </c>
      <c r="B44" s="541" t="s">
        <v>460</v>
      </c>
      <c r="C44" s="546">
        <v>3344</v>
      </c>
      <c r="D44" s="546"/>
      <c r="E44" s="546">
        <f>+'1.2..4.a.sz.mell.Vágo.köt.'!C44+'1.2.4.b.sz.mell.Vágo.önk.'!C44</f>
        <v>0</v>
      </c>
    </row>
    <row r="45" spans="1:5" s="383" customFormat="1" ht="12" customHeight="1" thickBot="1">
      <c r="A45" s="533" t="s">
        <v>459</v>
      </c>
      <c r="B45" s="534" t="s">
        <v>304</v>
      </c>
      <c r="C45" s="546"/>
      <c r="D45" s="546">
        <v>5</v>
      </c>
      <c r="E45" s="546">
        <f>+'1.2..4.a.sz.mell.Vágo.köt.'!C45+'1.2.4.b.sz.mell.Vágo.önk.'!C45</f>
        <v>0</v>
      </c>
    </row>
    <row r="46" spans="1:5" s="383" customFormat="1" ht="12" customHeight="1" thickBot="1">
      <c r="A46" s="522" t="s">
        <v>23</v>
      </c>
      <c r="B46" s="523" t="s">
        <v>305</v>
      </c>
      <c r="C46" s="524"/>
      <c r="D46" s="524"/>
      <c r="E46" s="524">
        <f>SUM(E47:E51)</f>
        <v>0</v>
      </c>
    </row>
    <row r="47" spans="1:5" s="383" customFormat="1" ht="12" customHeight="1">
      <c r="A47" s="525" t="s">
        <v>97</v>
      </c>
      <c r="B47" s="526" t="s">
        <v>309</v>
      </c>
      <c r="C47" s="547"/>
      <c r="D47" s="547"/>
      <c r="E47" s="547">
        <f>+'1.2..4.a.sz.mell.Vágo.köt.'!C47+'1.2.4.b.sz.mell.Vágo.önk.'!C47</f>
        <v>0</v>
      </c>
    </row>
    <row r="48" spans="1:5" s="383" customFormat="1" ht="12" customHeight="1">
      <c r="A48" s="529" t="s">
        <v>98</v>
      </c>
      <c r="B48" s="530" t="s">
        <v>310</v>
      </c>
      <c r="C48" s="545"/>
      <c r="D48" s="545"/>
      <c r="E48" s="545">
        <f>+'1.2..4.a.sz.mell.Vágo.köt.'!C48+'1.2.4.b.sz.mell.Vágo.önk.'!C48</f>
        <v>0</v>
      </c>
    </row>
    <row r="49" spans="1:5" s="383" customFormat="1" ht="12" customHeight="1">
      <c r="A49" s="529" t="s">
        <v>306</v>
      </c>
      <c r="B49" s="530" t="s">
        <v>311</v>
      </c>
      <c r="C49" s="545"/>
      <c r="D49" s="545"/>
      <c r="E49" s="545">
        <f>+'1.2..4.a.sz.mell.Vágo.köt.'!C49+'1.2.4.b.sz.mell.Vágo.önk.'!C49</f>
        <v>0</v>
      </c>
    </row>
    <row r="50" spans="1:5" s="383" customFormat="1" ht="12" customHeight="1">
      <c r="A50" s="529" t="s">
        <v>307</v>
      </c>
      <c r="B50" s="530" t="s">
        <v>312</v>
      </c>
      <c r="C50" s="545"/>
      <c r="D50" s="545"/>
      <c r="E50" s="545">
        <f>+'1.2..4.a.sz.mell.Vágo.köt.'!C50+'1.2.4.b.sz.mell.Vágo.önk.'!C50</f>
        <v>0</v>
      </c>
    </row>
    <row r="51" spans="1:5" s="383" customFormat="1" ht="12" customHeight="1" thickBot="1">
      <c r="A51" s="533" t="s">
        <v>308</v>
      </c>
      <c r="B51" s="534" t="s">
        <v>313</v>
      </c>
      <c r="C51" s="546"/>
      <c r="D51" s="546"/>
      <c r="E51" s="546">
        <f>+'1.2..4.a.sz.mell.Vágo.köt.'!C51+'1.2.4.b.sz.mell.Vágo.önk.'!C51</f>
        <v>0</v>
      </c>
    </row>
    <row r="52" spans="1:5" s="383" customFormat="1" ht="12" customHeight="1" thickBot="1">
      <c r="A52" s="522" t="s">
        <v>185</v>
      </c>
      <c r="B52" s="523" t="s">
        <v>314</v>
      </c>
      <c r="C52" s="524"/>
      <c r="D52" s="524"/>
      <c r="E52" s="524">
        <f>SUM(E53:E55)</f>
        <v>0</v>
      </c>
    </row>
    <row r="53" spans="1:5" s="383" customFormat="1" ht="12" customHeight="1">
      <c r="A53" s="525" t="s">
        <v>99</v>
      </c>
      <c r="B53" s="526" t="s">
        <v>315</v>
      </c>
      <c r="C53" s="527"/>
      <c r="D53" s="527"/>
      <c r="E53" s="527">
        <f>+'1.2..4.a.sz.mell.Vágo.köt.'!C53+'1.2.4.b.sz.mell.Vágo.önk.'!C53</f>
        <v>0</v>
      </c>
    </row>
    <row r="54" spans="1:5" s="383" customFormat="1" ht="12" customHeight="1">
      <c r="A54" s="529" t="s">
        <v>100</v>
      </c>
      <c r="B54" s="530" t="s">
        <v>449</v>
      </c>
      <c r="C54" s="531"/>
      <c r="D54" s="531"/>
      <c r="E54" s="531">
        <f>+'1.2..4.a.sz.mell.Vágo.köt.'!C54+'1.2.4.b.sz.mell.Vágo.önk.'!C54</f>
        <v>0</v>
      </c>
    </row>
    <row r="55" spans="1:5" s="383" customFormat="1" ht="12" customHeight="1">
      <c r="A55" s="529" t="s">
        <v>318</v>
      </c>
      <c r="B55" s="530" t="s">
        <v>316</v>
      </c>
      <c r="C55" s="531"/>
      <c r="D55" s="531"/>
      <c r="E55" s="531">
        <f>+'1.2..4.a.sz.mell.Vágo.köt.'!C55+'1.2.4.b.sz.mell.Vágo.önk.'!C55</f>
        <v>0</v>
      </c>
    </row>
    <row r="56" spans="1:5" s="383" customFormat="1" ht="12" customHeight="1" thickBot="1">
      <c r="A56" s="533" t="s">
        <v>319</v>
      </c>
      <c r="B56" s="534" t="s">
        <v>317</v>
      </c>
      <c r="C56" s="539"/>
      <c r="D56" s="539"/>
      <c r="E56" s="539">
        <f>+'1.2..4.a.sz.mell.Vágo.köt.'!C56+'1.2.4.b.sz.mell.Vágo.önk.'!C56</f>
        <v>0</v>
      </c>
    </row>
    <row r="57" spans="1:5" s="383" customFormat="1" ht="12" customHeight="1" thickBot="1">
      <c r="A57" s="522" t="s">
        <v>25</v>
      </c>
      <c r="B57" s="550" t="s">
        <v>320</v>
      </c>
      <c r="C57" s="524"/>
      <c r="D57" s="524"/>
      <c r="E57" s="524">
        <f>SUM(E58:E60)</f>
        <v>0</v>
      </c>
    </row>
    <row r="58" spans="1:5" s="383" customFormat="1" ht="12" customHeight="1">
      <c r="A58" s="525" t="s">
        <v>186</v>
      </c>
      <c r="B58" s="526" t="s">
        <v>322</v>
      </c>
      <c r="C58" s="545"/>
      <c r="D58" s="545"/>
      <c r="E58" s="545">
        <f>+'1.2..4.a.sz.mell.Vágo.köt.'!C58+'1.2.4.b.sz.mell.Vágo.önk.'!C58</f>
        <v>0</v>
      </c>
    </row>
    <row r="59" spans="1:5" s="383" customFormat="1" ht="12" customHeight="1">
      <c r="A59" s="529" t="s">
        <v>187</v>
      </c>
      <c r="B59" s="530" t="s">
        <v>450</v>
      </c>
      <c r="C59" s="545"/>
      <c r="D59" s="545"/>
      <c r="E59" s="545">
        <f>+'1.2..4.a.sz.mell.Vágo.köt.'!C59+'1.2.4.b.sz.mell.Vágo.önk.'!C59</f>
        <v>0</v>
      </c>
    </row>
    <row r="60" spans="1:5" s="383" customFormat="1" ht="12" customHeight="1">
      <c r="A60" s="529" t="s">
        <v>242</v>
      </c>
      <c r="B60" s="530" t="s">
        <v>323</v>
      </c>
      <c r="C60" s="545"/>
      <c r="D60" s="545"/>
      <c r="E60" s="545">
        <f>+'1.2..4.a.sz.mell.Vágo.köt.'!C60+'1.2.4.b.sz.mell.Vágo.önk.'!C60</f>
        <v>0</v>
      </c>
    </row>
    <row r="61" spans="1:5" s="383" customFormat="1" ht="12" customHeight="1" thickBot="1">
      <c r="A61" s="533" t="s">
        <v>321</v>
      </c>
      <c r="B61" s="534" t="s">
        <v>324</v>
      </c>
      <c r="C61" s="545"/>
      <c r="D61" s="545"/>
      <c r="E61" s="545">
        <f>+'1.2..4.a.sz.mell.Vágo.köt.'!C61+'1.2.4.b.sz.mell.Vágo.önk.'!C61</f>
        <v>0</v>
      </c>
    </row>
    <row r="62" spans="1:5" s="383" customFormat="1" ht="12" customHeight="1" thickBot="1">
      <c r="A62" s="548" t="s">
        <v>503</v>
      </c>
      <c r="B62" s="523" t="s">
        <v>325</v>
      </c>
      <c r="C62" s="542">
        <f>+C5+C12+C19+C26+C34+C46+C52+C57</f>
        <v>96691</v>
      </c>
      <c r="D62" s="542">
        <f>+D5+D12+D19+D26+D34+D46+D52+D57</f>
        <v>57794</v>
      </c>
      <c r="E62" s="542">
        <f>+E5+E12+E19+E26+E34+E46+E52+E57</f>
        <v>34767</v>
      </c>
    </row>
    <row r="63" spans="1:5" s="383" customFormat="1" ht="12" customHeight="1" thickBot="1">
      <c r="A63" s="549" t="s">
        <v>326</v>
      </c>
      <c r="B63" s="550" t="s">
        <v>327</v>
      </c>
      <c r="C63" s="524"/>
      <c r="D63" s="524"/>
      <c r="E63" s="524">
        <f>SUM(E64:E66)</f>
        <v>0</v>
      </c>
    </row>
    <row r="64" spans="1:5" s="383" customFormat="1" ht="12" customHeight="1">
      <c r="A64" s="525" t="s">
        <v>358</v>
      </c>
      <c r="B64" s="526" t="s">
        <v>328</v>
      </c>
      <c r="C64" s="545"/>
      <c r="D64" s="545"/>
      <c r="E64" s="545">
        <f>+'1.2..4.a.sz.mell.Vágo.köt.'!C64+'1.2.4.b.sz.mell.Vágo.önk.'!C64</f>
        <v>0</v>
      </c>
    </row>
    <row r="65" spans="1:5" s="383" customFormat="1" ht="12" customHeight="1">
      <c r="A65" s="529" t="s">
        <v>367</v>
      </c>
      <c r="B65" s="530" t="s">
        <v>329</v>
      </c>
      <c r="C65" s="545"/>
      <c r="D65" s="545"/>
      <c r="E65" s="545">
        <f>+'1.2..4.a.sz.mell.Vágo.köt.'!C65+'1.2.4.b.sz.mell.Vágo.önk.'!C65</f>
        <v>0</v>
      </c>
    </row>
    <row r="66" spans="1:5" s="383" customFormat="1" ht="12" customHeight="1" thickBot="1">
      <c r="A66" s="533" t="s">
        <v>368</v>
      </c>
      <c r="B66" s="551" t="s">
        <v>488</v>
      </c>
      <c r="C66" s="545"/>
      <c r="D66" s="545"/>
      <c r="E66" s="545">
        <f>+'1.2..4.a.sz.mell.Vágo.köt.'!C66+'1.2.4.b.sz.mell.Vágo.önk.'!C66</f>
        <v>0</v>
      </c>
    </row>
    <row r="67" spans="1:5" s="383" customFormat="1" ht="12" customHeight="1" thickBot="1">
      <c r="A67" s="549" t="s">
        <v>331</v>
      </c>
      <c r="B67" s="550" t="s">
        <v>332</v>
      </c>
      <c r="C67" s="524"/>
      <c r="D67" s="524"/>
      <c r="E67" s="524">
        <f>SUM(E68:E71)</f>
        <v>0</v>
      </c>
    </row>
    <row r="68" spans="1:5" s="383" customFormat="1" ht="12" customHeight="1">
      <c r="A68" s="525" t="s">
        <v>154</v>
      </c>
      <c r="B68" s="526" t="s">
        <v>333</v>
      </c>
      <c r="C68" s="545"/>
      <c r="D68" s="545"/>
      <c r="E68" s="545">
        <f>+'1.2..4.a.sz.mell.Vágo.köt.'!C68+'1.2.4.b.sz.mell.Vágo.önk.'!C68</f>
        <v>0</v>
      </c>
    </row>
    <row r="69" spans="1:5" s="383" customFormat="1" ht="12" customHeight="1">
      <c r="A69" s="529" t="s">
        <v>155</v>
      </c>
      <c r="B69" s="530" t="s">
        <v>334</v>
      </c>
      <c r="C69" s="545"/>
      <c r="D69" s="545"/>
      <c r="E69" s="545">
        <f>+'1.2..4.a.sz.mell.Vágo.köt.'!C69+'1.2.4.b.sz.mell.Vágo.önk.'!C69</f>
        <v>0</v>
      </c>
    </row>
    <row r="70" spans="1:5" s="383" customFormat="1" ht="12" customHeight="1">
      <c r="A70" s="529" t="s">
        <v>359</v>
      </c>
      <c r="B70" s="530" t="s">
        <v>335</v>
      </c>
      <c r="C70" s="545"/>
      <c r="D70" s="545"/>
      <c r="E70" s="545">
        <f>+'1.2..4.a.sz.mell.Vágo.köt.'!C70+'1.2.4.b.sz.mell.Vágo.önk.'!C70</f>
        <v>0</v>
      </c>
    </row>
    <row r="71" spans="1:5" s="383" customFormat="1" ht="12" customHeight="1" thickBot="1">
      <c r="A71" s="533" t="s">
        <v>360</v>
      </c>
      <c r="B71" s="534" t="s">
        <v>336</v>
      </c>
      <c r="C71" s="545"/>
      <c r="D71" s="545"/>
      <c r="E71" s="545">
        <f>+'1.2..4.a.sz.mell.Vágo.köt.'!C71+'1.2.4.b.sz.mell.Vágo.önk.'!C71</f>
        <v>0</v>
      </c>
    </row>
    <row r="72" spans="1:5" s="383" customFormat="1" ht="12" customHeight="1" thickBot="1">
      <c r="A72" s="549" t="s">
        <v>337</v>
      </c>
      <c r="B72" s="550" t="s">
        <v>338</v>
      </c>
      <c r="C72" s="524">
        <f>SUM(C73:C74)</f>
        <v>8462</v>
      </c>
      <c r="D72" s="524">
        <f>SUM(D73:D74)</f>
        <v>5491</v>
      </c>
      <c r="E72" s="524">
        <f>SUM(E73:E74)</f>
        <v>30762</v>
      </c>
    </row>
    <row r="73" spans="1:5" s="383" customFormat="1" ht="12" customHeight="1">
      <c r="A73" s="525" t="s">
        <v>361</v>
      </c>
      <c r="B73" s="526" t="s">
        <v>339</v>
      </c>
      <c r="C73" s="545">
        <v>8462</v>
      </c>
      <c r="D73" s="545">
        <v>5491</v>
      </c>
      <c r="E73" s="545">
        <f>+'1.2..4.a.sz.mell.Vágo.köt.'!C73+'1.2.4.b.sz.mell.Vágo.önk.'!C73</f>
        <v>30762</v>
      </c>
    </row>
    <row r="74" spans="1:5" s="383" customFormat="1" ht="12" customHeight="1" thickBot="1">
      <c r="A74" s="533" t="s">
        <v>362</v>
      </c>
      <c r="B74" s="534" t="s">
        <v>340</v>
      </c>
      <c r="C74" s="545"/>
      <c r="D74" s="545"/>
      <c r="E74" s="545">
        <f>+'1.2..4.a.sz.mell.Vágo.köt.'!C74+'1.2.4.b.sz.mell.Vágo.önk.'!C74</f>
        <v>0</v>
      </c>
    </row>
    <row r="75" spans="1:5" s="383" customFormat="1" ht="12" customHeight="1" thickBot="1">
      <c r="A75" s="549" t="s">
        <v>341</v>
      </c>
      <c r="B75" s="550" t="s">
        <v>342</v>
      </c>
      <c r="C75" s="524">
        <f>SUM(C76:C78)</f>
        <v>73731</v>
      </c>
      <c r="D75" s="524">
        <f>SUM(D76:D78)</f>
        <v>149029</v>
      </c>
      <c r="E75" s="524">
        <f>SUM(E76:E78)</f>
        <v>36429</v>
      </c>
    </row>
    <row r="76" spans="1:5" s="383" customFormat="1" ht="12" customHeight="1">
      <c r="A76" s="525" t="s">
        <v>363</v>
      </c>
      <c r="B76" s="526" t="s">
        <v>582</v>
      </c>
      <c r="C76" s="545">
        <v>44363</v>
      </c>
      <c r="D76" s="545"/>
      <c r="E76" s="545">
        <f>+'1.2..4.a.sz.mell.Vágo.köt.'!C76+'1.2.4.b.sz.mell.Vágo.önk.'!C76</f>
        <v>34369</v>
      </c>
    </row>
    <row r="77" spans="1:5" s="383" customFormat="1" ht="12" customHeight="1">
      <c r="A77" s="529" t="s">
        <v>364</v>
      </c>
      <c r="B77" s="530" t="s">
        <v>585</v>
      </c>
      <c r="C77" s="545">
        <v>29368</v>
      </c>
      <c r="D77" s="545">
        <v>149029</v>
      </c>
      <c r="E77" s="545">
        <f>+'1.2..4.a.sz.mell.Vágo.köt.'!C77+'1.2.4.b.sz.mell.Vágo.önk.'!C77</f>
        <v>2060</v>
      </c>
    </row>
    <row r="78" spans="1:5" s="383" customFormat="1" ht="12" customHeight="1" thickBot="1">
      <c r="A78" s="533" t="s">
        <v>365</v>
      </c>
      <c r="B78" s="530" t="s">
        <v>586</v>
      </c>
      <c r="C78" s="545"/>
      <c r="D78" s="545"/>
      <c r="E78" s="545">
        <f>+'1.2..4.a.sz.mell.Vágo.köt.'!C78+'1.2.4.b.sz.mell.Vágo.önk.'!C78</f>
        <v>0</v>
      </c>
    </row>
    <row r="79" spans="1:5" s="383" customFormat="1" ht="12" customHeight="1" thickBot="1">
      <c r="A79" s="549" t="s">
        <v>346</v>
      </c>
      <c r="B79" s="550" t="s">
        <v>366</v>
      </c>
      <c r="C79" s="524"/>
      <c r="D79" s="524"/>
      <c r="E79" s="524">
        <f>SUM(E80:E83)</f>
        <v>0</v>
      </c>
    </row>
    <row r="80" spans="1:5" s="383" customFormat="1" ht="12" customHeight="1">
      <c r="A80" s="553" t="s">
        <v>347</v>
      </c>
      <c r="B80" s="526" t="s">
        <v>348</v>
      </c>
      <c r="C80" s="545"/>
      <c r="D80" s="545"/>
      <c r="E80" s="545">
        <f>+'1.2..4.a.sz.mell.Vágo.köt.'!C80+'1.2.4.b.sz.mell.Vágo.önk.'!C80</f>
        <v>0</v>
      </c>
    </row>
    <row r="81" spans="1:5" s="383" customFormat="1" ht="12" customHeight="1">
      <c r="A81" s="554" t="s">
        <v>349</v>
      </c>
      <c r="B81" s="530" t="s">
        <v>350</v>
      </c>
      <c r="C81" s="545"/>
      <c r="D81" s="545"/>
      <c r="E81" s="545">
        <f>+'1.2..4.a.sz.mell.Vágo.köt.'!C81+'1.2.4.b.sz.mell.Vágo.önk.'!C81</f>
        <v>0</v>
      </c>
    </row>
    <row r="82" spans="1:5" s="383" customFormat="1" ht="12" customHeight="1">
      <c r="A82" s="554" t="s">
        <v>351</v>
      </c>
      <c r="B82" s="530" t="s">
        <v>352</v>
      </c>
      <c r="C82" s="545"/>
      <c r="D82" s="545"/>
      <c r="E82" s="545">
        <f>+'1.2..4.a.sz.mell.Vágo.köt.'!C82+'1.2.4.b.sz.mell.Vágo.önk.'!C82</f>
        <v>0</v>
      </c>
    </row>
    <row r="83" spans="1:5" s="383" customFormat="1" ht="12" customHeight="1" thickBot="1">
      <c r="A83" s="555" t="s">
        <v>353</v>
      </c>
      <c r="B83" s="534" t="s">
        <v>354</v>
      </c>
      <c r="C83" s="545"/>
      <c r="D83" s="545"/>
      <c r="E83" s="545">
        <f>+'1.2..4.a.sz.mell.Vágo.köt.'!C83+'1.2.4.b.sz.mell.Vágo.önk.'!C83</f>
        <v>0</v>
      </c>
    </row>
    <row r="84" spans="1:5" s="383" customFormat="1" ht="12" customHeight="1" thickBot="1">
      <c r="A84" s="549" t="s">
        <v>355</v>
      </c>
      <c r="B84" s="550" t="s">
        <v>502</v>
      </c>
      <c r="C84" s="556"/>
      <c r="D84" s="556"/>
      <c r="E84" s="556">
        <f>+'1.2..4.a.sz.mell.Vágo.köt.'!C84+'1.2.4.b.sz.mell.Vágo.önk.'!C84</f>
        <v>0</v>
      </c>
    </row>
    <row r="85" spans="1:5" s="383" customFormat="1" ht="13.5" customHeight="1" thickBot="1">
      <c r="A85" s="549" t="s">
        <v>357</v>
      </c>
      <c r="B85" s="550" t="s">
        <v>356</v>
      </c>
      <c r="C85" s="556"/>
      <c r="D85" s="556"/>
      <c r="E85" s="556">
        <f>+'1.2..4.a.sz.mell.Vágo.köt.'!C85+'1.2.4.b.sz.mell.Vágo.önk.'!C85</f>
        <v>0</v>
      </c>
    </row>
    <row r="86" spans="1:5" s="383" customFormat="1" ht="15.75" customHeight="1" thickBot="1">
      <c r="A86" s="549" t="s">
        <v>369</v>
      </c>
      <c r="B86" s="606" t="s">
        <v>505</v>
      </c>
      <c r="C86" s="542">
        <f>+C63+C67+C72+C75+C79+C85+C84</f>
        <v>82193</v>
      </c>
      <c r="D86" s="542">
        <f>+D63+D67+D72+D75+D79+D85+D84</f>
        <v>154520</v>
      </c>
      <c r="E86" s="542">
        <f>+E63+E67+E72+E75+E79+E85+E84</f>
        <v>67191</v>
      </c>
    </row>
    <row r="87" spans="1:5" s="383" customFormat="1" ht="16.5" customHeight="1" thickBot="1">
      <c r="A87" s="558" t="s">
        <v>504</v>
      </c>
      <c r="B87" s="607" t="s">
        <v>506</v>
      </c>
      <c r="C87" s="542">
        <f>+C62+C86</f>
        <v>178884</v>
      </c>
      <c r="D87" s="542">
        <f>+D62+D86</f>
        <v>212314</v>
      </c>
      <c r="E87" s="542">
        <f>+E62+E86</f>
        <v>101958</v>
      </c>
    </row>
    <row r="88" spans="1:5" s="383" customFormat="1" ht="83.25" customHeight="1">
      <c r="A88" s="561"/>
      <c r="B88" s="562"/>
      <c r="C88" s="564"/>
      <c r="D88" s="564"/>
      <c r="E88" s="564"/>
    </row>
    <row r="89" spans="1:5" ht="16.5" customHeight="1">
      <c r="A89" s="514"/>
      <c r="B89" s="514" t="s">
        <v>47</v>
      </c>
      <c r="C89" s="513"/>
      <c r="D89" s="513"/>
      <c r="E89" s="515"/>
    </row>
    <row r="90" spans="1:5" ht="15.95" customHeight="1" thickBot="1">
      <c r="A90" s="612"/>
      <c r="B90" s="612"/>
      <c r="C90" s="306"/>
      <c r="D90" s="306"/>
      <c r="E90" s="306" t="s">
        <v>241</v>
      </c>
    </row>
    <row r="91" spans="1:5" ht="38.1" customHeight="1" thickBot="1">
      <c r="A91" s="516" t="s">
        <v>72</v>
      </c>
      <c r="B91" s="517" t="s">
        <v>48</v>
      </c>
      <c r="C91" s="616" t="s">
        <v>646</v>
      </c>
      <c r="D91" s="616" t="s">
        <v>607</v>
      </c>
      <c r="E91" s="518" t="str">
        <f>+CONCATENATE(LEFT(ÖSSZEFÜGGÉSEK!A93,4),". évi előirányzat")</f>
        <v>. évi előirányzat</v>
      </c>
    </row>
    <row r="92" spans="1:5" s="383" customFormat="1" ht="12" customHeight="1" thickBot="1">
      <c r="A92" s="516" t="s">
        <v>520</v>
      </c>
      <c r="B92" s="517" t="s">
        <v>521</v>
      </c>
      <c r="C92" s="518"/>
      <c r="D92" s="518"/>
      <c r="E92" s="518" t="s">
        <v>522</v>
      </c>
    </row>
    <row r="93" spans="1:5" ht="12" customHeight="1" thickBot="1">
      <c r="A93" s="567" t="s">
        <v>18</v>
      </c>
      <c r="B93" s="608" t="s">
        <v>610</v>
      </c>
      <c r="C93" s="569">
        <f>C94+C95+C96+C97+C98+C111</f>
        <v>151167</v>
      </c>
      <c r="D93" s="569">
        <f>D94+D95+D96+D97+D98+D111</f>
        <v>177200</v>
      </c>
      <c r="E93" s="569">
        <f>E94+E95+E96+E97+E98+E111</f>
        <v>101704</v>
      </c>
    </row>
    <row r="94" spans="1:5" ht="12" customHeight="1">
      <c r="A94" s="570" t="s">
        <v>101</v>
      </c>
      <c r="B94" s="571" t="s">
        <v>49</v>
      </c>
      <c r="C94" s="572">
        <v>53615</v>
      </c>
      <c r="D94" s="572">
        <v>52866</v>
      </c>
      <c r="E94" s="572">
        <f>+'1.2..4.a.sz.mell.Vágo.köt.'!C94+'1.2.4.b.sz.mell.Vágo.önk.'!C94</f>
        <v>49418</v>
      </c>
    </row>
    <row r="95" spans="1:5" ht="12" customHeight="1">
      <c r="A95" s="529" t="s">
        <v>102</v>
      </c>
      <c r="B95" s="573" t="s">
        <v>188</v>
      </c>
      <c r="C95" s="531">
        <v>13239</v>
      </c>
      <c r="D95" s="531">
        <v>13188</v>
      </c>
      <c r="E95" s="531">
        <f>+'1.2..4.a.sz.mell.Vágo.köt.'!C95+'1.2.4.b.sz.mell.Vágo.önk.'!C95</f>
        <v>13476</v>
      </c>
    </row>
    <row r="96" spans="1:5" ht="12" customHeight="1">
      <c r="A96" s="529" t="s">
        <v>103</v>
      </c>
      <c r="B96" s="573" t="s">
        <v>144</v>
      </c>
      <c r="C96" s="539">
        <v>84313</v>
      </c>
      <c r="D96" s="539">
        <v>111146</v>
      </c>
      <c r="E96" s="539">
        <f>+'1.2..4.a.sz.mell.Vágo.köt.'!C96+'1.2.4.b.sz.mell.Vágo.önk.'!C96</f>
        <v>38810</v>
      </c>
    </row>
    <row r="97" spans="1:5" ht="12" customHeight="1">
      <c r="A97" s="529" t="s">
        <v>104</v>
      </c>
      <c r="B97" s="574" t="s">
        <v>189</v>
      </c>
      <c r="C97" s="539"/>
      <c r="D97" s="539"/>
      <c r="E97" s="539">
        <f>+'1.2..4.a.sz.mell.Vágo.köt.'!C97+'1.2.4.b.sz.mell.Vágo.önk.'!C97</f>
        <v>0</v>
      </c>
    </row>
    <row r="98" spans="1:5" ht="12" customHeight="1">
      <c r="A98" s="529" t="s">
        <v>115</v>
      </c>
      <c r="B98" s="575" t="s">
        <v>190</v>
      </c>
      <c r="C98" s="539"/>
      <c r="D98" s="539"/>
      <c r="E98" s="539">
        <f>SUM(E99:E110)</f>
        <v>0</v>
      </c>
    </row>
    <row r="99" spans="1:5" ht="12" customHeight="1">
      <c r="A99" s="529" t="s">
        <v>105</v>
      </c>
      <c r="B99" s="573" t="s">
        <v>469</v>
      </c>
      <c r="C99" s="539"/>
      <c r="D99" s="539"/>
      <c r="E99" s="539">
        <f>+'1.2..4.a.sz.mell.Vágo.köt.'!C99+'1.2.4.b.sz.mell.Vágo.önk.'!C99</f>
        <v>0</v>
      </c>
    </row>
    <row r="100" spans="1:5" ht="12" customHeight="1">
      <c r="A100" s="529" t="s">
        <v>106</v>
      </c>
      <c r="B100" s="576" t="s">
        <v>468</v>
      </c>
      <c r="C100" s="539"/>
      <c r="D100" s="539"/>
      <c r="E100" s="539">
        <f>+'1.2..4.a.sz.mell.Vágo.köt.'!C100+'1.2.4.b.sz.mell.Vágo.önk.'!C100</f>
        <v>0</v>
      </c>
    </row>
    <row r="101" spans="1:5" ht="12" customHeight="1">
      <c r="A101" s="529" t="s">
        <v>116</v>
      </c>
      <c r="B101" s="576" t="s">
        <v>467</v>
      </c>
      <c r="C101" s="539"/>
      <c r="D101" s="539"/>
      <c r="E101" s="539">
        <f>+'1.2..4.a.sz.mell.Vágo.köt.'!C101+'1.2.4.b.sz.mell.Vágo.önk.'!C101</f>
        <v>0</v>
      </c>
    </row>
    <row r="102" spans="1:5" ht="12" customHeight="1">
      <c r="A102" s="529" t="s">
        <v>117</v>
      </c>
      <c r="B102" s="577" t="s">
        <v>372</v>
      </c>
      <c r="C102" s="539"/>
      <c r="D102" s="539"/>
      <c r="E102" s="539">
        <f>+'1.2..4.a.sz.mell.Vágo.köt.'!C102+'1.2.4.b.sz.mell.Vágo.önk.'!C102</f>
        <v>0</v>
      </c>
    </row>
    <row r="103" spans="1:5" ht="12" customHeight="1">
      <c r="A103" s="529" t="s">
        <v>118</v>
      </c>
      <c r="B103" s="578" t="s">
        <v>373</v>
      </c>
      <c r="C103" s="539"/>
      <c r="D103" s="539"/>
      <c r="E103" s="539">
        <f>+'1.2..4.a.sz.mell.Vágo.köt.'!C103+'1.2.4.b.sz.mell.Vágo.önk.'!C103</f>
        <v>0</v>
      </c>
    </row>
    <row r="104" spans="1:5" ht="12" customHeight="1">
      <c r="A104" s="529" t="s">
        <v>119</v>
      </c>
      <c r="B104" s="578" t="s">
        <v>374</v>
      </c>
      <c r="C104" s="539"/>
      <c r="D104" s="539"/>
      <c r="E104" s="539">
        <f>+'1.2..4.a.sz.mell.Vágo.köt.'!C104+'1.2.4.b.sz.mell.Vágo.önk.'!C104</f>
        <v>0</v>
      </c>
    </row>
    <row r="105" spans="1:5" ht="12" customHeight="1">
      <c r="A105" s="529" t="s">
        <v>121</v>
      </c>
      <c r="B105" s="577" t="s">
        <v>375</v>
      </c>
      <c r="C105" s="539"/>
      <c r="D105" s="539"/>
      <c r="E105" s="539">
        <f>+'1.2..4.a.sz.mell.Vágo.köt.'!C105+'1.2.4.b.sz.mell.Vágo.önk.'!C105</f>
        <v>0</v>
      </c>
    </row>
    <row r="106" spans="1:5" ht="12" customHeight="1">
      <c r="A106" s="529" t="s">
        <v>191</v>
      </c>
      <c r="B106" s="577" t="s">
        <v>376</v>
      </c>
      <c r="C106" s="539"/>
      <c r="D106" s="539"/>
      <c r="E106" s="539">
        <f>+'1.2..4.a.sz.mell.Vágo.köt.'!C106+'1.2.4.b.sz.mell.Vágo.önk.'!C106</f>
        <v>0</v>
      </c>
    </row>
    <row r="107" spans="1:5" ht="12" customHeight="1">
      <c r="A107" s="529" t="s">
        <v>370</v>
      </c>
      <c r="B107" s="578" t="s">
        <v>377</v>
      </c>
      <c r="C107" s="539"/>
      <c r="D107" s="539"/>
      <c r="E107" s="539">
        <f>+'1.2..4.a.sz.mell.Vágo.köt.'!C107+'1.2.4.b.sz.mell.Vágo.önk.'!C107</f>
        <v>0</v>
      </c>
    </row>
    <row r="108" spans="1:5" ht="12" customHeight="1">
      <c r="A108" s="579" t="s">
        <v>371</v>
      </c>
      <c r="B108" s="576" t="s">
        <v>378</v>
      </c>
      <c r="C108" s="539"/>
      <c r="D108" s="539"/>
      <c r="E108" s="539">
        <f>+'1.2..4.a.sz.mell.Vágo.köt.'!C108+'1.2.4.b.sz.mell.Vágo.önk.'!C108</f>
        <v>0</v>
      </c>
    </row>
    <row r="109" spans="1:5" ht="12" customHeight="1">
      <c r="A109" s="529" t="s">
        <v>465</v>
      </c>
      <c r="B109" s="576" t="s">
        <v>379</v>
      </c>
      <c r="C109" s="539"/>
      <c r="D109" s="539"/>
      <c r="E109" s="539">
        <f>+'1.2..4.a.sz.mell.Vágo.köt.'!C109+'1.2.4.b.sz.mell.Vágo.önk.'!C109</f>
        <v>0</v>
      </c>
    </row>
    <row r="110" spans="1:5" ht="12" customHeight="1">
      <c r="A110" s="533" t="s">
        <v>466</v>
      </c>
      <c r="B110" s="576" t="s">
        <v>380</v>
      </c>
      <c r="C110" s="539"/>
      <c r="D110" s="539"/>
      <c r="E110" s="539">
        <f>+'1.2..4.a.sz.mell.Vágo.köt.'!C110+'1.2.4.b.sz.mell.Vágo.önk.'!C110</f>
        <v>0</v>
      </c>
    </row>
    <row r="111" spans="1:5" ht="12" customHeight="1">
      <c r="A111" s="529" t="s">
        <v>470</v>
      </c>
      <c r="B111" s="574" t="s">
        <v>50</v>
      </c>
      <c r="C111" s="531"/>
      <c r="D111" s="531"/>
      <c r="E111" s="531">
        <f>SUM(E112:E113)</f>
        <v>0</v>
      </c>
    </row>
    <row r="112" spans="1:5" ht="12" customHeight="1">
      <c r="A112" s="529" t="s">
        <v>471</v>
      </c>
      <c r="B112" s="573" t="s">
        <v>473</v>
      </c>
      <c r="C112" s="531"/>
      <c r="D112" s="531"/>
      <c r="E112" s="531">
        <f>+'1.2..4.a.sz.mell.Vágo.köt.'!C112+'1.2.4.b.sz.mell.Vágo.önk.'!C112</f>
        <v>0</v>
      </c>
    </row>
    <row r="113" spans="1:5" ht="12" customHeight="1" thickBot="1">
      <c r="A113" s="580" t="s">
        <v>472</v>
      </c>
      <c r="B113" s="581" t="s">
        <v>474</v>
      </c>
      <c r="C113" s="582"/>
      <c r="D113" s="582"/>
      <c r="E113" s="582">
        <f>+'1.2..4.a.sz.mell.Vágo.köt.'!C113+'1.2.4.b.sz.mell.Vágo.önk.'!C113</f>
        <v>0</v>
      </c>
    </row>
    <row r="114" spans="1:5" ht="12" customHeight="1" thickBot="1">
      <c r="A114" s="583" t="s">
        <v>19</v>
      </c>
      <c r="B114" s="609" t="s">
        <v>611</v>
      </c>
      <c r="C114" s="585">
        <f>+C115+C117+C119</f>
        <v>22257</v>
      </c>
      <c r="D114" s="585">
        <f>+D115+D117+D119</f>
        <v>2432</v>
      </c>
      <c r="E114" s="585">
        <f>+E115+E117+E119</f>
        <v>254</v>
      </c>
    </row>
    <row r="115" spans="1:5" ht="12" customHeight="1">
      <c r="A115" s="525" t="s">
        <v>107</v>
      </c>
      <c r="B115" s="573" t="s">
        <v>240</v>
      </c>
      <c r="C115" s="527">
        <v>22257</v>
      </c>
      <c r="D115" s="527">
        <v>2432</v>
      </c>
      <c r="E115" s="527">
        <f>+'1.2..4.a.sz.mell.Vágo.köt.'!C115+'1.2.4.b.sz.mell.Vágo.önk.'!C115</f>
        <v>254</v>
      </c>
    </row>
    <row r="116" spans="1:5" ht="12" customHeight="1">
      <c r="A116" s="525" t="s">
        <v>108</v>
      </c>
      <c r="B116" s="586" t="s">
        <v>385</v>
      </c>
      <c r="C116" s="527"/>
      <c r="D116" s="527"/>
      <c r="E116" s="527">
        <f>+'1.2..4.a.sz.mell.Vágo.köt.'!C116+'1.2.4.b.sz.mell.Vágo.önk.'!C116</f>
        <v>0</v>
      </c>
    </row>
    <row r="117" spans="1:5" ht="12" customHeight="1">
      <c r="A117" s="525" t="s">
        <v>109</v>
      </c>
      <c r="B117" s="586" t="s">
        <v>192</v>
      </c>
      <c r="C117" s="531"/>
      <c r="D117" s="531"/>
      <c r="E117" s="531">
        <f>+'1.2..4.a.sz.mell.Vágo.köt.'!C117+'1.2.4.b.sz.mell.Vágo.önk.'!C117</f>
        <v>0</v>
      </c>
    </row>
    <row r="118" spans="1:5" ht="12" customHeight="1">
      <c r="A118" s="525" t="s">
        <v>110</v>
      </c>
      <c r="B118" s="586" t="s">
        <v>386</v>
      </c>
      <c r="C118" s="587"/>
      <c r="D118" s="587"/>
      <c r="E118" s="587">
        <f>+'1.2..4.a.sz.mell.Vágo.köt.'!C118+'1.2.4.b.sz.mell.Vágo.önk.'!C118</f>
        <v>0</v>
      </c>
    </row>
    <row r="119" spans="1:5" ht="12" customHeight="1">
      <c r="A119" s="525" t="s">
        <v>111</v>
      </c>
      <c r="B119" s="534" t="s">
        <v>243</v>
      </c>
      <c r="C119" s="587"/>
      <c r="D119" s="587"/>
      <c r="E119" s="587">
        <f>SUM(E120:E127)</f>
        <v>0</v>
      </c>
    </row>
    <row r="120" spans="1:5" ht="12" customHeight="1">
      <c r="A120" s="525" t="s">
        <v>120</v>
      </c>
      <c r="B120" s="532" t="s">
        <v>451</v>
      </c>
      <c r="C120" s="587"/>
      <c r="D120" s="587"/>
      <c r="E120" s="587">
        <f>+'1.2..4.a.sz.mell.Vágo.köt.'!C120+'1.2.4.b.sz.mell.Vágo.önk.'!C120</f>
        <v>0</v>
      </c>
    </row>
    <row r="121" spans="1:5" ht="12" customHeight="1">
      <c r="A121" s="525" t="s">
        <v>122</v>
      </c>
      <c r="B121" s="588" t="s">
        <v>391</v>
      </c>
      <c r="C121" s="587"/>
      <c r="D121" s="587"/>
      <c r="E121" s="587">
        <f>+'1.2..4.a.sz.mell.Vágo.köt.'!C121+'1.2.4.b.sz.mell.Vágo.önk.'!C121</f>
        <v>0</v>
      </c>
    </row>
    <row r="122" spans="1:5" ht="25.5">
      <c r="A122" s="525" t="s">
        <v>193</v>
      </c>
      <c r="B122" s="578" t="s">
        <v>374</v>
      </c>
      <c r="C122" s="587"/>
      <c r="D122" s="587"/>
      <c r="E122" s="587">
        <f>+'1.2..4.a.sz.mell.Vágo.köt.'!C122+'1.2.4.b.sz.mell.Vágo.önk.'!C122</f>
        <v>0</v>
      </c>
    </row>
    <row r="123" spans="1:5" ht="12" customHeight="1">
      <c r="A123" s="525" t="s">
        <v>194</v>
      </c>
      <c r="B123" s="578" t="s">
        <v>390</v>
      </c>
      <c r="C123" s="587"/>
      <c r="D123" s="587"/>
      <c r="E123" s="587">
        <f>+'1.2..4.a.sz.mell.Vágo.köt.'!C123+'1.2.4.b.sz.mell.Vágo.önk.'!C123</f>
        <v>0</v>
      </c>
    </row>
    <row r="124" spans="1:5" ht="12" customHeight="1">
      <c r="A124" s="525" t="s">
        <v>195</v>
      </c>
      <c r="B124" s="578" t="s">
        <v>389</v>
      </c>
      <c r="C124" s="587"/>
      <c r="D124" s="587"/>
      <c r="E124" s="587">
        <f>+'1.2..4.a.sz.mell.Vágo.köt.'!C124+'1.2.4.b.sz.mell.Vágo.önk.'!C124</f>
        <v>0</v>
      </c>
    </row>
    <row r="125" spans="1:5" ht="12" customHeight="1">
      <c r="A125" s="525" t="s">
        <v>382</v>
      </c>
      <c r="B125" s="578" t="s">
        <v>377</v>
      </c>
      <c r="C125" s="587"/>
      <c r="D125" s="587"/>
      <c r="E125" s="587">
        <f>+'1.2..4.a.sz.mell.Vágo.köt.'!C125+'1.2.4.b.sz.mell.Vágo.önk.'!C125</f>
        <v>0</v>
      </c>
    </row>
    <row r="126" spans="1:5" ht="12" customHeight="1">
      <c r="A126" s="525" t="s">
        <v>383</v>
      </c>
      <c r="B126" s="578" t="s">
        <v>388</v>
      </c>
      <c r="C126" s="587"/>
      <c r="D126" s="587"/>
      <c r="E126" s="587">
        <f>+'1.2..4.a.sz.mell.Vágo.köt.'!C126+'1.2.4.b.sz.mell.Vágo.önk.'!C126</f>
        <v>0</v>
      </c>
    </row>
    <row r="127" spans="1:5" ht="26.25" thickBot="1">
      <c r="A127" s="579" t="s">
        <v>384</v>
      </c>
      <c r="B127" s="578" t="s">
        <v>387</v>
      </c>
      <c r="C127" s="589"/>
      <c r="D127" s="589"/>
      <c r="E127" s="589">
        <f>+'1.2..4.a.sz.mell.Vágo.köt.'!C127+'1.2.4.b.sz.mell.Vágo.önk.'!C127</f>
        <v>0</v>
      </c>
    </row>
    <row r="128" spans="1:5" ht="12" customHeight="1" thickBot="1">
      <c r="A128" s="522" t="s">
        <v>20</v>
      </c>
      <c r="B128" s="591" t="s">
        <v>475</v>
      </c>
      <c r="C128" s="524">
        <f>+C93+C114</f>
        <v>173424</v>
      </c>
      <c r="D128" s="524">
        <f>+D93+D114</f>
        <v>179632</v>
      </c>
      <c r="E128" s="524">
        <f>+E93+E114</f>
        <v>101958</v>
      </c>
    </row>
    <row r="129" spans="1:5" ht="12" customHeight="1" thickBot="1">
      <c r="A129" s="522" t="s">
        <v>21</v>
      </c>
      <c r="B129" s="591" t="s">
        <v>476</v>
      </c>
      <c r="C129" s="524"/>
      <c r="D129" s="524"/>
      <c r="E129" s="524">
        <f>+E130+E131+E132</f>
        <v>0</v>
      </c>
    </row>
    <row r="130" spans="1:5" ht="12" customHeight="1">
      <c r="A130" s="525" t="s">
        <v>282</v>
      </c>
      <c r="B130" s="586" t="s">
        <v>483</v>
      </c>
      <c r="C130" s="587"/>
      <c r="D130" s="587"/>
      <c r="E130" s="587">
        <f>+'1.2..4.a.sz.mell.Vágo.köt.'!C130+'1.2.4.b.sz.mell.Vágo.önk.'!C130</f>
        <v>0</v>
      </c>
    </row>
    <row r="131" spans="1:5" ht="12" customHeight="1">
      <c r="A131" s="525" t="s">
        <v>285</v>
      </c>
      <c r="B131" s="586" t="s">
        <v>484</v>
      </c>
      <c r="C131" s="587"/>
      <c r="D131" s="587"/>
      <c r="E131" s="587">
        <f>+'1.2..4.a.sz.mell.Vágo.köt.'!C131+'1.2.4.b.sz.mell.Vágo.önk.'!C131</f>
        <v>0</v>
      </c>
    </row>
    <row r="132" spans="1:5" ht="12" customHeight="1" thickBot="1">
      <c r="A132" s="579" t="s">
        <v>286</v>
      </c>
      <c r="B132" s="586" t="s">
        <v>485</v>
      </c>
      <c r="C132" s="587"/>
      <c r="D132" s="587"/>
      <c r="E132" s="587">
        <f>+'1.2..4.a.sz.mell.Vágo.köt.'!C132+'1.2.4.b.sz.mell.Vágo.önk.'!C132</f>
        <v>0</v>
      </c>
    </row>
    <row r="133" spans="1:5" ht="12" customHeight="1" thickBot="1">
      <c r="A133" s="522" t="s">
        <v>22</v>
      </c>
      <c r="B133" s="591" t="s">
        <v>477</v>
      </c>
      <c r="C133" s="524"/>
      <c r="D133" s="524"/>
      <c r="E133" s="524">
        <f>SUM(E134:E139)</f>
        <v>0</v>
      </c>
    </row>
    <row r="134" spans="1:5" ht="12" customHeight="1">
      <c r="A134" s="525" t="s">
        <v>94</v>
      </c>
      <c r="B134" s="594" t="s">
        <v>486</v>
      </c>
      <c r="C134" s="587"/>
      <c r="D134" s="587"/>
      <c r="E134" s="587">
        <f>+'1.2..4.a.sz.mell.Vágo.köt.'!C134+'1.2.4.b.sz.mell.Vágo.önk.'!C134</f>
        <v>0</v>
      </c>
    </row>
    <row r="135" spans="1:5" ht="12" customHeight="1">
      <c r="A135" s="525" t="s">
        <v>95</v>
      </c>
      <c r="B135" s="594" t="s">
        <v>478</v>
      </c>
      <c r="C135" s="587"/>
      <c r="D135" s="587"/>
      <c r="E135" s="587">
        <f>+'1.2..4.a.sz.mell.Vágo.köt.'!C135+'1.2.4.b.sz.mell.Vágo.önk.'!C135</f>
        <v>0</v>
      </c>
    </row>
    <row r="136" spans="1:5" ht="12" customHeight="1">
      <c r="A136" s="525" t="s">
        <v>96</v>
      </c>
      <c r="B136" s="594" t="s">
        <v>479</v>
      </c>
      <c r="C136" s="587"/>
      <c r="D136" s="587"/>
      <c r="E136" s="587">
        <f>+'1.2..4.a.sz.mell.Vágo.köt.'!C136+'1.2.4.b.sz.mell.Vágo.önk.'!C136</f>
        <v>0</v>
      </c>
    </row>
    <row r="137" spans="1:5" ht="12" customHeight="1">
      <c r="A137" s="525" t="s">
        <v>180</v>
      </c>
      <c r="B137" s="594" t="s">
        <v>480</v>
      </c>
      <c r="C137" s="587"/>
      <c r="D137" s="587"/>
      <c r="E137" s="587">
        <f>+'1.2..4.a.sz.mell.Vágo.köt.'!C137+'1.2.4.b.sz.mell.Vágo.önk.'!C137</f>
        <v>0</v>
      </c>
    </row>
    <row r="138" spans="1:5" ht="12" customHeight="1">
      <c r="A138" s="525" t="s">
        <v>181</v>
      </c>
      <c r="B138" s="594" t="s">
        <v>481</v>
      </c>
      <c r="C138" s="587"/>
      <c r="D138" s="587"/>
      <c r="E138" s="587">
        <f>+'1.2..4.a.sz.mell.Vágo.köt.'!C138+'1.2.4.b.sz.mell.Vágo.önk.'!C138</f>
        <v>0</v>
      </c>
    </row>
    <row r="139" spans="1:5" ht="12" customHeight="1" thickBot="1">
      <c r="A139" s="579" t="s">
        <v>182</v>
      </c>
      <c r="B139" s="594" t="s">
        <v>482</v>
      </c>
      <c r="C139" s="587"/>
      <c r="D139" s="587"/>
      <c r="E139" s="587">
        <f>+'1.2..4.a.sz.mell.Vágo.köt.'!C139+'1.2.4.b.sz.mell.Vágo.önk.'!C139</f>
        <v>0</v>
      </c>
    </row>
    <row r="140" spans="1:5" ht="12" customHeight="1" thickBot="1">
      <c r="A140" s="522" t="s">
        <v>23</v>
      </c>
      <c r="B140" s="591" t="s">
        <v>490</v>
      </c>
      <c r="C140" s="542"/>
      <c r="D140" s="542"/>
      <c r="E140" s="542">
        <f>+E141+E142+E143+E144</f>
        <v>0</v>
      </c>
    </row>
    <row r="141" spans="1:5" ht="12" customHeight="1">
      <c r="A141" s="525" t="s">
        <v>97</v>
      </c>
      <c r="B141" s="594" t="s">
        <v>392</v>
      </c>
      <c r="C141" s="587"/>
      <c r="D141" s="587"/>
      <c r="E141" s="587">
        <f>+'1.2..4.a.sz.mell.Vágo.köt.'!C141+'1.2.4.b.sz.mell.Vágo.önk.'!C141</f>
        <v>0</v>
      </c>
    </row>
    <row r="142" spans="1:5" ht="12" customHeight="1">
      <c r="A142" s="525" t="s">
        <v>98</v>
      </c>
      <c r="B142" s="594" t="s">
        <v>393</v>
      </c>
      <c r="C142" s="587"/>
      <c r="D142" s="587"/>
      <c r="E142" s="587">
        <f>+'1.2..4.a.sz.mell.Vágo.köt.'!C142+'1.2.4.b.sz.mell.Vágo.önk.'!C142</f>
        <v>0</v>
      </c>
    </row>
    <row r="143" spans="1:5" ht="12" customHeight="1">
      <c r="A143" s="525" t="s">
        <v>306</v>
      </c>
      <c r="B143" s="594" t="s">
        <v>491</v>
      </c>
      <c r="C143" s="587"/>
      <c r="D143" s="587"/>
      <c r="E143" s="587">
        <f>+'1.2..4.a.sz.mell.Vágo.köt.'!C143+'1.2.4.b.sz.mell.Vágo.önk.'!C143</f>
        <v>0</v>
      </c>
    </row>
    <row r="144" spans="1:5" ht="12" customHeight="1" thickBot="1">
      <c r="A144" s="579" t="s">
        <v>307</v>
      </c>
      <c r="B144" s="595" t="s">
        <v>581</v>
      </c>
      <c r="C144" s="587"/>
      <c r="D144" s="587"/>
      <c r="E144" s="587">
        <f>+'1.2..4.a.sz.mell.Vágo.köt.'!C144+'1.2.4.b.sz.mell.Vágo.önk.'!C144</f>
        <v>0</v>
      </c>
    </row>
    <row r="145" spans="1:8" ht="12" customHeight="1" thickBot="1">
      <c r="A145" s="522" t="s">
        <v>24</v>
      </c>
      <c r="B145" s="591" t="s">
        <v>492</v>
      </c>
      <c r="C145" s="596"/>
      <c r="D145" s="596"/>
      <c r="E145" s="596">
        <f>SUM(E146:E150)</f>
        <v>0</v>
      </c>
    </row>
    <row r="146" spans="1:8" ht="12" customHeight="1">
      <c r="A146" s="525" t="s">
        <v>99</v>
      </c>
      <c r="B146" s="594" t="s">
        <v>487</v>
      </c>
      <c r="C146" s="587"/>
      <c r="D146" s="587"/>
      <c r="E146" s="587">
        <f>+'1.2..4.a.sz.mell.Vágo.köt.'!C146+'1.2.4.b.sz.mell.Vágo.önk.'!C146</f>
        <v>0</v>
      </c>
    </row>
    <row r="147" spans="1:8" ht="12" customHeight="1">
      <c r="A147" s="525" t="s">
        <v>100</v>
      </c>
      <c r="B147" s="594" t="s">
        <v>494</v>
      </c>
      <c r="C147" s="587"/>
      <c r="D147" s="587"/>
      <c r="E147" s="587">
        <f>+'1.2..4.a.sz.mell.Vágo.köt.'!C147+'1.2.4.b.sz.mell.Vágo.önk.'!C147</f>
        <v>0</v>
      </c>
    </row>
    <row r="148" spans="1:8" ht="12" customHeight="1">
      <c r="A148" s="525" t="s">
        <v>318</v>
      </c>
      <c r="B148" s="594" t="s">
        <v>489</v>
      </c>
      <c r="C148" s="587"/>
      <c r="D148" s="587"/>
      <c r="E148" s="587">
        <f>+'1.2..4.a.sz.mell.Vágo.köt.'!C148+'1.2.4.b.sz.mell.Vágo.önk.'!C148</f>
        <v>0</v>
      </c>
    </row>
    <row r="149" spans="1:8" ht="12" customHeight="1">
      <c r="A149" s="525" t="s">
        <v>319</v>
      </c>
      <c r="B149" s="594" t="s">
        <v>495</v>
      </c>
      <c r="C149" s="587"/>
      <c r="D149" s="587"/>
      <c r="E149" s="587">
        <f>+'1.2..4.a.sz.mell.Vágo.köt.'!C149+'1.2.4.b.sz.mell.Vágo.önk.'!C149</f>
        <v>0</v>
      </c>
    </row>
    <row r="150" spans="1:8" ht="12" customHeight="1" thickBot="1">
      <c r="A150" s="525" t="s">
        <v>493</v>
      </c>
      <c r="B150" s="594" t="s">
        <v>496</v>
      </c>
      <c r="C150" s="587"/>
      <c r="D150" s="587"/>
      <c r="E150" s="587">
        <f>+'1.2..4.a.sz.mell.Vágo.köt.'!C150+'1.2.4.b.sz.mell.Vágo.önk.'!C150</f>
        <v>0</v>
      </c>
    </row>
    <row r="151" spans="1:8" ht="12" customHeight="1" thickBot="1">
      <c r="A151" s="522" t="s">
        <v>25</v>
      </c>
      <c r="B151" s="591" t="s">
        <v>497</v>
      </c>
      <c r="C151" s="597"/>
      <c r="D151" s="597"/>
      <c r="E151" s="597">
        <f>+'1.2..4.a.sz.mell.Vágo.köt.'!C151+'1.2.4.b.sz.mell.Vágo.önk.'!C151</f>
        <v>0</v>
      </c>
    </row>
    <row r="152" spans="1:8" ht="12" customHeight="1" thickBot="1">
      <c r="A152" s="522" t="s">
        <v>26</v>
      </c>
      <c r="B152" s="591" t="s">
        <v>498</v>
      </c>
      <c r="C152" s="597"/>
      <c r="D152" s="597"/>
      <c r="E152" s="597">
        <f>+'1.2..4.a.sz.mell.Vágo.köt.'!C152+'1.2.4.b.sz.mell.Vágo.önk.'!C152</f>
        <v>0</v>
      </c>
    </row>
    <row r="153" spans="1:8" ht="15" customHeight="1" thickBot="1">
      <c r="A153" s="522" t="s">
        <v>27</v>
      </c>
      <c r="B153" s="591" t="s">
        <v>500</v>
      </c>
      <c r="C153" s="598"/>
      <c r="D153" s="598"/>
      <c r="E153" s="598">
        <f>+E129+E133+E140+E145+E151+E152</f>
        <v>0</v>
      </c>
      <c r="F153" s="599"/>
      <c r="G153" s="599"/>
      <c r="H153" s="599"/>
    </row>
    <row r="154" spans="1:8" s="383" customFormat="1" ht="12.95" customHeight="1" thickBot="1">
      <c r="A154" s="600" t="s">
        <v>28</v>
      </c>
      <c r="B154" s="610" t="s">
        <v>499</v>
      </c>
      <c r="C154" s="598">
        <f>+C128+C153</f>
        <v>173424</v>
      </c>
      <c r="D154" s="598">
        <f>+D128+D153</f>
        <v>179632</v>
      </c>
      <c r="E154" s="598">
        <f>+E128+E153</f>
        <v>101958</v>
      </c>
    </row>
    <row r="155" spans="1:8" ht="17.25" customHeight="1">
      <c r="B155" s="749"/>
      <c r="E155" s="753">
        <f>+E154-E87</f>
        <v>0</v>
      </c>
    </row>
    <row r="156" spans="1:8">
      <c r="A156" s="603" t="s">
        <v>394</v>
      </c>
      <c r="B156" s="613"/>
      <c r="C156" s="513"/>
      <c r="D156" s="513"/>
      <c r="E156" s="603"/>
    </row>
    <row r="157" spans="1:8" ht="15" customHeight="1" thickBot="1">
      <c r="A157" s="612" t="s">
        <v>159</v>
      </c>
      <c r="B157" s="612"/>
      <c r="C157" s="306"/>
      <c r="D157" s="306"/>
      <c r="E157" s="306" t="s">
        <v>241</v>
      </c>
    </row>
    <row r="158" spans="1:8" ht="13.5" customHeight="1" thickBot="1">
      <c r="A158" s="522">
        <v>1</v>
      </c>
      <c r="B158" s="604" t="s">
        <v>501</v>
      </c>
      <c r="C158" s="524"/>
      <c r="D158" s="524"/>
      <c r="E158" s="524">
        <f>+E62-E128</f>
        <v>-67191</v>
      </c>
    </row>
    <row r="159" spans="1:8" ht="27.75" customHeight="1" thickBot="1">
      <c r="A159" s="522" t="s">
        <v>19</v>
      </c>
      <c r="B159" s="604" t="s">
        <v>507</v>
      </c>
      <c r="C159" s="524"/>
      <c r="D159" s="524"/>
      <c r="E159" s="524">
        <f>+E86-E153</f>
        <v>67191</v>
      </c>
    </row>
    <row r="161" spans="2:5" ht="17.25" customHeight="1">
      <c r="B161" s="749" t="s">
        <v>643</v>
      </c>
      <c r="E161" s="751" t="s">
        <v>649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 xml:space="preserve">&amp;C&amp;"Times New Roman CE,Félkövér"&amp;12
Balatonkenese Város Városgondnoksága
2015. ÉVI KÖLTSÉGVETÉSÉNEK ÖSSZEVONT MÉRLEGE&amp;10
&amp;R&amp;"Times New Roman CE,Félkövér dőlt"&amp;11 1.2.4. melléklet a 5/2015. (III.18.) önkormányzati rendelethez
</oddHeader>
  </headerFooter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92D050"/>
  </sheetPr>
  <dimension ref="A1:J159"/>
  <sheetViews>
    <sheetView view="pageLayout" workbookViewId="0">
      <selection activeCell="E4" sqref="E4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4" width="9" style="513" customWidth="1"/>
    <col min="5" max="16384" width="9.33203125" style="513"/>
  </cols>
  <sheetData>
    <row r="1" spans="1:10" ht="15.95" customHeight="1">
      <c r="A1" s="514"/>
      <c r="B1" s="514" t="s">
        <v>15</v>
      </c>
      <c r="C1" s="514"/>
    </row>
    <row r="2" spans="1:10" ht="15.95" customHeight="1" thickBot="1">
      <c r="A2" s="612"/>
      <c r="B2" s="612"/>
      <c r="C2" s="306" t="s">
        <v>241</v>
      </c>
    </row>
    <row r="3" spans="1:10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10" s="383" customFormat="1" ht="12" customHeight="1" thickBot="1">
      <c r="A4" s="519" t="s">
        <v>520</v>
      </c>
      <c r="B4" s="520" t="s">
        <v>521</v>
      </c>
      <c r="C4" s="521" t="s">
        <v>522</v>
      </c>
      <c r="D4" s="513"/>
    </row>
    <row r="5" spans="1:10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</row>
    <row r="6" spans="1:10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481"/>
      <c r="F6" s="481"/>
      <c r="G6" s="481"/>
      <c r="H6" s="481"/>
      <c r="I6" s="481"/>
      <c r="J6" s="481"/>
    </row>
    <row r="7" spans="1:10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</row>
    <row r="8" spans="1:10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</row>
    <row r="9" spans="1:10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</row>
    <row r="10" spans="1:10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</row>
    <row r="11" spans="1:10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</row>
    <row r="12" spans="1:10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</row>
    <row r="13" spans="1:10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</row>
    <row r="14" spans="1:10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</row>
    <row r="15" spans="1:10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</row>
    <row r="16" spans="1:10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</row>
    <row r="17" spans="1:4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</row>
    <row r="18" spans="1:4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</row>
    <row r="19" spans="1:4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</row>
    <row r="20" spans="1:4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</row>
    <row r="21" spans="1:4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</row>
    <row r="22" spans="1:4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</row>
    <row r="23" spans="1:4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</row>
    <row r="24" spans="1:4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</row>
    <row r="25" spans="1:4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</row>
    <row r="26" spans="1:4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</row>
    <row r="27" spans="1:4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</row>
    <row r="28" spans="1:4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</row>
    <row r="29" spans="1:4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</row>
    <row r="30" spans="1:4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</row>
    <row r="31" spans="1:4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</row>
    <row r="32" spans="1:4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</row>
    <row r="33" spans="1:4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</row>
    <row r="34" spans="1:4" s="383" customFormat="1" ht="12" customHeight="1" thickBot="1">
      <c r="A34" s="522" t="s">
        <v>22</v>
      </c>
      <c r="B34" s="523" t="s">
        <v>458</v>
      </c>
      <c r="C34" s="524">
        <f>SUM(C35:C45)</f>
        <v>4087</v>
      </c>
      <c r="D34" s="513"/>
    </row>
    <row r="35" spans="1:4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</row>
    <row r="36" spans="1:4" s="383" customFormat="1" ht="12" customHeight="1">
      <c r="A36" s="529" t="s">
        <v>95</v>
      </c>
      <c r="B36" s="530" t="s">
        <v>296</v>
      </c>
      <c r="C36" s="531">
        <v>1500</v>
      </c>
      <c r="D36" s="528"/>
    </row>
    <row r="37" spans="1:4" s="383" customFormat="1" ht="12" customHeight="1">
      <c r="A37" s="529" t="s">
        <v>96</v>
      </c>
      <c r="B37" s="530" t="s">
        <v>297</v>
      </c>
      <c r="C37" s="531">
        <v>900</v>
      </c>
      <c r="D37" s="528"/>
    </row>
    <row r="38" spans="1:4" s="383" customFormat="1" ht="12" customHeight="1">
      <c r="A38" s="529" t="s">
        <v>180</v>
      </c>
      <c r="B38" s="530" t="s">
        <v>298</v>
      </c>
      <c r="C38" s="531">
        <v>1010</v>
      </c>
      <c r="D38" s="528"/>
    </row>
    <row r="39" spans="1:4" s="383" customFormat="1" ht="12" customHeight="1">
      <c r="A39" s="529" t="s">
        <v>181</v>
      </c>
      <c r="B39" s="530" t="s">
        <v>299</v>
      </c>
      <c r="C39" s="531">
        <f t="shared" ref="C36:C45" si="4">+D39</f>
        <v>0</v>
      </c>
      <c r="D39" s="528"/>
    </row>
    <row r="40" spans="1:4" s="383" customFormat="1" ht="12" customHeight="1">
      <c r="A40" s="529" t="s">
        <v>182</v>
      </c>
      <c r="B40" s="530" t="s">
        <v>300</v>
      </c>
      <c r="C40" s="531">
        <v>677</v>
      </c>
      <c r="D40" s="528"/>
    </row>
    <row r="41" spans="1:4" s="383" customFormat="1" ht="12" customHeight="1">
      <c r="A41" s="529" t="s">
        <v>183</v>
      </c>
      <c r="B41" s="530" t="s">
        <v>301</v>
      </c>
      <c r="C41" s="531">
        <f t="shared" si="4"/>
        <v>0</v>
      </c>
      <c r="D41" s="528"/>
    </row>
    <row r="42" spans="1:4" s="383" customFormat="1" ht="12" customHeight="1">
      <c r="A42" s="529" t="s">
        <v>184</v>
      </c>
      <c r="B42" s="530" t="s">
        <v>302</v>
      </c>
      <c r="C42" s="531">
        <f t="shared" si="4"/>
        <v>0</v>
      </c>
      <c r="D42" s="528"/>
    </row>
    <row r="43" spans="1:4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</row>
    <row r="44" spans="1:4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</row>
    <row r="45" spans="1:4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</row>
    <row r="46" spans="1:4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</row>
    <row r="47" spans="1:4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</row>
    <row r="48" spans="1:4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</row>
    <row r="49" spans="1:4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</row>
    <row r="50" spans="1:4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</row>
    <row r="51" spans="1:4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</row>
    <row r="52" spans="1:4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</row>
    <row r="53" spans="1:4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</row>
    <row r="54" spans="1:4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</row>
    <row r="55" spans="1:4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</row>
    <row r="56" spans="1:4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</row>
    <row r="57" spans="1:4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</row>
    <row r="58" spans="1:4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</row>
    <row r="59" spans="1:4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</row>
    <row r="60" spans="1:4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</row>
    <row r="61" spans="1:4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</row>
    <row r="62" spans="1:4" s="383" customFormat="1" ht="12" customHeight="1" thickBot="1">
      <c r="A62" s="548" t="s">
        <v>503</v>
      </c>
      <c r="B62" s="523" t="s">
        <v>325</v>
      </c>
      <c r="C62" s="542">
        <f>+C5+C12+C19+C26+C34+C46+C52+C57</f>
        <v>4087</v>
      </c>
      <c r="D62" s="513"/>
    </row>
    <row r="63" spans="1:4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</row>
    <row r="64" spans="1:4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</row>
    <row r="65" spans="1:4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</row>
    <row r="66" spans="1:4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</row>
    <row r="67" spans="1:4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</row>
    <row r="68" spans="1:4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</row>
    <row r="69" spans="1:4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</row>
    <row r="70" spans="1:4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</row>
    <row r="71" spans="1:4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</row>
    <row r="72" spans="1:4" s="383" customFormat="1" ht="12" customHeight="1" thickBot="1">
      <c r="A72" s="549" t="s">
        <v>337</v>
      </c>
      <c r="B72" s="550" t="s">
        <v>338</v>
      </c>
      <c r="C72" s="524">
        <f>SUM(C73:C74)</f>
        <v>30762</v>
      </c>
      <c r="D72" s="513"/>
    </row>
    <row r="73" spans="1:4" s="383" customFormat="1" ht="12" customHeight="1">
      <c r="A73" s="525" t="s">
        <v>361</v>
      </c>
      <c r="B73" s="526" t="s">
        <v>339</v>
      </c>
      <c r="C73" s="545">
        <v>30762</v>
      </c>
      <c r="D73" s="528"/>
    </row>
    <row r="74" spans="1:4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</row>
    <row r="75" spans="1:4" s="383" customFormat="1" ht="12" customHeight="1" thickBot="1">
      <c r="A75" s="549" t="s">
        <v>341</v>
      </c>
      <c r="B75" s="550" t="s">
        <v>342</v>
      </c>
      <c r="C75" s="524">
        <f>SUM(C76:C78)</f>
        <v>35261</v>
      </c>
      <c r="D75" s="513"/>
    </row>
    <row r="76" spans="1:4" s="383" customFormat="1" ht="12" customHeight="1">
      <c r="A76" s="525" t="s">
        <v>363</v>
      </c>
      <c r="B76" s="526" t="s">
        <v>582</v>
      </c>
      <c r="C76" s="545">
        <v>34369</v>
      </c>
      <c r="D76" s="552"/>
    </row>
    <row r="77" spans="1:4" s="383" customFormat="1" ht="12" customHeight="1">
      <c r="A77" s="529" t="s">
        <v>364</v>
      </c>
      <c r="B77" s="530" t="s">
        <v>585</v>
      </c>
      <c r="C77" s="545">
        <v>892</v>
      </c>
      <c r="D77" s="552"/>
    </row>
    <row r="78" spans="1:4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</row>
    <row r="79" spans="1:4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</row>
    <row r="80" spans="1:4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</row>
    <row r="81" spans="1:4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</row>
    <row r="82" spans="1:4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</row>
    <row r="83" spans="1:4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</row>
    <row r="84" spans="1:4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</row>
    <row r="85" spans="1:4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</row>
    <row r="86" spans="1:4" s="383" customFormat="1" ht="15.75" customHeight="1" thickBot="1">
      <c r="A86" s="549" t="s">
        <v>369</v>
      </c>
      <c r="B86" s="606" t="s">
        <v>505</v>
      </c>
      <c r="C86" s="542">
        <f>+C63+C67+C72+C75+C79+C85+C84</f>
        <v>66023</v>
      </c>
      <c r="D86" s="513"/>
    </row>
    <row r="87" spans="1:4" s="383" customFormat="1" ht="16.5" customHeight="1" thickBot="1">
      <c r="A87" s="558" t="s">
        <v>504</v>
      </c>
      <c r="B87" s="607" t="s">
        <v>506</v>
      </c>
      <c r="C87" s="542">
        <f>+C62+C86</f>
        <v>70110</v>
      </c>
      <c r="D87" s="513"/>
    </row>
    <row r="88" spans="1:4" s="383" customFormat="1" ht="83.25" customHeight="1">
      <c r="A88" s="561"/>
      <c r="B88" s="562"/>
      <c r="C88" s="564"/>
      <c r="D88" s="513"/>
    </row>
    <row r="89" spans="1:4" ht="16.5" customHeight="1">
      <c r="A89" s="514"/>
      <c r="B89" s="514" t="s">
        <v>47</v>
      </c>
      <c r="C89" s="514"/>
    </row>
    <row r="90" spans="1:4" ht="15.95" customHeight="1" thickBot="1">
      <c r="A90" s="612"/>
      <c r="B90" s="612"/>
      <c r="C90" s="306" t="s">
        <v>241</v>
      </c>
    </row>
    <row r="91" spans="1:4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4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</row>
    <row r="93" spans="1:4" ht="12" customHeight="1" thickBot="1">
      <c r="A93" s="567" t="s">
        <v>18</v>
      </c>
      <c r="B93" s="608" t="s">
        <v>610</v>
      </c>
      <c r="C93" s="569">
        <f>C94+C95+C96+C97+C98+C111</f>
        <v>70058</v>
      </c>
    </row>
    <row r="94" spans="1:4" ht="12" customHeight="1">
      <c r="A94" s="570" t="s">
        <v>101</v>
      </c>
      <c r="B94" s="571" t="s">
        <v>49</v>
      </c>
      <c r="C94" s="572">
        <v>32770</v>
      </c>
      <c r="D94" s="528"/>
    </row>
    <row r="95" spans="1:4" ht="12" customHeight="1">
      <c r="A95" s="529" t="s">
        <v>102</v>
      </c>
      <c r="B95" s="573" t="s">
        <v>188</v>
      </c>
      <c r="C95" s="531">
        <v>8969</v>
      </c>
      <c r="D95" s="528"/>
    </row>
    <row r="96" spans="1:4" ht="12" customHeight="1">
      <c r="A96" s="529" t="s">
        <v>103</v>
      </c>
      <c r="B96" s="573" t="s">
        <v>144</v>
      </c>
      <c r="C96" s="539">
        <v>28319</v>
      </c>
      <c r="D96" s="528"/>
    </row>
    <row r="97" spans="1:4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</row>
    <row r="98" spans="1:4" ht="12" customHeight="1">
      <c r="A98" s="529" t="s">
        <v>115</v>
      </c>
      <c r="B98" s="575" t="s">
        <v>190</v>
      </c>
      <c r="C98" s="539">
        <f>SUM(C99:C110)</f>
        <v>0</v>
      </c>
      <c r="D98" s="528"/>
    </row>
    <row r="99" spans="1:4" ht="12" customHeight="1">
      <c r="A99" s="529" t="s">
        <v>105</v>
      </c>
      <c r="B99" s="573" t="s">
        <v>469</v>
      </c>
      <c r="C99" s="539">
        <f t="shared" si="6"/>
        <v>0</v>
      </c>
      <c r="D99" s="528"/>
    </row>
    <row r="100" spans="1:4" ht="12" customHeight="1">
      <c r="A100" s="529" t="s">
        <v>106</v>
      </c>
      <c r="B100" s="576" t="s">
        <v>468</v>
      </c>
      <c r="C100" s="539">
        <f t="shared" si="6"/>
        <v>0</v>
      </c>
      <c r="D100" s="528"/>
    </row>
    <row r="101" spans="1:4" ht="12" customHeight="1">
      <c r="A101" s="529" t="s">
        <v>116</v>
      </c>
      <c r="B101" s="576" t="s">
        <v>467</v>
      </c>
      <c r="C101" s="539">
        <f t="shared" si="6"/>
        <v>0</v>
      </c>
      <c r="D101" s="528"/>
    </row>
    <row r="102" spans="1:4" ht="12" customHeight="1">
      <c r="A102" s="529" t="s">
        <v>117</v>
      </c>
      <c r="B102" s="577" t="s">
        <v>372</v>
      </c>
      <c r="C102" s="539">
        <f t="shared" si="6"/>
        <v>0</v>
      </c>
      <c r="D102" s="528"/>
    </row>
    <row r="103" spans="1:4" ht="12" customHeight="1">
      <c r="A103" s="529" t="s">
        <v>118</v>
      </c>
      <c r="B103" s="578" t="s">
        <v>373</v>
      </c>
      <c r="C103" s="539">
        <f t="shared" si="6"/>
        <v>0</v>
      </c>
      <c r="D103" s="528"/>
    </row>
    <row r="104" spans="1:4" ht="12" customHeight="1">
      <c r="A104" s="529" t="s">
        <v>119</v>
      </c>
      <c r="B104" s="578" t="s">
        <v>374</v>
      </c>
      <c r="C104" s="539">
        <f t="shared" si="6"/>
        <v>0</v>
      </c>
      <c r="D104" s="528"/>
    </row>
    <row r="105" spans="1:4" ht="12" customHeight="1">
      <c r="A105" s="529" t="s">
        <v>121</v>
      </c>
      <c r="B105" s="577" t="s">
        <v>375</v>
      </c>
      <c r="C105" s="539">
        <f t="shared" si="6"/>
        <v>0</v>
      </c>
      <c r="D105" s="528"/>
    </row>
    <row r="106" spans="1:4" ht="12" customHeight="1">
      <c r="A106" s="529" t="s">
        <v>191</v>
      </c>
      <c r="B106" s="577" t="s">
        <v>376</v>
      </c>
      <c r="C106" s="539">
        <f t="shared" si="6"/>
        <v>0</v>
      </c>
      <c r="D106" s="528"/>
    </row>
    <row r="107" spans="1:4" ht="12" customHeight="1">
      <c r="A107" s="529" t="s">
        <v>370</v>
      </c>
      <c r="B107" s="578" t="s">
        <v>377</v>
      </c>
      <c r="C107" s="539">
        <f t="shared" si="6"/>
        <v>0</v>
      </c>
      <c r="D107" s="528"/>
    </row>
    <row r="108" spans="1:4" ht="12" customHeight="1">
      <c r="A108" s="579" t="s">
        <v>371</v>
      </c>
      <c r="B108" s="576" t="s">
        <v>378</v>
      </c>
      <c r="C108" s="539">
        <f t="shared" si="6"/>
        <v>0</v>
      </c>
      <c r="D108" s="528"/>
    </row>
    <row r="109" spans="1:4" ht="12" customHeight="1">
      <c r="A109" s="529" t="s">
        <v>465</v>
      </c>
      <c r="B109" s="576" t="s">
        <v>379</v>
      </c>
      <c r="C109" s="539">
        <f t="shared" si="6"/>
        <v>0</v>
      </c>
      <c r="D109" s="528"/>
    </row>
    <row r="110" spans="1:4" ht="12" customHeight="1">
      <c r="A110" s="533" t="s">
        <v>466</v>
      </c>
      <c r="B110" s="576" t="s">
        <v>380</v>
      </c>
      <c r="C110" s="539">
        <f t="shared" si="6"/>
        <v>0</v>
      </c>
      <c r="D110" s="528"/>
    </row>
    <row r="111" spans="1:4" ht="12" customHeight="1">
      <c r="A111" s="529" t="s">
        <v>470</v>
      </c>
      <c r="B111" s="574" t="s">
        <v>50</v>
      </c>
      <c r="C111" s="531">
        <f>SUM(C112:C113)</f>
        <v>0</v>
      </c>
      <c r="D111" s="528"/>
    </row>
    <row r="112" spans="1:4" ht="12" customHeight="1">
      <c r="A112" s="529" t="s">
        <v>471</v>
      </c>
      <c r="B112" s="573" t="s">
        <v>473</v>
      </c>
      <c r="C112" s="531">
        <f t="shared" si="6"/>
        <v>0</v>
      </c>
      <c r="D112" s="528"/>
    </row>
    <row r="113" spans="1:4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</row>
    <row r="114" spans="1:4" ht="12" customHeight="1" thickBot="1">
      <c r="A114" s="583" t="s">
        <v>19</v>
      </c>
      <c r="B114" s="609" t="s">
        <v>611</v>
      </c>
      <c r="C114" s="585">
        <f>+C115+C117+C119</f>
        <v>254</v>
      </c>
    </row>
    <row r="115" spans="1:4" ht="12" customHeight="1">
      <c r="A115" s="525" t="s">
        <v>107</v>
      </c>
      <c r="B115" s="573" t="s">
        <v>240</v>
      </c>
      <c r="C115" s="527">
        <v>254</v>
      </c>
      <c r="D115" s="528"/>
    </row>
    <row r="116" spans="1:4" ht="12" customHeight="1">
      <c r="A116" s="525" t="s">
        <v>108</v>
      </c>
      <c r="B116" s="586" t="s">
        <v>385</v>
      </c>
      <c r="C116" s="527">
        <f>+D116</f>
        <v>0</v>
      </c>
      <c r="D116" s="528"/>
    </row>
    <row r="117" spans="1:4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</row>
    <row r="118" spans="1:4" ht="12" customHeight="1">
      <c r="A118" s="525" t="s">
        <v>110</v>
      </c>
      <c r="B118" s="586" t="s">
        <v>386</v>
      </c>
      <c r="C118" s="587">
        <f t="shared" si="7"/>
        <v>0</v>
      </c>
      <c r="D118" s="528"/>
    </row>
    <row r="119" spans="1:4" ht="12" customHeight="1">
      <c r="A119" s="525" t="s">
        <v>111</v>
      </c>
      <c r="B119" s="534" t="s">
        <v>243</v>
      </c>
      <c r="C119" s="587">
        <f>SUM(C120:C127)</f>
        <v>0</v>
      </c>
      <c r="D119" s="528"/>
    </row>
    <row r="120" spans="1:4" ht="12" customHeight="1">
      <c r="A120" s="525" t="s">
        <v>120</v>
      </c>
      <c r="B120" s="532" t="s">
        <v>451</v>
      </c>
      <c r="C120" s="587">
        <f t="shared" si="7"/>
        <v>0</v>
      </c>
      <c r="D120" s="528"/>
    </row>
    <row r="121" spans="1:4" ht="12" customHeight="1">
      <c r="A121" s="525" t="s">
        <v>122</v>
      </c>
      <c r="B121" s="588" t="s">
        <v>391</v>
      </c>
      <c r="C121" s="587">
        <f t="shared" si="7"/>
        <v>0</v>
      </c>
      <c r="D121" s="528"/>
    </row>
    <row r="122" spans="1:4">
      <c r="A122" s="525" t="s">
        <v>193</v>
      </c>
      <c r="B122" s="578" t="s">
        <v>374</v>
      </c>
      <c r="C122" s="587">
        <f t="shared" si="7"/>
        <v>0</v>
      </c>
      <c r="D122" s="528"/>
    </row>
    <row r="123" spans="1:4" ht="12" customHeight="1">
      <c r="A123" s="525" t="s">
        <v>194</v>
      </c>
      <c r="B123" s="578" t="s">
        <v>390</v>
      </c>
      <c r="C123" s="587">
        <f t="shared" si="7"/>
        <v>0</v>
      </c>
      <c r="D123" s="528"/>
    </row>
    <row r="124" spans="1:4" ht="12" customHeight="1">
      <c r="A124" s="525" t="s">
        <v>195</v>
      </c>
      <c r="B124" s="578" t="s">
        <v>389</v>
      </c>
      <c r="C124" s="587">
        <f t="shared" si="7"/>
        <v>0</v>
      </c>
      <c r="D124" s="528"/>
    </row>
    <row r="125" spans="1:4" ht="12" customHeight="1">
      <c r="A125" s="525" t="s">
        <v>382</v>
      </c>
      <c r="B125" s="578" t="s">
        <v>377</v>
      </c>
      <c r="C125" s="587">
        <f t="shared" si="7"/>
        <v>0</v>
      </c>
      <c r="D125" s="528"/>
    </row>
    <row r="126" spans="1:4" ht="12" customHeight="1">
      <c r="A126" s="525" t="s">
        <v>383</v>
      </c>
      <c r="B126" s="578" t="s">
        <v>388</v>
      </c>
      <c r="C126" s="587">
        <f t="shared" si="7"/>
        <v>0</v>
      </c>
      <c r="D126" s="528"/>
    </row>
    <row r="127" spans="1:4" ht="13.5" thickBot="1">
      <c r="A127" s="579" t="s">
        <v>384</v>
      </c>
      <c r="B127" s="578" t="s">
        <v>387</v>
      </c>
      <c r="C127" s="589">
        <f t="shared" si="7"/>
        <v>0</v>
      </c>
      <c r="D127" s="528"/>
    </row>
    <row r="128" spans="1:4" ht="12" customHeight="1" thickBot="1">
      <c r="A128" s="522" t="s">
        <v>20</v>
      </c>
      <c r="B128" s="591" t="s">
        <v>475</v>
      </c>
      <c r="C128" s="524">
        <f>+C93+C114</f>
        <v>70312</v>
      </c>
    </row>
    <row r="129" spans="1:4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4" ht="12" customHeight="1">
      <c r="A130" s="525" t="s">
        <v>282</v>
      </c>
      <c r="B130" s="586" t="s">
        <v>483</v>
      </c>
      <c r="C130" s="587">
        <f>+D130</f>
        <v>0</v>
      </c>
    </row>
    <row r="131" spans="1:4" ht="12" customHeight="1">
      <c r="A131" s="525" t="s">
        <v>285</v>
      </c>
      <c r="B131" s="586" t="s">
        <v>484</v>
      </c>
      <c r="C131" s="587">
        <f>+D131</f>
        <v>0</v>
      </c>
    </row>
    <row r="132" spans="1:4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4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4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4" ht="12" customHeight="1">
      <c r="A135" s="525" t="s">
        <v>95</v>
      </c>
      <c r="B135" s="594" t="s">
        <v>478</v>
      </c>
      <c r="C135" s="587">
        <f t="shared" si="8"/>
        <v>0</v>
      </c>
    </row>
    <row r="136" spans="1:4" ht="12" customHeight="1">
      <c r="A136" s="525" t="s">
        <v>96</v>
      </c>
      <c r="B136" s="594" t="s">
        <v>479</v>
      </c>
      <c r="C136" s="587">
        <f t="shared" si="8"/>
        <v>0</v>
      </c>
    </row>
    <row r="137" spans="1:4" ht="12" customHeight="1">
      <c r="A137" s="525" t="s">
        <v>180</v>
      </c>
      <c r="B137" s="594" t="s">
        <v>480</v>
      </c>
      <c r="C137" s="587">
        <f t="shared" si="8"/>
        <v>0</v>
      </c>
    </row>
    <row r="138" spans="1:4" ht="12" customHeight="1">
      <c r="A138" s="525" t="s">
        <v>181</v>
      </c>
      <c r="B138" s="594" t="s">
        <v>481</v>
      </c>
      <c r="C138" s="587">
        <f t="shared" si="8"/>
        <v>0</v>
      </c>
    </row>
    <row r="139" spans="1:4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4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4" ht="12" customHeight="1">
      <c r="A141" s="525" t="s">
        <v>97</v>
      </c>
      <c r="B141" s="594" t="s">
        <v>392</v>
      </c>
      <c r="C141" s="587">
        <f>+D141</f>
        <v>0</v>
      </c>
    </row>
    <row r="142" spans="1:4" ht="12" customHeight="1">
      <c r="A142" s="525" t="s">
        <v>98</v>
      </c>
      <c r="B142" s="594" t="s">
        <v>393</v>
      </c>
      <c r="C142" s="587">
        <f>+D142</f>
        <v>0</v>
      </c>
    </row>
    <row r="143" spans="1:4" ht="12" customHeight="1">
      <c r="A143" s="525" t="s">
        <v>306</v>
      </c>
      <c r="B143" s="594" t="s">
        <v>491</v>
      </c>
      <c r="C143" s="587">
        <f>+D143</f>
        <v>0</v>
      </c>
    </row>
    <row r="144" spans="1:4" ht="12" customHeight="1" thickBot="1">
      <c r="A144" s="579" t="s">
        <v>307</v>
      </c>
      <c r="B144" s="595" t="s">
        <v>581</v>
      </c>
      <c r="C144" s="587">
        <f>+D144</f>
        <v>0</v>
      </c>
      <c r="D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F153" s="611"/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70312</v>
      </c>
      <c r="D154" s="513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-66225</v>
      </c>
      <c r="D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66023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Balatonkenese Város Városgondnoksága kötelező feladatok&amp;R&amp;"Times New Roman CE,Félkövér dőlt" 1.2.4/a. melléklet a 5/2015. (III.18.) önkormányzati rendelethez</oddHeader>
  </headerFooter>
  <rowBreaks count="1" manualBreakCount="1">
    <brk id="87" max="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9"/>
  <sheetViews>
    <sheetView workbookViewId="0">
      <selection activeCell="E4" sqref="E4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5" width="9" style="513" customWidth="1"/>
    <col min="6" max="6" width="9" style="482" customWidth="1"/>
    <col min="7" max="16384" width="9.33203125" style="513"/>
  </cols>
  <sheetData>
    <row r="1" spans="1:11" ht="15.95" customHeight="1">
      <c r="A1" s="514"/>
      <c r="B1" s="514" t="s">
        <v>15</v>
      </c>
      <c r="C1" s="514"/>
    </row>
    <row r="2" spans="1:11" ht="15.95" customHeight="1" thickBot="1">
      <c r="A2" s="612"/>
      <c r="B2" s="612"/>
      <c r="C2" s="306" t="s">
        <v>241</v>
      </c>
    </row>
    <row r="3" spans="1:11" ht="38.1" customHeight="1" thickBot="1">
      <c r="A3" s="516" t="s">
        <v>72</v>
      </c>
      <c r="B3" s="517" t="s">
        <v>17</v>
      </c>
      <c r="C3" s="518" t="str">
        <f>+CONCATENATE(LEFT(ÖSSZEFÜGGÉSEK!A5,4),". évi előirányzat")</f>
        <v>2015. évi előirányzat</v>
      </c>
    </row>
    <row r="4" spans="1:11" s="383" customFormat="1" ht="12" customHeight="1" thickBot="1">
      <c r="A4" s="519" t="s">
        <v>520</v>
      </c>
      <c r="B4" s="520" t="s">
        <v>521</v>
      </c>
      <c r="C4" s="521" t="s">
        <v>522</v>
      </c>
      <c r="D4" s="513"/>
      <c r="E4" s="513"/>
      <c r="F4" s="482"/>
    </row>
    <row r="5" spans="1:11" s="383" customFormat="1" ht="12" customHeight="1" thickBot="1">
      <c r="A5" s="522" t="s">
        <v>18</v>
      </c>
      <c r="B5" s="523" t="s">
        <v>266</v>
      </c>
      <c r="C5" s="524">
        <f>+C6+C7+C8+C9+C10+C11</f>
        <v>0</v>
      </c>
      <c r="D5" s="513"/>
      <c r="E5" s="513"/>
      <c r="F5" s="482"/>
      <c r="K5" s="487"/>
    </row>
    <row r="6" spans="1:11" s="383" customFormat="1" ht="12" customHeight="1">
      <c r="A6" s="525" t="s">
        <v>101</v>
      </c>
      <c r="B6" s="526" t="s">
        <v>267</v>
      </c>
      <c r="C6" s="527">
        <f t="shared" ref="C6:C11" si="0">+D6</f>
        <v>0</v>
      </c>
      <c r="D6" s="528"/>
      <c r="E6" s="528"/>
      <c r="F6" s="482"/>
    </row>
    <row r="7" spans="1:11" s="383" customFormat="1" ht="12" customHeight="1">
      <c r="A7" s="529" t="s">
        <v>102</v>
      </c>
      <c r="B7" s="530" t="s">
        <v>268</v>
      </c>
      <c r="C7" s="531">
        <f t="shared" si="0"/>
        <v>0</v>
      </c>
      <c r="D7" s="528"/>
      <c r="E7" s="528"/>
      <c r="F7" s="482"/>
    </row>
    <row r="8" spans="1:11" s="383" customFormat="1" ht="12" customHeight="1">
      <c r="A8" s="529" t="s">
        <v>103</v>
      </c>
      <c r="B8" s="530" t="s">
        <v>269</v>
      </c>
      <c r="C8" s="531">
        <f t="shared" si="0"/>
        <v>0</v>
      </c>
      <c r="D8" s="528"/>
      <c r="E8" s="528"/>
      <c r="F8" s="482"/>
    </row>
    <row r="9" spans="1:11" s="383" customFormat="1" ht="12" customHeight="1">
      <c r="A9" s="529" t="s">
        <v>104</v>
      </c>
      <c r="B9" s="530" t="s">
        <v>270</v>
      </c>
      <c r="C9" s="531">
        <f t="shared" si="0"/>
        <v>0</v>
      </c>
      <c r="D9" s="528"/>
      <c r="E9" s="528"/>
      <c r="F9" s="482"/>
    </row>
    <row r="10" spans="1:11" s="383" customFormat="1" ht="12" customHeight="1">
      <c r="A10" s="529" t="s">
        <v>153</v>
      </c>
      <c r="B10" s="532" t="s">
        <v>456</v>
      </c>
      <c r="C10" s="531">
        <f t="shared" si="0"/>
        <v>0</v>
      </c>
      <c r="D10" s="528"/>
      <c r="E10" s="528"/>
      <c r="F10" s="482"/>
    </row>
    <row r="11" spans="1:11" s="383" customFormat="1" ht="12" customHeight="1" thickBot="1">
      <c r="A11" s="533" t="s">
        <v>105</v>
      </c>
      <c r="B11" s="534" t="s">
        <v>457</v>
      </c>
      <c r="C11" s="531">
        <f t="shared" si="0"/>
        <v>0</v>
      </c>
      <c r="D11" s="528"/>
      <c r="E11" s="528"/>
      <c r="F11" s="482"/>
    </row>
    <row r="12" spans="1:11" s="383" customFormat="1" ht="12" customHeight="1" thickBot="1">
      <c r="A12" s="522" t="s">
        <v>19</v>
      </c>
      <c r="B12" s="550" t="s">
        <v>271</v>
      </c>
      <c r="C12" s="524">
        <f>+C13+C14+C15+C16+C17</f>
        <v>0</v>
      </c>
      <c r="D12" s="513"/>
      <c r="E12" s="513"/>
      <c r="F12" s="482"/>
    </row>
    <row r="13" spans="1:11" s="383" customFormat="1" ht="12" customHeight="1">
      <c r="A13" s="525" t="s">
        <v>107</v>
      </c>
      <c r="B13" s="526" t="s">
        <v>272</v>
      </c>
      <c r="C13" s="527">
        <f t="shared" ref="C13:C18" si="1">+D13</f>
        <v>0</v>
      </c>
      <c r="D13" s="528"/>
      <c r="E13" s="528"/>
      <c r="F13" s="482"/>
    </row>
    <row r="14" spans="1:11" s="383" customFormat="1" ht="12" customHeight="1">
      <c r="A14" s="529" t="s">
        <v>108</v>
      </c>
      <c r="B14" s="530" t="s">
        <v>273</v>
      </c>
      <c r="C14" s="531">
        <f t="shared" si="1"/>
        <v>0</v>
      </c>
      <c r="D14" s="528"/>
      <c r="E14" s="528"/>
      <c r="F14" s="482"/>
    </row>
    <row r="15" spans="1:11" s="383" customFormat="1" ht="12" customHeight="1">
      <c r="A15" s="529" t="s">
        <v>109</v>
      </c>
      <c r="B15" s="530" t="s">
        <v>445</v>
      </c>
      <c r="C15" s="531">
        <f t="shared" si="1"/>
        <v>0</v>
      </c>
      <c r="D15" s="528"/>
      <c r="E15" s="528"/>
      <c r="F15" s="482"/>
    </row>
    <row r="16" spans="1:11" s="383" customFormat="1" ht="12" customHeight="1">
      <c r="A16" s="529" t="s">
        <v>110</v>
      </c>
      <c r="B16" s="530" t="s">
        <v>446</v>
      </c>
      <c r="C16" s="531">
        <f t="shared" si="1"/>
        <v>0</v>
      </c>
      <c r="D16" s="528"/>
      <c r="E16" s="528"/>
      <c r="F16" s="482"/>
    </row>
    <row r="17" spans="1:6" s="383" customFormat="1" ht="12" customHeight="1">
      <c r="A17" s="529" t="s">
        <v>111</v>
      </c>
      <c r="B17" s="530" t="s">
        <v>274</v>
      </c>
      <c r="C17" s="531">
        <f t="shared" si="1"/>
        <v>0</v>
      </c>
      <c r="D17" s="528"/>
      <c r="E17" s="528"/>
      <c r="F17" s="482"/>
    </row>
    <row r="18" spans="1:6" s="383" customFormat="1" ht="12" customHeight="1" thickBot="1">
      <c r="A18" s="533" t="s">
        <v>120</v>
      </c>
      <c r="B18" s="534" t="s">
        <v>275</v>
      </c>
      <c r="C18" s="539">
        <f t="shared" si="1"/>
        <v>0</v>
      </c>
      <c r="D18" s="528"/>
      <c r="E18" s="528"/>
      <c r="F18" s="482"/>
    </row>
    <row r="19" spans="1:6" s="383" customFormat="1" ht="12" customHeight="1" thickBot="1">
      <c r="A19" s="522" t="s">
        <v>20</v>
      </c>
      <c r="B19" s="523" t="s">
        <v>276</v>
      </c>
      <c r="C19" s="524">
        <f>+C20+C21+C22+C23+C24</f>
        <v>0</v>
      </c>
      <c r="D19" s="513"/>
      <c r="E19" s="513"/>
      <c r="F19" s="482"/>
    </row>
    <row r="20" spans="1:6" s="383" customFormat="1" ht="12" customHeight="1">
      <c r="A20" s="525" t="s">
        <v>90</v>
      </c>
      <c r="B20" s="526" t="s">
        <v>277</v>
      </c>
      <c r="C20" s="527">
        <f t="shared" ref="C20:C25" si="2">+D20</f>
        <v>0</v>
      </c>
      <c r="D20" s="528"/>
      <c r="E20" s="528"/>
      <c r="F20" s="482"/>
    </row>
    <row r="21" spans="1:6" s="383" customFormat="1" ht="12" customHeight="1">
      <c r="A21" s="529" t="s">
        <v>91</v>
      </c>
      <c r="B21" s="530" t="s">
        <v>278</v>
      </c>
      <c r="C21" s="531">
        <f t="shared" si="2"/>
        <v>0</v>
      </c>
      <c r="D21" s="528"/>
      <c r="E21" s="528"/>
      <c r="F21" s="482"/>
    </row>
    <row r="22" spans="1:6" s="383" customFormat="1" ht="12" customHeight="1">
      <c r="A22" s="529" t="s">
        <v>92</v>
      </c>
      <c r="B22" s="530" t="s">
        <v>447</v>
      </c>
      <c r="C22" s="531">
        <f t="shared" si="2"/>
        <v>0</v>
      </c>
      <c r="D22" s="528"/>
      <c r="E22" s="528"/>
      <c r="F22" s="482"/>
    </row>
    <row r="23" spans="1:6" s="383" customFormat="1" ht="12" customHeight="1">
      <c r="A23" s="529" t="s">
        <v>93</v>
      </c>
      <c r="B23" s="530" t="s">
        <v>448</v>
      </c>
      <c r="C23" s="531">
        <f t="shared" si="2"/>
        <v>0</v>
      </c>
      <c r="D23" s="528"/>
      <c r="E23" s="528"/>
      <c r="F23" s="482"/>
    </row>
    <row r="24" spans="1:6" s="383" customFormat="1" ht="12" customHeight="1">
      <c r="A24" s="529" t="s">
        <v>176</v>
      </c>
      <c r="B24" s="530" t="s">
        <v>279</v>
      </c>
      <c r="C24" s="531">
        <f t="shared" si="2"/>
        <v>0</v>
      </c>
      <c r="D24" s="528"/>
      <c r="E24" s="528"/>
      <c r="F24" s="482"/>
    </row>
    <row r="25" spans="1:6" s="383" customFormat="1" ht="12" customHeight="1" thickBot="1">
      <c r="A25" s="533" t="s">
        <v>177</v>
      </c>
      <c r="B25" s="541" t="s">
        <v>280</v>
      </c>
      <c r="C25" s="539">
        <f t="shared" si="2"/>
        <v>0</v>
      </c>
      <c r="D25" s="528"/>
      <c r="E25" s="528"/>
      <c r="F25" s="482"/>
    </row>
    <row r="26" spans="1:6" s="383" customFormat="1" ht="12" customHeight="1" thickBot="1">
      <c r="A26" s="522" t="s">
        <v>178</v>
      </c>
      <c r="B26" s="523" t="s">
        <v>281</v>
      </c>
      <c r="C26" s="542">
        <f>+C27+C31+C32+C33</f>
        <v>0</v>
      </c>
      <c r="D26" s="513"/>
      <c r="E26" s="513"/>
      <c r="F26" s="482"/>
    </row>
    <row r="27" spans="1:6" s="383" customFormat="1" ht="12" customHeight="1">
      <c r="A27" s="525" t="s">
        <v>282</v>
      </c>
      <c r="B27" s="526" t="s">
        <v>463</v>
      </c>
      <c r="C27" s="543">
        <f>SUM(C28:C30)</f>
        <v>0</v>
      </c>
      <c r="D27" s="528"/>
      <c r="E27" s="528"/>
      <c r="F27" s="482"/>
    </row>
    <row r="28" spans="1:6" s="383" customFormat="1" ht="12" customHeight="1">
      <c r="A28" s="529" t="s">
        <v>283</v>
      </c>
      <c r="B28" s="530" t="s">
        <v>288</v>
      </c>
      <c r="C28" s="531">
        <f t="shared" ref="C28:C33" si="3">+D28</f>
        <v>0</v>
      </c>
      <c r="D28" s="528"/>
      <c r="E28" s="528"/>
      <c r="F28" s="482"/>
    </row>
    <row r="29" spans="1:6" s="383" customFormat="1" ht="12" customHeight="1">
      <c r="A29" s="529" t="s">
        <v>284</v>
      </c>
      <c r="B29" s="530" t="s">
        <v>289</v>
      </c>
      <c r="C29" s="531">
        <f t="shared" si="3"/>
        <v>0</v>
      </c>
      <c r="D29" s="528"/>
      <c r="E29" s="528"/>
      <c r="F29" s="482"/>
    </row>
    <row r="30" spans="1:6" s="383" customFormat="1" ht="12" customHeight="1">
      <c r="A30" s="529" t="s">
        <v>461</v>
      </c>
      <c r="B30" s="544" t="s">
        <v>462</v>
      </c>
      <c r="C30" s="531">
        <f t="shared" si="3"/>
        <v>0</v>
      </c>
      <c r="D30" s="528"/>
      <c r="E30" s="528"/>
      <c r="F30" s="482"/>
    </row>
    <row r="31" spans="1:6" s="383" customFormat="1" ht="12" customHeight="1">
      <c r="A31" s="529" t="s">
        <v>285</v>
      </c>
      <c r="B31" s="530" t="s">
        <v>290</v>
      </c>
      <c r="C31" s="531">
        <f t="shared" si="3"/>
        <v>0</v>
      </c>
      <c r="D31" s="528"/>
      <c r="E31" s="528"/>
      <c r="F31" s="482"/>
    </row>
    <row r="32" spans="1:6" s="383" customFormat="1" ht="12" customHeight="1">
      <c r="A32" s="529" t="s">
        <v>286</v>
      </c>
      <c r="B32" s="530" t="s">
        <v>291</v>
      </c>
      <c r="C32" s="531">
        <f t="shared" si="3"/>
        <v>0</v>
      </c>
      <c r="D32" s="528"/>
      <c r="E32" s="528"/>
      <c r="F32" s="482"/>
    </row>
    <row r="33" spans="1:6" s="383" customFormat="1" ht="12" customHeight="1" thickBot="1">
      <c r="A33" s="533" t="s">
        <v>287</v>
      </c>
      <c r="B33" s="541" t="s">
        <v>292</v>
      </c>
      <c r="C33" s="539">
        <f t="shared" si="3"/>
        <v>0</v>
      </c>
      <c r="D33" s="528"/>
      <c r="E33" s="528"/>
      <c r="F33" s="482"/>
    </row>
    <row r="34" spans="1:6" s="383" customFormat="1" ht="12" customHeight="1" thickBot="1">
      <c r="A34" s="522" t="s">
        <v>22</v>
      </c>
      <c r="B34" s="523" t="s">
        <v>458</v>
      </c>
      <c r="C34" s="524">
        <f>SUM(C35:C45)</f>
        <v>30680</v>
      </c>
      <c r="D34" s="513"/>
      <c r="E34" s="513"/>
      <c r="F34" s="482"/>
    </row>
    <row r="35" spans="1:6" s="383" customFormat="1" ht="12" customHeight="1">
      <c r="A35" s="525" t="s">
        <v>94</v>
      </c>
      <c r="B35" s="526" t="s">
        <v>295</v>
      </c>
      <c r="C35" s="527">
        <f>+D35</f>
        <v>0</v>
      </c>
      <c r="D35" s="528"/>
      <c r="E35" s="528"/>
      <c r="F35" s="482"/>
    </row>
    <row r="36" spans="1:6" s="383" customFormat="1" ht="12" customHeight="1">
      <c r="A36" s="529" t="s">
        <v>95</v>
      </c>
      <c r="B36" s="530" t="s">
        <v>296</v>
      </c>
      <c r="C36" s="531">
        <v>24000</v>
      </c>
      <c r="D36" s="528"/>
      <c r="E36" s="528"/>
      <c r="F36" s="482"/>
    </row>
    <row r="37" spans="1:6" s="383" customFormat="1" ht="12" customHeight="1">
      <c r="A37" s="529" t="s">
        <v>96</v>
      </c>
      <c r="B37" s="530" t="s">
        <v>297</v>
      </c>
      <c r="C37" s="531">
        <v>200</v>
      </c>
      <c r="D37" s="528"/>
      <c r="E37" s="528"/>
      <c r="F37" s="482"/>
    </row>
    <row r="38" spans="1:6" s="383" customFormat="1" ht="12" customHeight="1">
      <c r="A38" s="529" t="s">
        <v>180</v>
      </c>
      <c r="B38" s="530" t="s">
        <v>298</v>
      </c>
      <c r="C38" s="531">
        <f>+D38</f>
        <v>0</v>
      </c>
      <c r="D38" s="528"/>
      <c r="E38" s="528"/>
      <c r="F38" s="482"/>
    </row>
    <row r="39" spans="1:6" s="383" customFormat="1" ht="12" customHeight="1">
      <c r="A39" s="529" t="s">
        <v>181</v>
      </c>
      <c r="B39" s="530" t="s">
        <v>299</v>
      </c>
      <c r="C39" s="531">
        <f>+D39</f>
        <v>0</v>
      </c>
      <c r="D39" s="528"/>
      <c r="E39" s="528"/>
      <c r="F39" s="482"/>
    </row>
    <row r="40" spans="1:6" s="383" customFormat="1" ht="12" customHeight="1">
      <c r="A40" s="529" t="s">
        <v>182</v>
      </c>
      <c r="B40" s="530" t="s">
        <v>300</v>
      </c>
      <c r="C40" s="531">
        <v>6480</v>
      </c>
      <c r="D40" s="528"/>
      <c r="E40" s="528"/>
      <c r="F40" s="482"/>
    </row>
    <row r="41" spans="1:6" s="383" customFormat="1" ht="12" customHeight="1">
      <c r="A41" s="529" t="s">
        <v>183</v>
      </c>
      <c r="B41" s="530" t="s">
        <v>301</v>
      </c>
      <c r="C41" s="531">
        <f>+D41</f>
        <v>0</v>
      </c>
      <c r="D41" s="528"/>
      <c r="E41" s="528"/>
      <c r="F41" s="482"/>
    </row>
    <row r="42" spans="1:6" s="383" customFormat="1" ht="12" customHeight="1">
      <c r="A42" s="529" t="s">
        <v>184</v>
      </c>
      <c r="B42" s="530" t="s">
        <v>302</v>
      </c>
      <c r="C42" s="531">
        <f t="shared" ref="C36:C45" si="4">+D42</f>
        <v>0</v>
      </c>
      <c r="D42" s="528"/>
      <c r="E42" s="528"/>
      <c r="F42" s="482"/>
    </row>
    <row r="43" spans="1:6" s="383" customFormat="1" ht="12" customHeight="1">
      <c r="A43" s="529" t="s">
        <v>293</v>
      </c>
      <c r="B43" s="530" t="s">
        <v>303</v>
      </c>
      <c r="C43" s="545">
        <f t="shared" si="4"/>
        <v>0</v>
      </c>
      <c r="D43" s="528"/>
      <c r="E43" s="528"/>
      <c r="F43" s="482"/>
    </row>
    <row r="44" spans="1:6" s="383" customFormat="1" ht="12" customHeight="1">
      <c r="A44" s="533" t="s">
        <v>294</v>
      </c>
      <c r="B44" s="541" t="s">
        <v>460</v>
      </c>
      <c r="C44" s="546">
        <f t="shared" si="4"/>
        <v>0</v>
      </c>
      <c r="D44" s="528"/>
      <c r="E44" s="528"/>
      <c r="F44" s="482"/>
    </row>
    <row r="45" spans="1:6" s="383" customFormat="1" ht="12" customHeight="1" thickBot="1">
      <c r="A45" s="533" t="s">
        <v>459</v>
      </c>
      <c r="B45" s="534" t="s">
        <v>304</v>
      </c>
      <c r="C45" s="546">
        <f t="shared" si="4"/>
        <v>0</v>
      </c>
      <c r="D45" s="528"/>
      <c r="E45" s="528"/>
      <c r="F45" s="482"/>
    </row>
    <row r="46" spans="1:6" s="383" customFormat="1" ht="12" customHeight="1" thickBot="1">
      <c r="A46" s="522" t="s">
        <v>23</v>
      </c>
      <c r="B46" s="523" t="s">
        <v>305</v>
      </c>
      <c r="C46" s="524">
        <f>SUM(C47:C51)</f>
        <v>0</v>
      </c>
      <c r="D46" s="513"/>
      <c r="E46" s="513"/>
      <c r="F46" s="482"/>
    </row>
    <row r="47" spans="1:6" s="383" customFormat="1" ht="12" customHeight="1">
      <c r="A47" s="525" t="s">
        <v>97</v>
      </c>
      <c r="B47" s="526" t="s">
        <v>309</v>
      </c>
      <c r="C47" s="547">
        <f>+D47</f>
        <v>0</v>
      </c>
      <c r="D47" s="513"/>
      <c r="E47" s="513"/>
      <c r="F47" s="482"/>
    </row>
    <row r="48" spans="1:6" s="383" customFormat="1" ht="12" customHeight="1">
      <c r="A48" s="529" t="s">
        <v>98</v>
      </c>
      <c r="B48" s="530" t="s">
        <v>310</v>
      </c>
      <c r="C48" s="545">
        <f>+D48</f>
        <v>0</v>
      </c>
      <c r="D48" s="513"/>
      <c r="E48" s="513"/>
      <c r="F48" s="482"/>
    </row>
    <row r="49" spans="1:6" s="383" customFormat="1" ht="12" customHeight="1">
      <c r="A49" s="529" t="s">
        <v>306</v>
      </c>
      <c r="B49" s="530" t="s">
        <v>311</v>
      </c>
      <c r="C49" s="545">
        <f>+D49</f>
        <v>0</v>
      </c>
      <c r="D49" s="513"/>
      <c r="E49" s="513"/>
      <c r="F49" s="482"/>
    </row>
    <row r="50" spans="1:6" s="383" customFormat="1" ht="12" customHeight="1">
      <c r="A50" s="529" t="s">
        <v>307</v>
      </c>
      <c r="B50" s="530" t="s">
        <v>312</v>
      </c>
      <c r="C50" s="545">
        <f>+D50</f>
        <v>0</v>
      </c>
      <c r="D50" s="513"/>
      <c r="E50" s="513"/>
      <c r="F50" s="482"/>
    </row>
    <row r="51" spans="1:6" s="383" customFormat="1" ht="12" customHeight="1" thickBot="1">
      <c r="A51" s="533" t="s">
        <v>308</v>
      </c>
      <c r="B51" s="534" t="s">
        <v>313</v>
      </c>
      <c r="C51" s="546">
        <f>+D51</f>
        <v>0</v>
      </c>
      <c r="D51" s="513"/>
      <c r="E51" s="513"/>
      <c r="F51" s="482"/>
    </row>
    <row r="52" spans="1:6" s="383" customFormat="1" ht="12" customHeight="1" thickBot="1">
      <c r="A52" s="522" t="s">
        <v>185</v>
      </c>
      <c r="B52" s="523" t="s">
        <v>314</v>
      </c>
      <c r="C52" s="524">
        <f>SUM(C53:C55)</f>
        <v>0</v>
      </c>
      <c r="D52" s="513"/>
      <c r="E52" s="513"/>
      <c r="F52" s="482"/>
    </row>
    <row r="53" spans="1:6" s="383" customFormat="1" ht="12" customHeight="1">
      <c r="A53" s="525" t="s">
        <v>99</v>
      </c>
      <c r="B53" s="526" t="s">
        <v>315</v>
      </c>
      <c r="C53" s="527">
        <f>+D53</f>
        <v>0</v>
      </c>
      <c r="D53" s="528"/>
      <c r="E53" s="528"/>
      <c r="F53" s="482"/>
    </row>
    <row r="54" spans="1:6" s="383" customFormat="1" ht="12" customHeight="1">
      <c r="A54" s="529" t="s">
        <v>100</v>
      </c>
      <c r="B54" s="530" t="s">
        <v>449</v>
      </c>
      <c r="C54" s="531">
        <f>+D54</f>
        <v>0</v>
      </c>
      <c r="D54" s="528"/>
      <c r="E54" s="528"/>
      <c r="F54" s="482"/>
    </row>
    <row r="55" spans="1:6" s="383" customFormat="1" ht="12" customHeight="1">
      <c r="A55" s="529" t="s">
        <v>318</v>
      </c>
      <c r="B55" s="530" t="s">
        <v>316</v>
      </c>
      <c r="C55" s="531">
        <f>+D55</f>
        <v>0</v>
      </c>
      <c r="D55" s="528"/>
      <c r="E55" s="528"/>
      <c r="F55" s="482"/>
    </row>
    <row r="56" spans="1:6" s="383" customFormat="1" ht="12" customHeight="1" thickBot="1">
      <c r="A56" s="533" t="s">
        <v>319</v>
      </c>
      <c r="B56" s="534" t="s">
        <v>317</v>
      </c>
      <c r="C56" s="539">
        <f>+D56</f>
        <v>0</v>
      </c>
      <c r="D56" s="528"/>
      <c r="E56" s="528"/>
      <c r="F56" s="482"/>
    </row>
    <row r="57" spans="1:6" s="383" customFormat="1" ht="12" customHeight="1" thickBot="1">
      <c r="A57" s="522" t="s">
        <v>25</v>
      </c>
      <c r="B57" s="550" t="s">
        <v>320</v>
      </c>
      <c r="C57" s="524">
        <f>SUM(C58:C60)</f>
        <v>0</v>
      </c>
      <c r="D57" s="513"/>
      <c r="E57" s="513"/>
      <c r="F57" s="482"/>
    </row>
    <row r="58" spans="1:6" s="383" customFormat="1" ht="12" customHeight="1">
      <c r="A58" s="525" t="s">
        <v>186</v>
      </c>
      <c r="B58" s="526" t="s">
        <v>322</v>
      </c>
      <c r="C58" s="545">
        <f>+D58</f>
        <v>0</v>
      </c>
      <c r="D58" s="528"/>
      <c r="E58" s="528"/>
      <c r="F58" s="482"/>
    </row>
    <row r="59" spans="1:6" s="383" customFormat="1" ht="12" customHeight="1">
      <c r="A59" s="529" t="s">
        <v>187</v>
      </c>
      <c r="B59" s="530" t="s">
        <v>450</v>
      </c>
      <c r="C59" s="545">
        <f>+D59</f>
        <v>0</v>
      </c>
      <c r="D59" s="528"/>
      <c r="E59" s="528"/>
      <c r="F59" s="482"/>
    </row>
    <row r="60" spans="1:6" s="383" customFormat="1" ht="12" customHeight="1">
      <c r="A60" s="529" t="s">
        <v>242</v>
      </c>
      <c r="B60" s="530" t="s">
        <v>323</v>
      </c>
      <c r="C60" s="545">
        <f>+D60</f>
        <v>0</v>
      </c>
      <c r="D60" s="528"/>
      <c r="E60" s="528"/>
      <c r="F60" s="482"/>
    </row>
    <row r="61" spans="1:6" s="383" customFormat="1" ht="12" customHeight="1" thickBot="1">
      <c r="A61" s="533" t="s">
        <v>321</v>
      </c>
      <c r="B61" s="534" t="s">
        <v>324</v>
      </c>
      <c r="C61" s="545">
        <f>+D61</f>
        <v>0</v>
      </c>
      <c r="D61" s="528"/>
      <c r="E61" s="528"/>
      <c r="F61" s="482"/>
    </row>
    <row r="62" spans="1:6" s="383" customFormat="1" ht="12" customHeight="1" thickBot="1">
      <c r="A62" s="548" t="s">
        <v>503</v>
      </c>
      <c r="B62" s="523" t="s">
        <v>325</v>
      </c>
      <c r="C62" s="542">
        <f>+C5+C12+C19+C26+C34+C46+C52+C57</f>
        <v>30680</v>
      </c>
      <c r="D62" s="513"/>
      <c r="E62" s="513"/>
      <c r="F62" s="482"/>
    </row>
    <row r="63" spans="1:6" s="383" customFormat="1" ht="12" customHeight="1" thickBot="1">
      <c r="A63" s="549" t="s">
        <v>326</v>
      </c>
      <c r="B63" s="550" t="s">
        <v>327</v>
      </c>
      <c r="C63" s="524">
        <f>SUM(C64:C66)</f>
        <v>0</v>
      </c>
      <c r="D63" s="513"/>
      <c r="E63" s="513"/>
      <c r="F63" s="482"/>
    </row>
    <row r="64" spans="1:6" s="383" customFormat="1" ht="12" customHeight="1">
      <c r="A64" s="525" t="s">
        <v>358</v>
      </c>
      <c r="B64" s="526" t="s">
        <v>328</v>
      </c>
      <c r="C64" s="545">
        <f>+D64</f>
        <v>0</v>
      </c>
      <c r="D64" s="528"/>
      <c r="E64" s="528"/>
      <c r="F64" s="482"/>
    </row>
    <row r="65" spans="1:6" s="383" customFormat="1" ht="12" customHeight="1">
      <c r="A65" s="529" t="s">
        <v>367</v>
      </c>
      <c r="B65" s="530" t="s">
        <v>329</v>
      </c>
      <c r="C65" s="545">
        <f>+D65</f>
        <v>0</v>
      </c>
      <c r="D65" s="528"/>
      <c r="E65" s="528"/>
      <c r="F65" s="482"/>
    </row>
    <row r="66" spans="1:6" s="383" customFormat="1" ht="12" customHeight="1" thickBot="1">
      <c r="A66" s="533" t="s">
        <v>368</v>
      </c>
      <c r="B66" s="551" t="s">
        <v>488</v>
      </c>
      <c r="C66" s="545">
        <f>+D66</f>
        <v>0</v>
      </c>
      <c r="D66" s="528"/>
      <c r="E66" s="528"/>
      <c r="F66" s="482"/>
    </row>
    <row r="67" spans="1:6" s="383" customFormat="1" ht="12" customHeight="1" thickBot="1">
      <c r="A67" s="549" t="s">
        <v>331</v>
      </c>
      <c r="B67" s="550" t="s">
        <v>332</v>
      </c>
      <c r="C67" s="524">
        <f>SUM(C68:C71)</f>
        <v>0</v>
      </c>
      <c r="D67" s="513"/>
      <c r="E67" s="513"/>
      <c r="F67" s="482"/>
    </row>
    <row r="68" spans="1:6" s="383" customFormat="1" ht="12" customHeight="1">
      <c r="A68" s="525" t="s">
        <v>154</v>
      </c>
      <c r="B68" s="526" t="s">
        <v>333</v>
      </c>
      <c r="C68" s="545">
        <f>+D68</f>
        <v>0</v>
      </c>
      <c r="D68" s="513"/>
      <c r="E68" s="513"/>
      <c r="F68" s="482"/>
    </row>
    <row r="69" spans="1:6" s="383" customFormat="1" ht="12" customHeight="1">
      <c r="A69" s="529" t="s">
        <v>155</v>
      </c>
      <c r="B69" s="530" t="s">
        <v>334</v>
      </c>
      <c r="C69" s="545">
        <f>+D69</f>
        <v>0</v>
      </c>
      <c r="D69" s="513"/>
      <c r="E69" s="513"/>
      <c r="F69" s="482"/>
    </row>
    <row r="70" spans="1:6" s="383" customFormat="1" ht="12" customHeight="1">
      <c r="A70" s="529" t="s">
        <v>359</v>
      </c>
      <c r="B70" s="530" t="s">
        <v>335</v>
      </c>
      <c r="C70" s="545">
        <f>+D70</f>
        <v>0</v>
      </c>
      <c r="D70" s="528"/>
      <c r="E70" s="528"/>
      <c r="F70" s="482"/>
    </row>
    <row r="71" spans="1:6" s="383" customFormat="1" ht="12" customHeight="1" thickBot="1">
      <c r="A71" s="533" t="s">
        <v>360</v>
      </c>
      <c r="B71" s="534" t="s">
        <v>336</v>
      </c>
      <c r="C71" s="545">
        <f>+D71</f>
        <v>0</v>
      </c>
      <c r="D71" s="528"/>
      <c r="E71" s="528"/>
      <c r="F71" s="482"/>
    </row>
    <row r="72" spans="1:6" s="383" customFormat="1" ht="12" customHeight="1" thickBot="1">
      <c r="A72" s="549" t="s">
        <v>337</v>
      </c>
      <c r="B72" s="550" t="s">
        <v>338</v>
      </c>
      <c r="C72" s="524">
        <f>SUM(C73:C74)</f>
        <v>0</v>
      </c>
      <c r="D72" s="513"/>
      <c r="E72" s="513"/>
      <c r="F72" s="482"/>
    </row>
    <row r="73" spans="1:6" s="383" customFormat="1" ht="12" customHeight="1">
      <c r="A73" s="525" t="s">
        <v>361</v>
      </c>
      <c r="B73" s="526" t="s">
        <v>339</v>
      </c>
      <c r="C73" s="545">
        <f>+D73</f>
        <v>0</v>
      </c>
      <c r="D73" s="528"/>
      <c r="E73" s="528"/>
      <c r="F73" s="482"/>
    </row>
    <row r="74" spans="1:6" s="383" customFormat="1" ht="12" customHeight="1" thickBot="1">
      <c r="A74" s="533" t="s">
        <v>362</v>
      </c>
      <c r="B74" s="534" t="s">
        <v>340</v>
      </c>
      <c r="C74" s="545">
        <f>+D74</f>
        <v>0</v>
      </c>
      <c r="D74" s="528"/>
      <c r="E74" s="528"/>
      <c r="F74" s="482"/>
    </row>
    <row r="75" spans="1:6" s="383" customFormat="1" ht="12" customHeight="1" thickBot="1">
      <c r="A75" s="549" t="s">
        <v>341</v>
      </c>
      <c r="B75" s="550" t="s">
        <v>342</v>
      </c>
      <c r="C75" s="524">
        <f>SUM(C76:C78)</f>
        <v>1168</v>
      </c>
      <c r="D75" s="513"/>
      <c r="E75" s="513"/>
      <c r="F75" s="482"/>
    </row>
    <row r="76" spans="1:6" s="383" customFormat="1" ht="12" customHeight="1">
      <c r="A76" s="525" t="s">
        <v>363</v>
      </c>
      <c r="B76" s="526" t="s">
        <v>582</v>
      </c>
      <c r="C76" s="545">
        <f>+D76</f>
        <v>0</v>
      </c>
      <c r="D76" s="552"/>
      <c r="E76" s="513"/>
      <c r="F76" s="482"/>
    </row>
    <row r="77" spans="1:6" s="383" customFormat="1" ht="12" customHeight="1">
      <c r="A77" s="529" t="s">
        <v>364</v>
      </c>
      <c r="B77" s="530" t="s">
        <v>585</v>
      </c>
      <c r="C77" s="545">
        <v>1168</v>
      </c>
      <c r="D77" s="552"/>
      <c r="E77" s="513"/>
      <c r="F77" s="482"/>
    </row>
    <row r="78" spans="1:6" s="383" customFormat="1" ht="12" customHeight="1" thickBot="1">
      <c r="A78" s="533" t="s">
        <v>365</v>
      </c>
      <c r="B78" s="530" t="s">
        <v>586</v>
      </c>
      <c r="C78" s="545">
        <f>+D78</f>
        <v>0</v>
      </c>
      <c r="D78" s="513"/>
      <c r="E78" s="513"/>
      <c r="F78" s="482"/>
    </row>
    <row r="79" spans="1:6" s="383" customFormat="1" ht="12" customHeight="1" thickBot="1">
      <c r="A79" s="549" t="s">
        <v>346</v>
      </c>
      <c r="B79" s="550" t="s">
        <v>366</v>
      </c>
      <c r="C79" s="524">
        <f>SUM(C80:C83)</f>
        <v>0</v>
      </c>
      <c r="D79" s="513"/>
      <c r="E79" s="513"/>
      <c r="F79" s="482"/>
    </row>
    <row r="80" spans="1:6" s="383" customFormat="1" ht="12" customHeight="1">
      <c r="A80" s="553" t="s">
        <v>347</v>
      </c>
      <c r="B80" s="526" t="s">
        <v>348</v>
      </c>
      <c r="C80" s="545">
        <f t="shared" ref="C80:C85" si="5">+D80</f>
        <v>0</v>
      </c>
      <c r="D80" s="513"/>
      <c r="E80" s="513"/>
      <c r="F80" s="482"/>
    </row>
    <row r="81" spans="1:6" s="383" customFormat="1" ht="12" customHeight="1">
      <c r="A81" s="554" t="s">
        <v>349</v>
      </c>
      <c r="B81" s="530" t="s">
        <v>350</v>
      </c>
      <c r="C81" s="545">
        <f t="shared" si="5"/>
        <v>0</v>
      </c>
      <c r="D81" s="513"/>
      <c r="E81" s="513"/>
      <c r="F81" s="482"/>
    </row>
    <row r="82" spans="1:6" s="383" customFormat="1" ht="12" customHeight="1">
      <c r="A82" s="554" t="s">
        <v>351</v>
      </c>
      <c r="B82" s="530" t="s">
        <v>352</v>
      </c>
      <c r="C82" s="545">
        <f t="shared" si="5"/>
        <v>0</v>
      </c>
      <c r="D82" s="513"/>
      <c r="E82" s="513"/>
      <c r="F82" s="482"/>
    </row>
    <row r="83" spans="1:6" s="383" customFormat="1" ht="12" customHeight="1" thickBot="1">
      <c r="A83" s="555" t="s">
        <v>353</v>
      </c>
      <c r="B83" s="534" t="s">
        <v>354</v>
      </c>
      <c r="C83" s="545">
        <f t="shared" si="5"/>
        <v>0</v>
      </c>
      <c r="D83" s="513"/>
      <c r="E83" s="513"/>
      <c r="F83" s="482"/>
    </row>
    <row r="84" spans="1:6" s="383" customFormat="1" ht="12" customHeight="1" thickBot="1">
      <c r="A84" s="549" t="s">
        <v>355</v>
      </c>
      <c r="B84" s="550" t="s">
        <v>502</v>
      </c>
      <c r="C84" s="556">
        <f t="shared" si="5"/>
        <v>0</v>
      </c>
      <c r="D84" s="513"/>
      <c r="E84" s="513"/>
      <c r="F84" s="482"/>
    </row>
    <row r="85" spans="1:6" s="383" customFormat="1" ht="13.5" customHeight="1" thickBot="1">
      <c r="A85" s="549" t="s">
        <v>357</v>
      </c>
      <c r="B85" s="550" t="s">
        <v>356</v>
      </c>
      <c r="C85" s="556">
        <f t="shared" si="5"/>
        <v>0</v>
      </c>
      <c r="D85" s="513"/>
      <c r="E85" s="513"/>
      <c r="F85" s="482"/>
    </row>
    <row r="86" spans="1:6" s="383" customFormat="1" ht="15.75" customHeight="1" thickBot="1">
      <c r="A86" s="549" t="s">
        <v>369</v>
      </c>
      <c r="B86" s="606" t="s">
        <v>505</v>
      </c>
      <c r="C86" s="542">
        <f>+C63+C67+C72+C75+C79+C85+C84</f>
        <v>1168</v>
      </c>
      <c r="D86" s="513"/>
      <c r="E86" s="513"/>
      <c r="F86" s="482"/>
    </row>
    <row r="87" spans="1:6" s="383" customFormat="1" ht="16.5" customHeight="1" thickBot="1">
      <c r="A87" s="558" t="s">
        <v>504</v>
      </c>
      <c r="B87" s="607" t="s">
        <v>506</v>
      </c>
      <c r="C87" s="542">
        <f>+C62+C86</f>
        <v>31848</v>
      </c>
      <c r="D87" s="513"/>
      <c r="E87" s="513"/>
      <c r="F87" s="482"/>
    </row>
    <row r="88" spans="1:6" s="383" customFormat="1" ht="83.25" customHeight="1">
      <c r="A88" s="561"/>
      <c r="B88" s="562"/>
      <c r="C88" s="564"/>
      <c r="D88" s="513"/>
      <c r="E88" s="513"/>
      <c r="F88" s="482"/>
    </row>
    <row r="89" spans="1:6" ht="16.5" customHeight="1">
      <c r="A89" s="514"/>
      <c r="B89" s="514" t="s">
        <v>47</v>
      </c>
      <c r="C89" s="514"/>
    </row>
    <row r="90" spans="1:6" ht="15.95" customHeight="1" thickBot="1">
      <c r="A90" s="612"/>
      <c r="B90" s="612"/>
      <c r="C90" s="306" t="s">
        <v>241</v>
      </c>
    </row>
    <row r="91" spans="1:6" ht="38.1" customHeight="1" thickBot="1">
      <c r="A91" s="516" t="s">
        <v>72</v>
      </c>
      <c r="B91" s="517" t="s">
        <v>48</v>
      </c>
      <c r="C91" s="518" t="str">
        <f>+C3</f>
        <v>2015. évi előirányzat</v>
      </c>
    </row>
    <row r="92" spans="1:6" s="383" customFormat="1" ht="12" customHeight="1" thickBot="1">
      <c r="A92" s="516" t="s">
        <v>520</v>
      </c>
      <c r="B92" s="517" t="s">
        <v>521</v>
      </c>
      <c r="C92" s="518" t="s">
        <v>522</v>
      </c>
      <c r="D92" s="513"/>
      <c r="E92" s="513"/>
      <c r="F92" s="482"/>
    </row>
    <row r="93" spans="1:6" ht="12" customHeight="1" thickBot="1">
      <c r="A93" s="567" t="s">
        <v>18</v>
      </c>
      <c r="B93" s="608" t="s">
        <v>610</v>
      </c>
      <c r="C93" s="569">
        <f>C94+C95+C96+C97+C98+C111</f>
        <v>31646</v>
      </c>
    </row>
    <row r="94" spans="1:6" ht="12" customHeight="1">
      <c r="A94" s="570" t="s">
        <v>101</v>
      </c>
      <c r="B94" s="571" t="s">
        <v>49</v>
      </c>
      <c r="C94" s="572">
        <v>16648</v>
      </c>
      <c r="D94" s="528"/>
      <c r="E94" s="528"/>
    </row>
    <row r="95" spans="1:6" ht="12" customHeight="1">
      <c r="A95" s="529" t="s">
        <v>102</v>
      </c>
      <c r="B95" s="573" t="s">
        <v>188</v>
      </c>
      <c r="C95" s="531">
        <v>4507</v>
      </c>
      <c r="D95" s="528"/>
      <c r="E95" s="528"/>
    </row>
    <row r="96" spans="1:6" ht="12" customHeight="1">
      <c r="A96" s="529" t="s">
        <v>103</v>
      </c>
      <c r="B96" s="573" t="s">
        <v>144</v>
      </c>
      <c r="C96" s="539">
        <v>10491</v>
      </c>
      <c r="D96" s="528"/>
      <c r="E96" s="528"/>
    </row>
    <row r="97" spans="1:5" ht="12" customHeight="1">
      <c r="A97" s="529" t="s">
        <v>104</v>
      </c>
      <c r="B97" s="574" t="s">
        <v>189</v>
      </c>
      <c r="C97" s="539">
        <f t="shared" ref="C95:C113" si="6">+D97</f>
        <v>0</v>
      </c>
      <c r="D97" s="528"/>
      <c r="E97" s="528"/>
    </row>
    <row r="98" spans="1:5" ht="12" customHeight="1">
      <c r="A98" s="529" t="s">
        <v>115</v>
      </c>
      <c r="B98" s="575" t="s">
        <v>190</v>
      </c>
      <c r="C98" s="539">
        <f>SUM(C99:C110)</f>
        <v>0</v>
      </c>
      <c r="D98" s="528"/>
      <c r="E98" s="528"/>
    </row>
    <row r="99" spans="1:5" ht="12" customHeight="1">
      <c r="A99" s="529" t="s">
        <v>105</v>
      </c>
      <c r="B99" s="573" t="s">
        <v>469</v>
      </c>
      <c r="C99" s="539">
        <f t="shared" si="6"/>
        <v>0</v>
      </c>
      <c r="D99" s="528"/>
      <c r="E99" s="528"/>
    </row>
    <row r="100" spans="1:5" ht="12" customHeight="1">
      <c r="A100" s="529" t="s">
        <v>106</v>
      </c>
      <c r="B100" s="576" t="s">
        <v>468</v>
      </c>
      <c r="C100" s="539">
        <f t="shared" si="6"/>
        <v>0</v>
      </c>
      <c r="D100" s="528"/>
      <c r="E100" s="528"/>
    </row>
    <row r="101" spans="1:5" ht="12" customHeight="1">
      <c r="A101" s="529" t="s">
        <v>116</v>
      </c>
      <c r="B101" s="576" t="s">
        <v>467</v>
      </c>
      <c r="C101" s="539">
        <f t="shared" si="6"/>
        <v>0</v>
      </c>
      <c r="D101" s="528"/>
      <c r="E101" s="528"/>
    </row>
    <row r="102" spans="1:5" ht="12" customHeight="1">
      <c r="A102" s="529" t="s">
        <v>117</v>
      </c>
      <c r="B102" s="577" t="s">
        <v>372</v>
      </c>
      <c r="C102" s="539">
        <f t="shared" si="6"/>
        <v>0</v>
      </c>
      <c r="D102" s="528"/>
      <c r="E102" s="528"/>
    </row>
    <row r="103" spans="1:5" ht="12" customHeight="1">
      <c r="A103" s="529" t="s">
        <v>118</v>
      </c>
      <c r="B103" s="578" t="s">
        <v>373</v>
      </c>
      <c r="C103" s="539">
        <f t="shared" si="6"/>
        <v>0</v>
      </c>
      <c r="D103" s="528"/>
      <c r="E103" s="528"/>
    </row>
    <row r="104" spans="1:5" ht="12" customHeight="1">
      <c r="A104" s="529" t="s">
        <v>119</v>
      </c>
      <c r="B104" s="578" t="s">
        <v>374</v>
      </c>
      <c r="C104" s="539">
        <f t="shared" si="6"/>
        <v>0</v>
      </c>
      <c r="D104" s="528"/>
      <c r="E104" s="528"/>
    </row>
    <row r="105" spans="1:5" ht="12" customHeight="1">
      <c r="A105" s="529" t="s">
        <v>121</v>
      </c>
      <c r="B105" s="577" t="s">
        <v>375</v>
      </c>
      <c r="C105" s="539">
        <f t="shared" si="6"/>
        <v>0</v>
      </c>
      <c r="D105" s="528"/>
      <c r="E105" s="528"/>
    </row>
    <row r="106" spans="1:5" ht="12" customHeight="1">
      <c r="A106" s="529" t="s">
        <v>191</v>
      </c>
      <c r="B106" s="577" t="s">
        <v>376</v>
      </c>
      <c r="C106" s="539">
        <f t="shared" si="6"/>
        <v>0</v>
      </c>
      <c r="D106" s="528"/>
      <c r="E106" s="528"/>
    </row>
    <row r="107" spans="1:5" ht="12" customHeight="1">
      <c r="A107" s="529" t="s">
        <v>370</v>
      </c>
      <c r="B107" s="578" t="s">
        <v>377</v>
      </c>
      <c r="C107" s="539">
        <f t="shared" si="6"/>
        <v>0</v>
      </c>
      <c r="D107" s="528"/>
      <c r="E107" s="528"/>
    </row>
    <row r="108" spans="1:5" ht="12" customHeight="1">
      <c r="A108" s="579" t="s">
        <v>371</v>
      </c>
      <c r="B108" s="576" t="s">
        <v>378</v>
      </c>
      <c r="C108" s="539">
        <f t="shared" si="6"/>
        <v>0</v>
      </c>
      <c r="D108" s="528"/>
      <c r="E108" s="528"/>
    </row>
    <row r="109" spans="1:5" ht="12" customHeight="1">
      <c r="A109" s="529" t="s">
        <v>465</v>
      </c>
      <c r="B109" s="576" t="s">
        <v>379</v>
      </c>
      <c r="C109" s="539">
        <f t="shared" si="6"/>
        <v>0</v>
      </c>
      <c r="D109" s="528"/>
      <c r="E109" s="528"/>
    </row>
    <row r="110" spans="1:5" ht="12" customHeight="1">
      <c r="A110" s="533" t="s">
        <v>466</v>
      </c>
      <c r="B110" s="576" t="s">
        <v>380</v>
      </c>
      <c r="C110" s="539">
        <f t="shared" si="6"/>
        <v>0</v>
      </c>
      <c r="D110" s="528"/>
      <c r="E110" s="528"/>
    </row>
    <row r="111" spans="1:5" ht="12" customHeight="1">
      <c r="A111" s="529" t="s">
        <v>470</v>
      </c>
      <c r="B111" s="574" t="s">
        <v>50</v>
      </c>
      <c r="C111" s="531">
        <f>SUM(C112:C113)</f>
        <v>0</v>
      </c>
      <c r="D111" s="528"/>
      <c r="E111" s="528"/>
    </row>
    <row r="112" spans="1:5" ht="12" customHeight="1">
      <c r="A112" s="529" t="s">
        <v>471</v>
      </c>
      <c r="B112" s="573" t="s">
        <v>473</v>
      </c>
      <c r="C112" s="531">
        <f t="shared" si="6"/>
        <v>0</v>
      </c>
      <c r="D112" s="528"/>
      <c r="E112" s="528"/>
    </row>
    <row r="113" spans="1:5" ht="12" customHeight="1" thickBot="1">
      <c r="A113" s="580" t="s">
        <v>472</v>
      </c>
      <c r="B113" s="581" t="s">
        <v>474</v>
      </c>
      <c r="C113" s="582">
        <f t="shared" si="6"/>
        <v>0</v>
      </c>
      <c r="D113" s="528"/>
      <c r="E113" s="528"/>
    </row>
    <row r="114" spans="1:5" ht="12" customHeight="1" thickBot="1">
      <c r="A114" s="583" t="s">
        <v>19</v>
      </c>
      <c r="B114" s="609" t="s">
        <v>611</v>
      </c>
      <c r="C114" s="585">
        <f>+C115+C117+C119</f>
        <v>0</v>
      </c>
    </row>
    <row r="115" spans="1:5" ht="12" customHeight="1">
      <c r="A115" s="525" t="s">
        <v>107</v>
      </c>
      <c r="B115" s="573" t="s">
        <v>240</v>
      </c>
      <c r="C115" s="527">
        <f>+D115</f>
        <v>0</v>
      </c>
      <c r="D115" s="528"/>
      <c r="E115" s="528"/>
    </row>
    <row r="116" spans="1:5" ht="12" customHeight="1">
      <c r="A116" s="525" t="s">
        <v>108</v>
      </c>
      <c r="B116" s="586" t="s">
        <v>385</v>
      </c>
      <c r="C116" s="527">
        <f>+D116</f>
        <v>0</v>
      </c>
      <c r="D116" s="528"/>
      <c r="E116" s="528"/>
    </row>
    <row r="117" spans="1:5" ht="12" customHeight="1">
      <c r="A117" s="525" t="s">
        <v>109</v>
      </c>
      <c r="B117" s="586" t="s">
        <v>192</v>
      </c>
      <c r="C117" s="531">
        <f t="shared" ref="C117:C127" si="7">+D117</f>
        <v>0</v>
      </c>
      <c r="D117" s="528"/>
      <c r="E117" s="528"/>
    </row>
    <row r="118" spans="1:5" ht="12" customHeight="1">
      <c r="A118" s="525" t="s">
        <v>110</v>
      </c>
      <c r="B118" s="586" t="s">
        <v>386</v>
      </c>
      <c r="C118" s="587">
        <f t="shared" si="7"/>
        <v>0</v>
      </c>
      <c r="D118" s="528"/>
      <c r="E118" s="528"/>
    </row>
    <row r="119" spans="1:5" ht="12" customHeight="1">
      <c r="A119" s="525" t="s">
        <v>111</v>
      </c>
      <c r="B119" s="534" t="s">
        <v>243</v>
      </c>
      <c r="C119" s="587">
        <f>SUM(C120:C127)</f>
        <v>0</v>
      </c>
      <c r="D119" s="528"/>
      <c r="E119" s="528"/>
    </row>
    <row r="120" spans="1:5" ht="12" customHeight="1">
      <c r="A120" s="525" t="s">
        <v>120</v>
      </c>
      <c r="B120" s="532" t="s">
        <v>451</v>
      </c>
      <c r="C120" s="587">
        <f t="shared" si="7"/>
        <v>0</v>
      </c>
      <c r="D120" s="528"/>
      <c r="E120" s="528"/>
    </row>
    <row r="121" spans="1:5" ht="12" customHeight="1">
      <c r="A121" s="525" t="s">
        <v>122</v>
      </c>
      <c r="B121" s="588" t="s">
        <v>391</v>
      </c>
      <c r="C121" s="587">
        <f t="shared" si="7"/>
        <v>0</v>
      </c>
      <c r="D121" s="528"/>
      <c r="E121" s="528"/>
    </row>
    <row r="122" spans="1:5">
      <c r="A122" s="525" t="s">
        <v>193</v>
      </c>
      <c r="B122" s="578" t="s">
        <v>374</v>
      </c>
      <c r="C122" s="587">
        <f t="shared" si="7"/>
        <v>0</v>
      </c>
      <c r="D122" s="528"/>
      <c r="E122" s="528"/>
    </row>
    <row r="123" spans="1:5" ht="12" customHeight="1">
      <c r="A123" s="525" t="s">
        <v>194</v>
      </c>
      <c r="B123" s="578" t="s">
        <v>390</v>
      </c>
      <c r="C123" s="587">
        <f t="shared" si="7"/>
        <v>0</v>
      </c>
      <c r="D123" s="528"/>
      <c r="E123" s="528"/>
    </row>
    <row r="124" spans="1:5" ht="12" customHeight="1">
      <c r="A124" s="525" t="s">
        <v>195</v>
      </c>
      <c r="B124" s="578" t="s">
        <v>389</v>
      </c>
      <c r="C124" s="587">
        <f t="shared" si="7"/>
        <v>0</v>
      </c>
      <c r="D124" s="528"/>
      <c r="E124" s="528"/>
    </row>
    <row r="125" spans="1:5" ht="12" customHeight="1">
      <c r="A125" s="525" t="s">
        <v>382</v>
      </c>
      <c r="B125" s="578" t="s">
        <v>377</v>
      </c>
      <c r="C125" s="587">
        <f t="shared" si="7"/>
        <v>0</v>
      </c>
      <c r="D125" s="528"/>
      <c r="E125" s="528"/>
    </row>
    <row r="126" spans="1:5" ht="12" customHeight="1">
      <c r="A126" s="525" t="s">
        <v>383</v>
      </c>
      <c r="B126" s="578" t="s">
        <v>388</v>
      </c>
      <c r="C126" s="587">
        <f t="shared" si="7"/>
        <v>0</v>
      </c>
      <c r="D126" s="528"/>
      <c r="E126" s="528"/>
    </row>
    <row r="127" spans="1:5" ht="13.5" thickBot="1">
      <c r="A127" s="579" t="s">
        <v>384</v>
      </c>
      <c r="B127" s="578" t="s">
        <v>387</v>
      </c>
      <c r="C127" s="589">
        <f t="shared" si="7"/>
        <v>0</v>
      </c>
      <c r="D127" s="528"/>
      <c r="E127" s="528"/>
    </row>
    <row r="128" spans="1:5" ht="12" customHeight="1" thickBot="1">
      <c r="A128" s="522" t="s">
        <v>20</v>
      </c>
      <c r="B128" s="591" t="s">
        <v>475</v>
      </c>
      <c r="C128" s="524">
        <f>+C93+C114</f>
        <v>31646</v>
      </c>
    </row>
    <row r="129" spans="1:5" ht="12" customHeight="1" thickBot="1">
      <c r="A129" s="522" t="s">
        <v>21</v>
      </c>
      <c r="B129" s="591" t="s">
        <v>476</v>
      </c>
      <c r="C129" s="524">
        <f>+C130+C131+C132</f>
        <v>0</v>
      </c>
    </row>
    <row r="130" spans="1:5" ht="12" customHeight="1">
      <c r="A130" s="525" t="s">
        <v>282</v>
      </c>
      <c r="B130" s="586" t="s">
        <v>483</v>
      </c>
      <c r="C130" s="587">
        <f>+D130</f>
        <v>0</v>
      </c>
    </row>
    <row r="131" spans="1:5" ht="12" customHeight="1">
      <c r="A131" s="525" t="s">
        <v>285</v>
      </c>
      <c r="B131" s="586" t="s">
        <v>484</v>
      </c>
      <c r="C131" s="587">
        <f>+D131</f>
        <v>0</v>
      </c>
    </row>
    <row r="132" spans="1:5" ht="12" customHeight="1" thickBot="1">
      <c r="A132" s="579" t="s">
        <v>286</v>
      </c>
      <c r="B132" s="586" t="s">
        <v>485</v>
      </c>
      <c r="C132" s="587">
        <f>+D132</f>
        <v>0</v>
      </c>
    </row>
    <row r="133" spans="1:5" ht="12" customHeight="1" thickBot="1">
      <c r="A133" s="522" t="s">
        <v>22</v>
      </c>
      <c r="B133" s="591" t="s">
        <v>477</v>
      </c>
      <c r="C133" s="524">
        <f>SUM(C134:C139)</f>
        <v>0</v>
      </c>
    </row>
    <row r="134" spans="1:5" ht="12" customHeight="1">
      <c r="A134" s="525" t="s">
        <v>94</v>
      </c>
      <c r="B134" s="594" t="s">
        <v>486</v>
      </c>
      <c r="C134" s="587">
        <f t="shared" ref="C134:C139" si="8">+D134</f>
        <v>0</v>
      </c>
    </row>
    <row r="135" spans="1:5" ht="12" customHeight="1">
      <c r="A135" s="525" t="s">
        <v>95</v>
      </c>
      <c r="B135" s="594" t="s">
        <v>478</v>
      </c>
      <c r="C135" s="587">
        <f t="shared" si="8"/>
        <v>0</v>
      </c>
    </row>
    <row r="136" spans="1:5" ht="12" customHeight="1">
      <c r="A136" s="525" t="s">
        <v>96</v>
      </c>
      <c r="B136" s="594" t="s">
        <v>479</v>
      </c>
      <c r="C136" s="587">
        <f t="shared" si="8"/>
        <v>0</v>
      </c>
    </row>
    <row r="137" spans="1:5" ht="12" customHeight="1">
      <c r="A137" s="525" t="s">
        <v>180</v>
      </c>
      <c r="B137" s="594" t="s">
        <v>480</v>
      </c>
      <c r="C137" s="587">
        <f t="shared" si="8"/>
        <v>0</v>
      </c>
    </row>
    <row r="138" spans="1:5" ht="12" customHeight="1">
      <c r="A138" s="525" t="s">
        <v>181</v>
      </c>
      <c r="B138" s="594" t="s">
        <v>481</v>
      </c>
      <c r="C138" s="587">
        <f t="shared" si="8"/>
        <v>0</v>
      </c>
    </row>
    <row r="139" spans="1:5" ht="12" customHeight="1" thickBot="1">
      <c r="A139" s="579" t="s">
        <v>182</v>
      </c>
      <c r="B139" s="594" t="s">
        <v>482</v>
      </c>
      <c r="C139" s="587">
        <f t="shared" si="8"/>
        <v>0</v>
      </c>
    </row>
    <row r="140" spans="1:5" ht="12" customHeight="1" thickBot="1">
      <c r="A140" s="522" t="s">
        <v>23</v>
      </c>
      <c r="B140" s="591" t="s">
        <v>490</v>
      </c>
      <c r="C140" s="542">
        <f>+C141+C142+C143+C144</f>
        <v>0</v>
      </c>
    </row>
    <row r="141" spans="1:5" ht="12" customHeight="1">
      <c r="A141" s="525" t="s">
        <v>97</v>
      </c>
      <c r="B141" s="594" t="s">
        <v>392</v>
      </c>
      <c r="C141" s="587">
        <f>+D141</f>
        <v>0</v>
      </c>
    </row>
    <row r="142" spans="1:5" ht="12" customHeight="1">
      <c r="A142" s="525" t="s">
        <v>98</v>
      </c>
      <c r="B142" s="594" t="s">
        <v>393</v>
      </c>
      <c r="C142" s="587">
        <f>+D142</f>
        <v>0</v>
      </c>
    </row>
    <row r="143" spans="1:5" ht="12" customHeight="1">
      <c r="A143" s="525" t="s">
        <v>306</v>
      </c>
      <c r="B143" s="594" t="s">
        <v>491</v>
      </c>
      <c r="C143" s="587">
        <f>+D143</f>
        <v>0</v>
      </c>
    </row>
    <row r="144" spans="1:5" ht="12" customHeight="1" thickBot="1">
      <c r="A144" s="579" t="s">
        <v>307</v>
      </c>
      <c r="B144" s="595" t="s">
        <v>581</v>
      </c>
      <c r="C144" s="587">
        <f>+D144</f>
        <v>0</v>
      </c>
      <c r="D144" s="528"/>
      <c r="E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/>
    </row>
    <row r="147" spans="1:9" ht="12" customHeight="1">
      <c r="A147" s="525" t="s">
        <v>100</v>
      </c>
      <c r="B147" s="594" t="s">
        <v>494</v>
      </c>
      <c r="C147" s="587"/>
    </row>
    <row r="148" spans="1:9" ht="12" customHeight="1">
      <c r="A148" s="525" t="s">
        <v>318</v>
      </c>
      <c r="B148" s="594" t="s">
        <v>489</v>
      </c>
      <c r="C148" s="587"/>
    </row>
    <row r="149" spans="1:9" ht="12" customHeight="1">
      <c r="A149" s="525" t="s">
        <v>319</v>
      </c>
      <c r="B149" s="594" t="s">
        <v>495</v>
      </c>
      <c r="C149" s="587"/>
    </row>
    <row r="150" spans="1:9" ht="12" customHeight="1" thickBot="1">
      <c r="A150" s="525" t="s">
        <v>493</v>
      </c>
      <c r="B150" s="594" t="s">
        <v>496</v>
      </c>
      <c r="C150" s="587"/>
    </row>
    <row r="151" spans="1:9" ht="12" customHeight="1" thickBot="1">
      <c r="A151" s="522" t="s">
        <v>25</v>
      </c>
      <c r="B151" s="591" t="s">
        <v>497</v>
      </c>
      <c r="C151" s="597"/>
    </row>
    <row r="152" spans="1:9" ht="12" customHeight="1" thickBot="1">
      <c r="A152" s="522" t="s">
        <v>26</v>
      </c>
      <c r="B152" s="591" t="s">
        <v>498</v>
      </c>
      <c r="C152" s="597"/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G153" s="599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31646</v>
      </c>
      <c r="D154" s="513"/>
      <c r="E154" s="513"/>
      <c r="F154" s="482"/>
    </row>
    <row r="155" spans="1:9" ht="7.5" customHeight="1"/>
    <row r="156" spans="1:9">
      <c r="A156" s="60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-966</v>
      </c>
      <c r="D158" s="605"/>
      <c r="E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1168</v>
      </c>
    </row>
  </sheetData>
  <pageMargins left="0.7" right="0.7" top="0.75" bottom="0.75" header="0.3" footer="0.3"/>
  <pageSetup paperSize="9" scale="68" orientation="portrait" r:id="rId1"/>
  <headerFooter>
    <oddHeader>&amp;C&amp;"Times New Roman CE,Félkövér"&amp;12
Balatonkenese Város Városgondnoksága önként vállalt feladatok&amp;R&amp;"Times New Roman CE,Félkövér dőlt" 1.2.4/b. melléklet a 5/2015. (III.18.) önkormányzati rendelethez</oddHeader>
  </headerFooter>
  <rowBreaks count="1" manualBreakCount="1">
    <brk id="87" max="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topLeftCell="C1" zoomScaleSheetLayoutView="100" workbookViewId="0">
      <selection activeCell="H10" sqref="H10"/>
    </sheetView>
  </sheetViews>
  <sheetFormatPr defaultRowHeight="12.75"/>
  <cols>
    <col min="1" max="1" width="6.83203125" style="645" customWidth="1"/>
    <col min="2" max="2" width="55.1640625" style="644" customWidth="1"/>
    <col min="3" max="3" width="16.33203125" style="645" customWidth="1"/>
    <col min="4" max="4" width="55.1640625" style="645" customWidth="1"/>
    <col min="5" max="5" width="16.33203125" style="645" customWidth="1"/>
    <col min="6" max="6" width="4.83203125" style="645" customWidth="1"/>
    <col min="7" max="16384" width="9.33203125" style="645"/>
  </cols>
  <sheetData>
    <row r="1" spans="1:6" ht="39.75" customHeight="1">
      <c r="B1" s="668" t="s">
        <v>163</v>
      </c>
      <c r="C1" s="669"/>
      <c r="D1" s="669"/>
      <c r="E1" s="669"/>
      <c r="F1" s="760"/>
    </row>
    <row r="2" spans="1:6" ht="14.25" thickBot="1">
      <c r="E2" s="670" t="s">
        <v>63</v>
      </c>
      <c r="F2" s="760"/>
    </row>
    <row r="3" spans="1:6" ht="18" customHeight="1" thickBot="1">
      <c r="A3" s="758" t="s">
        <v>72</v>
      </c>
      <c r="B3" s="671" t="s">
        <v>58</v>
      </c>
      <c r="C3" s="672"/>
      <c r="D3" s="671" t="s">
        <v>59</v>
      </c>
      <c r="E3" s="673"/>
      <c r="F3" s="760"/>
    </row>
    <row r="4" spans="1:6" s="674" customFormat="1" ht="35.25" customHeight="1" thickBot="1">
      <c r="A4" s="759"/>
      <c r="B4" s="647" t="s">
        <v>64</v>
      </c>
      <c r="C4" s="648" t="str">
        <f>+'1.1.sz.mell. Önk. szumma'!E3</f>
        <v>2015. évi előirányzat</v>
      </c>
      <c r="D4" s="647" t="s">
        <v>64</v>
      </c>
      <c r="E4" s="649" t="str">
        <f>+C4</f>
        <v>2015. évi előirányzat</v>
      </c>
      <c r="F4" s="760"/>
    </row>
    <row r="5" spans="1:6" s="674" customFormat="1" ht="12" customHeight="1" thickBot="1">
      <c r="A5" s="675" t="s">
        <v>520</v>
      </c>
      <c r="B5" s="647" t="s">
        <v>521</v>
      </c>
      <c r="C5" s="648" t="s">
        <v>522</v>
      </c>
      <c r="D5" s="647" t="s">
        <v>524</v>
      </c>
      <c r="E5" s="649" t="s">
        <v>523</v>
      </c>
      <c r="F5" s="760"/>
    </row>
    <row r="6" spans="1:6" ht="12.95" customHeight="1">
      <c r="A6" s="676" t="s">
        <v>18</v>
      </c>
      <c r="B6" s="677" t="s">
        <v>395</v>
      </c>
      <c r="C6" s="678">
        <v>284600</v>
      </c>
      <c r="D6" s="677" t="s">
        <v>65</v>
      </c>
      <c r="E6" s="679">
        <v>174235</v>
      </c>
      <c r="F6" s="760"/>
    </row>
    <row r="7" spans="1:6" ht="12.95" customHeight="1">
      <c r="A7" s="680" t="s">
        <v>19</v>
      </c>
      <c r="B7" s="681" t="s">
        <v>396</v>
      </c>
      <c r="C7" s="682">
        <v>19440</v>
      </c>
      <c r="D7" s="681" t="s">
        <v>188</v>
      </c>
      <c r="E7" s="683">
        <v>47779</v>
      </c>
      <c r="F7" s="760"/>
    </row>
    <row r="8" spans="1:6" ht="12.95" customHeight="1">
      <c r="A8" s="680" t="s">
        <v>20</v>
      </c>
      <c r="B8" s="681" t="s">
        <v>417</v>
      </c>
      <c r="C8" s="682">
        <v>2841</v>
      </c>
      <c r="D8" s="681" t="s">
        <v>246</v>
      </c>
      <c r="E8" s="683">
        <v>286787</v>
      </c>
      <c r="F8" s="760"/>
    </row>
    <row r="9" spans="1:6" ht="12.95" customHeight="1">
      <c r="A9" s="680" t="s">
        <v>21</v>
      </c>
      <c r="B9" s="681" t="s">
        <v>179</v>
      </c>
      <c r="C9" s="682">
        <v>209000</v>
      </c>
      <c r="D9" s="681" t="s">
        <v>189</v>
      </c>
      <c r="E9" s="683">
        <v>11588</v>
      </c>
      <c r="F9" s="760"/>
    </row>
    <row r="10" spans="1:6" ht="12.95" customHeight="1">
      <c r="A10" s="680" t="s">
        <v>22</v>
      </c>
      <c r="B10" s="703" t="s">
        <v>444</v>
      </c>
      <c r="C10" s="682">
        <v>102389</v>
      </c>
      <c r="D10" s="681" t="s">
        <v>190</v>
      </c>
      <c r="E10" s="683">
        <v>151868</v>
      </c>
      <c r="F10" s="760"/>
    </row>
    <row r="11" spans="1:6" ht="12.95" customHeight="1">
      <c r="A11" s="680" t="s">
        <v>23</v>
      </c>
      <c r="B11" s="681" t="s">
        <v>397</v>
      </c>
      <c r="C11" s="684">
        <v>18520</v>
      </c>
      <c r="D11" s="681" t="s">
        <v>50</v>
      </c>
      <c r="E11" s="683">
        <v>147876</v>
      </c>
      <c r="F11" s="760"/>
    </row>
    <row r="12" spans="1:6" ht="12.95" customHeight="1">
      <c r="A12" s="680" t="s">
        <v>24</v>
      </c>
      <c r="B12" s="681" t="s">
        <v>508</v>
      </c>
      <c r="C12" s="682">
        <v>9000</v>
      </c>
      <c r="D12" s="657"/>
      <c r="E12" s="683"/>
      <c r="F12" s="760"/>
    </row>
    <row r="13" spans="1:6" ht="12.95" customHeight="1">
      <c r="A13" s="680" t="s">
        <v>25</v>
      </c>
      <c r="B13" s="657"/>
      <c r="C13" s="682"/>
      <c r="D13" s="657"/>
      <c r="E13" s="683"/>
      <c r="F13" s="760"/>
    </row>
    <row r="14" spans="1:6" ht="12.95" customHeight="1">
      <c r="A14" s="680" t="s">
        <v>26</v>
      </c>
      <c r="B14" s="704"/>
      <c r="C14" s="684"/>
      <c r="D14" s="657"/>
      <c r="E14" s="683"/>
      <c r="F14" s="760"/>
    </row>
    <row r="15" spans="1:6" ht="12.95" customHeight="1">
      <c r="A15" s="680" t="s">
        <v>27</v>
      </c>
      <c r="B15" s="657"/>
      <c r="C15" s="682"/>
      <c r="D15" s="657"/>
      <c r="E15" s="683"/>
      <c r="F15" s="760"/>
    </row>
    <row r="16" spans="1:6" ht="12.95" customHeight="1">
      <c r="A16" s="680" t="s">
        <v>28</v>
      </c>
      <c r="B16" s="657"/>
      <c r="C16" s="682"/>
      <c r="D16" s="657"/>
      <c r="E16" s="683"/>
      <c r="F16" s="760"/>
    </row>
    <row r="17" spans="1:6" ht="12.95" customHeight="1" thickBot="1">
      <c r="A17" s="680" t="s">
        <v>29</v>
      </c>
      <c r="B17" s="658"/>
      <c r="C17" s="705"/>
      <c r="D17" s="657"/>
      <c r="E17" s="706"/>
      <c r="F17" s="760"/>
    </row>
    <row r="18" spans="1:6" ht="15.95" customHeight="1" thickBot="1">
      <c r="A18" s="311" t="s">
        <v>30</v>
      </c>
      <c r="B18" s="312" t="s">
        <v>509</v>
      </c>
      <c r="C18" s="692">
        <f>SUM(C6:C17)-C8-C12</f>
        <v>633949</v>
      </c>
      <c r="D18" s="312" t="s">
        <v>403</v>
      </c>
      <c r="E18" s="693">
        <f>SUM(E6:E17)</f>
        <v>820133</v>
      </c>
      <c r="F18" s="760"/>
    </row>
    <row r="19" spans="1:6" ht="12.95" customHeight="1">
      <c r="A19" s="687" t="s">
        <v>31</v>
      </c>
      <c r="B19" s="690" t="s">
        <v>400</v>
      </c>
      <c r="C19" s="707">
        <f>+C20+C21+C22+C23</f>
        <v>186184</v>
      </c>
      <c r="D19" s="681" t="s">
        <v>196</v>
      </c>
      <c r="E19" s="691"/>
      <c r="F19" s="760"/>
    </row>
    <row r="20" spans="1:6" ht="12.95" customHeight="1">
      <c r="A20" s="680" t="s">
        <v>32</v>
      </c>
      <c r="B20" s="681" t="s">
        <v>238</v>
      </c>
      <c r="C20" s="682">
        <v>186184</v>
      </c>
      <c r="D20" s="681" t="s">
        <v>402</v>
      </c>
      <c r="E20" s="683"/>
      <c r="F20" s="760"/>
    </row>
    <row r="21" spans="1:6" ht="12.95" customHeight="1">
      <c r="A21" s="680" t="s">
        <v>33</v>
      </c>
      <c r="B21" s="681" t="s">
        <v>239</v>
      </c>
      <c r="C21" s="682"/>
      <c r="D21" s="681" t="s">
        <v>161</v>
      </c>
      <c r="E21" s="683"/>
      <c r="F21" s="760"/>
    </row>
    <row r="22" spans="1:6" ht="12.95" customHeight="1">
      <c r="A22" s="680" t="s">
        <v>34</v>
      </c>
      <c r="B22" s="681" t="s">
        <v>244</v>
      </c>
      <c r="C22" s="682"/>
      <c r="D22" s="681" t="s">
        <v>162</v>
      </c>
      <c r="E22" s="683"/>
      <c r="F22" s="760"/>
    </row>
    <row r="23" spans="1:6" ht="12.95" customHeight="1">
      <c r="A23" s="680" t="s">
        <v>35</v>
      </c>
      <c r="B23" s="681" t="s">
        <v>245</v>
      </c>
      <c r="C23" s="682"/>
      <c r="D23" s="690" t="s">
        <v>247</v>
      </c>
      <c r="E23" s="683"/>
      <c r="F23" s="760"/>
    </row>
    <row r="24" spans="1:6" ht="12.95" customHeight="1">
      <c r="A24" s="680" t="s">
        <v>36</v>
      </c>
      <c r="B24" s="681" t="s">
        <v>401</v>
      </c>
      <c r="C24" s="699">
        <f>+C25+C26</f>
        <v>0</v>
      </c>
      <c r="D24" s="681" t="s">
        <v>197</v>
      </c>
      <c r="E24" s="683"/>
      <c r="F24" s="760"/>
    </row>
    <row r="25" spans="1:6" ht="12.95" customHeight="1">
      <c r="A25" s="687" t="s">
        <v>37</v>
      </c>
      <c r="B25" s="690" t="s">
        <v>398</v>
      </c>
      <c r="C25" s="708"/>
      <c r="D25" s="677" t="s">
        <v>491</v>
      </c>
      <c r="E25" s="691"/>
      <c r="F25" s="760"/>
    </row>
    <row r="26" spans="1:6" ht="12.95" customHeight="1">
      <c r="A26" s="680" t="s">
        <v>38</v>
      </c>
      <c r="B26" s="681" t="s">
        <v>399</v>
      </c>
      <c r="C26" s="682"/>
      <c r="D26" s="681" t="s">
        <v>497</v>
      </c>
      <c r="E26" s="683"/>
      <c r="F26" s="760"/>
    </row>
    <row r="27" spans="1:6" ht="12.95" customHeight="1">
      <c r="A27" s="680" t="s">
        <v>39</v>
      </c>
      <c r="B27" s="681" t="s">
        <v>502</v>
      </c>
      <c r="C27" s="682"/>
      <c r="D27" s="681" t="s">
        <v>498</v>
      </c>
      <c r="E27" s="683"/>
      <c r="F27" s="760"/>
    </row>
    <row r="28" spans="1:6" ht="12.95" customHeight="1" thickBot="1">
      <c r="A28" s="687" t="s">
        <v>40</v>
      </c>
      <c r="B28" s="690" t="s">
        <v>356</v>
      </c>
      <c r="C28" s="708"/>
      <c r="D28" s="688"/>
      <c r="E28" s="691"/>
      <c r="F28" s="760"/>
    </row>
    <row r="29" spans="1:6" ht="15.95" customHeight="1" thickBot="1">
      <c r="A29" s="311" t="s">
        <v>41</v>
      </c>
      <c r="B29" s="312" t="s">
        <v>510</v>
      </c>
      <c r="C29" s="692">
        <f>+C19+C24+C27+C28</f>
        <v>186184</v>
      </c>
      <c r="D29" s="312" t="s">
        <v>512</v>
      </c>
      <c r="E29" s="693">
        <f>SUM(E19:E28)</f>
        <v>0</v>
      </c>
      <c r="F29" s="760"/>
    </row>
    <row r="30" spans="1:6" ht="13.5" thickBot="1">
      <c r="A30" s="311" t="s">
        <v>42</v>
      </c>
      <c r="B30" s="312" t="s">
        <v>511</v>
      </c>
      <c r="C30" s="313">
        <f>+C18+C29</f>
        <v>820133</v>
      </c>
      <c r="D30" s="312" t="s">
        <v>513</v>
      </c>
      <c r="E30" s="313">
        <f>+E18+E29</f>
        <v>820133</v>
      </c>
      <c r="F30" s="760"/>
    </row>
    <row r="31" spans="1:6" ht="13.5" thickBot="1">
      <c r="A31" s="311" t="s">
        <v>43</v>
      </c>
      <c r="B31" s="312" t="s">
        <v>174</v>
      </c>
      <c r="C31" s="313">
        <f>IF(C18-E18&lt;0,E18-C18,"-")</f>
        <v>186184</v>
      </c>
      <c r="D31" s="312" t="s">
        <v>175</v>
      </c>
      <c r="E31" s="313" t="str">
        <f>IF(C18-E18&gt;0,C18-E18,"-")</f>
        <v>-</v>
      </c>
      <c r="F31" s="760"/>
    </row>
    <row r="32" spans="1:6" ht="13.5" thickBot="1">
      <c r="A32" s="311" t="s">
        <v>44</v>
      </c>
      <c r="B32" s="312" t="s">
        <v>248</v>
      </c>
      <c r="C32" s="313" t="str">
        <f>IF(C18+C29-E30&lt;0,E30-(C18+C29),"-")</f>
        <v>-</v>
      </c>
      <c r="D32" s="312" t="s">
        <v>249</v>
      </c>
      <c r="E32" s="313" t="str">
        <f>IF(C18+C29-E30&gt;0,C18+C29-E30,"-")</f>
        <v>-</v>
      </c>
      <c r="F32" s="760"/>
    </row>
    <row r="33" spans="2:4">
      <c r="B33" s="761"/>
      <c r="C33" s="761"/>
      <c r="D33" s="761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>&amp;R&amp;"Times New Roman CE,Félkövér dőlt"&amp;11 2.1. melléklet a 5/2015. (III.18.)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topLeftCell="A13" zoomScaleSheetLayoutView="115" workbookViewId="0">
      <selection activeCell="C36" sqref="C36"/>
    </sheetView>
  </sheetViews>
  <sheetFormatPr defaultRowHeight="12.75"/>
  <cols>
    <col min="1" max="1" width="6.83203125" style="645" customWidth="1"/>
    <col min="2" max="2" width="55.1640625" style="644" customWidth="1"/>
    <col min="3" max="3" width="16.33203125" style="645" customWidth="1"/>
    <col min="4" max="4" width="53.5" style="645" bestFit="1" customWidth="1"/>
    <col min="5" max="5" width="16.33203125" style="645" customWidth="1"/>
    <col min="6" max="6" width="4.83203125" style="645" customWidth="1"/>
    <col min="7" max="16384" width="9.33203125" style="645"/>
  </cols>
  <sheetData>
    <row r="1" spans="1:6" ht="25.5">
      <c r="B1" s="668" t="s">
        <v>164</v>
      </c>
      <c r="C1" s="669"/>
      <c r="D1" s="669"/>
      <c r="E1" s="669"/>
      <c r="F1" s="760"/>
    </row>
    <row r="2" spans="1:6" ht="14.25" thickBot="1">
      <c r="E2" s="670" t="s">
        <v>63</v>
      </c>
      <c r="F2" s="760"/>
    </row>
    <row r="3" spans="1:6" ht="13.5" thickBot="1">
      <c r="A3" s="762" t="s">
        <v>72</v>
      </c>
      <c r="B3" s="671" t="s">
        <v>58</v>
      </c>
      <c r="C3" s="672"/>
      <c r="D3" s="671" t="s">
        <v>59</v>
      </c>
      <c r="E3" s="673"/>
      <c r="F3" s="760"/>
    </row>
    <row r="4" spans="1:6" s="674" customFormat="1" ht="26.25" thickBot="1">
      <c r="A4" s="763"/>
      <c r="B4" s="647" t="s">
        <v>64</v>
      </c>
      <c r="C4" s="648" t="str">
        <f>+'2.1.sz.mell  '!C4</f>
        <v>2015. évi előirányzat</v>
      </c>
      <c r="D4" s="647" t="s">
        <v>64</v>
      </c>
      <c r="E4" s="648" t="str">
        <f>+'2.1.sz.mell  '!C4</f>
        <v>2015. évi előirányzat</v>
      </c>
      <c r="F4" s="760"/>
    </row>
    <row r="5" spans="1:6" s="674" customFormat="1" ht="13.5" thickBot="1">
      <c r="A5" s="675" t="s">
        <v>520</v>
      </c>
      <c r="B5" s="647" t="s">
        <v>521</v>
      </c>
      <c r="C5" s="648" t="s">
        <v>522</v>
      </c>
      <c r="D5" s="647" t="s">
        <v>524</v>
      </c>
      <c r="E5" s="649" t="s">
        <v>523</v>
      </c>
      <c r="F5" s="760"/>
    </row>
    <row r="6" spans="1:6" ht="12.95" customHeight="1">
      <c r="A6" s="676" t="s">
        <v>18</v>
      </c>
      <c r="B6" s="677" t="s">
        <v>404</v>
      </c>
      <c r="C6" s="678"/>
      <c r="D6" s="677" t="s">
        <v>240</v>
      </c>
      <c r="E6" s="679">
        <v>220558</v>
      </c>
      <c r="F6" s="760"/>
    </row>
    <row r="7" spans="1:6">
      <c r="A7" s="680" t="s">
        <v>19</v>
      </c>
      <c r="B7" s="681" t="s">
        <v>405</v>
      </c>
      <c r="C7" s="682"/>
      <c r="D7" s="681" t="s">
        <v>410</v>
      </c>
      <c r="E7" s="683"/>
      <c r="F7" s="760"/>
    </row>
    <row r="8" spans="1:6" ht="12.95" customHeight="1">
      <c r="A8" s="680" t="s">
        <v>20</v>
      </c>
      <c r="B8" s="681" t="s">
        <v>9</v>
      </c>
      <c r="C8" s="682"/>
      <c r="D8" s="681" t="s">
        <v>192</v>
      </c>
      <c r="E8" s="683">
        <v>60440</v>
      </c>
      <c r="F8" s="760"/>
    </row>
    <row r="9" spans="1:6" ht="12.95" customHeight="1">
      <c r="A9" s="680" t="s">
        <v>21</v>
      </c>
      <c r="B9" s="681" t="s">
        <v>406</v>
      </c>
      <c r="C9" s="682">
        <v>261680</v>
      </c>
      <c r="D9" s="681" t="s">
        <v>411</v>
      </c>
      <c r="E9" s="683"/>
      <c r="F9" s="760"/>
    </row>
    <row r="10" spans="1:6" ht="12.75" customHeight="1">
      <c r="A10" s="680" t="s">
        <v>22</v>
      </c>
      <c r="B10" s="681" t="s">
        <v>407</v>
      </c>
      <c r="C10" s="682">
        <v>247218</v>
      </c>
      <c r="D10" s="681" t="s">
        <v>243</v>
      </c>
      <c r="E10" s="683"/>
      <c r="F10" s="760"/>
    </row>
    <row r="11" spans="1:6" ht="12.95" customHeight="1">
      <c r="A11" s="680" t="s">
        <v>23</v>
      </c>
      <c r="B11" s="681" t="s">
        <v>408</v>
      </c>
      <c r="C11" s="684"/>
      <c r="D11" s="685"/>
      <c r="E11" s="683"/>
      <c r="F11" s="760"/>
    </row>
    <row r="12" spans="1:6" ht="12.95" customHeight="1">
      <c r="A12" s="680" t="s">
        <v>24</v>
      </c>
      <c r="B12" s="657"/>
      <c r="C12" s="682"/>
      <c r="D12" s="685"/>
      <c r="E12" s="683"/>
      <c r="F12" s="760"/>
    </row>
    <row r="13" spans="1:6" ht="12.95" customHeight="1">
      <c r="A13" s="680" t="s">
        <v>25</v>
      </c>
      <c r="B13" s="657"/>
      <c r="C13" s="682"/>
      <c r="D13" s="685"/>
      <c r="E13" s="683"/>
      <c r="F13" s="760"/>
    </row>
    <row r="14" spans="1:6" ht="12.95" customHeight="1">
      <c r="A14" s="680" t="s">
        <v>26</v>
      </c>
      <c r="B14" s="686"/>
      <c r="C14" s="684"/>
      <c r="D14" s="685"/>
      <c r="E14" s="683"/>
      <c r="F14" s="760"/>
    </row>
    <row r="15" spans="1:6">
      <c r="A15" s="680" t="s">
        <v>27</v>
      </c>
      <c r="B15" s="657"/>
      <c r="C15" s="684"/>
      <c r="D15" s="685"/>
      <c r="E15" s="683"/>
      <c r="F15" s="760"/>
    </row>
    <row r="16" spans="1:6" ht="12.95" customHeight="1" thickBot="1">
      <c r="A16" s="687" t="s">
        <v>28</v>
      </c>
      <c r="B16" s="688"/>
      <c r="C16" s="689"/>
      <c r="D16" s="690" t="s">
        <v>50</v>
      </c>
      <c r="E16" s="691"/>
      <c r="F16" s="760"/>
    </row>
    <row r="17" spans="1:6" ht="15.95" customHeight="1" thickBot="1">
      <c r="A17" s="311" t="s">
        <v>29</v>
      </c>
      <c r="B17" s="312" t="s">
        <v>418</v>
      </c>
      <c r="C17" s="692">
        <f>+C6+C8+C9+C11+C12+C13+C14+C15+C16</f>
        <v>261680</v>
      </c>
      <c r="D17" s="312" t="s">
        <v>419</v>
      </c>
      <c r="E17" s="693">
        <f>+E6+E8+E10+E11+E12+E13+E14+E15+E16</f>
        <v>280998</v>
      </c>
      <c r="F17" s="760"/>
    </row>
    <row r="18" spans="1:6" ht="12.95" customHeight="1">
      <c r="A18" s="676" t="s">
        <v>30</v>
      </c>
      <c r="B18" s="694" t="s">
        <v>261</v>
      </c>
      <c r="C18" s="695">
        <f>+C19+C20+C21+C22+C23</f>
        <v>19318</v>
      </c>
      <c r="D18" s="681" t="s">
        <v>196</v>
      </c>
      <c r="E18" s="679"/>
      <c r="F18" s="760"/>
    </row>
    <row r="19" spans="1:6" ht="12.95" customHeight="1">
      <c r="A19" s="680" t="s">
        <v>31</v>
      </c>
      <c r="B19" s="696" t="s">
        <v>250</v>
      </c>
      <c r="C19" s="682">
        <v>19318</v>
      </c>
      <c r="D19" s="681" t="s">
        <v>199</v>
      </c>
      <c r="E19" s="683"/>
      <c r="F19" s="760"/>
    </row>
    <row r="20" spans="1:6" ht="12.95" customHeight="1">
      <c r="A20" s="676" t="s">
        <v>32</v>
      </c>
      <c r="B20" s="696" t="s">
        <v>251</v>
      </c>
      <c r="C20" s="682"/>
      <c r="D20" s="681" t="s">
        <v>161</v>
      </c>
      <c r="E20" s="683"/>
      <c r="F20" s="760"/>
    </row>
    <row r="21" spans="1:6" ht="12.95" customHeight="1">
      <c r="A21" s="680" t="s">
        <v>33</v>
      </c>
      <c r="B21" s="696" t="s">
        <v>252</v>
      </c>
      <c r="C21" s="682"/>
      <c r="D21" s="681" t="s">
        <v>162</v>
      </c>
      <c r="E21" s="683"/>
      <c r="F21" s="760"/>
    </row>
    <row r="22" spans="1:6" ht="12.95" customHeight="1">
      <c r="A22" s="676" t="s">
        <v>34</v>
      </c>
      <c r="B22" s="696" t="s">
        <v>253</v>
      </c>
      <c r="C22" s="682"/>
      <c r="D22" s="690" t="s">
        <v>247</v>
      </c>
      <c r="E22" s="683"/>
      <c r="F22" s="760"/>
    </row>
    <row r="23" spans="1:6" ht="12.95" customHeight="1">
      <c r="A23" s="680" t="s">
        <v>35</v>
      </c>
      <c r="B23" s="697" t="s">
        <v>254</v>
      </c>
      <c r="C23" s="682"/>
      <c r="D23" s="681" t="s">
        <v>200</v>
      </c>
      <c r="E23" s="683"/>
      <c r="F23" s="760"/>
    </row>
    <row r="24" spans="1:6" ht="12.95" customHeight="1">
      <c r="A24" s="676" t="s">
        <v>36</v>
      </c>
      <c r="B24" s="698" t="s">
        <v>255</v>
      </c>
      <c r="C24" s="699">
        <f>+C25+C26+C27+C28+C29</f>
        <v>0</v>
      </c>
      <c r="D24" s="677" t="s">
        <v>198</v>
      </c>
      <c r="E24" s="683"/>
      <c r="F24" s="760"/>
    </row>
    <row r="25" spans="1:6" ht="12.95" customHeight="1">
      <c r="A25" s="680" t="s">
        <v>37</v>
      </c>
      <c r="B25" s="697" t="s">
        <v>256</v>
      </c>
      <c r="C25" s="682"/>
      <c r="D25" s="677" t="s">
        <v>412</v>
      </c>
      <c r="E25" s="683"/>
      <c r="F25" s="760"/>
    </row>
    <row r="26" spans="1:6" ht="12.95" customHeight="1">
      <c r="A26" s="676" t="s">
        <v>38</v>
      </c>
      <c r="B26" s="697" t="s">
        <v>257</v>
      </c>
      <c r="C26" s="682"/>
      <c r="D26" s="700"/>
      <c r="E26" s="683"/>
      <c r="F26" s="760"/>
    </row>
    <row r="27" spans="1:6" ht="12.95" customHeight="1">
      <c r="A27" s="680" t="s">
        <v>39</v>
      </c>
      <c r="B27" s="696" t="s">
        <v>258</v>
      </c>
      <c r="C27" s="682"/>
      <c r="D27" s="700"/>
      <c r="E27" s="683"/>
      <c r="F27" s="760"/>
    </row>
    <row r="28" spans="1:6" ht="12.95" customHeight="1">
      <c r="A28" s="676" t="s">
        <v>40</v>
      </c>
      <c r="B28" s="701" t="s">
        <v>259</v>
      </c>
      <c r="C28" s="682"/>
      <c r="D28" s="657"/>
      <c r="E28" s="683"/>
      <c r="F28" s="760"/>
    </row>
    <row r="29" spans="1:6" ht="12.95" customHeight="1" thickBot="1">
      <c r="A29" s="680" t="s">
        <v>41</v>
      </c>
      <c r="B29" s="702" t="s">
        <v>260</v>
      </c>
      <c r="C29" s="682"/>
      <c r="D29" s="700"/>
      <c r="E29" s="683"/>
      <c r="F29" s="760"/>
    </row>
    <row r="30" spans="1:6" ht="30" customHeight="1" thickBot="1">
      <c r="A30" s="311" t="s">
        <v>42</v>
      </c>
      <c r="B30" s="312" t="s">
        <v>409</v>
      </c>
      <c r="C30" s="692">
        <f>+C18+C24</f>
        <v>19318</v>
      </c>
      <c r="D30" s="312" t="s">
        <v>413</v>
      </c>
      <c r="E30" s="693">
        <f>SUM(E18:E29)</f>
        <v>0</v>
      </c>
      <c r="F30" s="760"/>
    </row>
    <row r="31" spans="1:6" ht="13.5" thickBot="1">
      <c r="A31" s="311" t="s">
        <v>43</v>
      </c>
      <c r="B31" s="312" t="s">
        <v>414</v>
      </c>
      <c r="C31" s="313">
        <f>+C17+C30</f>
        <v>280998</v>
      </c>
      <c r="D31" s="312" t="s">
        <v>415</v>
      </c>
      <c r="E31" s="313">
        <f>+E17+E30</f>
        <v>280998</v>
      </c>
      <c r="F31" s="760"/>
    </row>
    <row r="32" spans="1:6" ht="13.5" thickBot="1">
      <c r="A32" s="311" t="s">
        <v>44</v>
      </c>
      <c r="B32" s="312" t="s">
        <v>174</v>
      </c>
      <c r="C32" s="313">
        <f>IF(C17-E17&lt;0,E17-C17,"-")</f>
        <v>19318</v>
      </c>
      <c r="D32" s="312" t="s">
        <v>175</v>
      </c>
      <c r="E32" s="313" t="str">
        <f>IF(C17-E17&gt;0,C17-E17,"-")</f>
        <v>-</v>
      </c>
      <c r="F32" s="760"/>
    </row>
    <row r="33" spans="1:6" ht="13.5" thickBot="1">
      <c r="A33" s="311" t="s">
        <v>45</v>
      </c>
      <c r="B33" s="312" t="s">
        <v>248</v>
      </c>
      <c r="C33" s="313" t="str">
        <f>IF(C17+C30-E26&lt;0,E26-(C17+C30),"-")</f>
        <v>-</v>
      </c>
      <c r="D33" s="312" t="s">
        <v>249</v>
      </c>
      <c r="E33" s="313" t="str">
        <f>IF(C19+C30-E31&gt;0,C19+C30-E31,"-")</f>
        <v>-</v>
      </c>
      <c r="F33" s="760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86614173228346458" bottom="0.78740157480314965" header="0.47244094488188981" footer="0.78740157480314965"/>
  <pageSetup paperSize="9" scale="93" orientation="landscape" verticalDpi="300" r:id="rId1"/>
  <headerFooter alignWithMargins="0">
    <oddHeader>&amp;R&amp;"Times New Roman CE,Félkövér dőlt" 2.2. melléklet a 5/2015. (III.18.) önkormányzati rendelethez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>
      <c r="A1" s="125" t="s">
        <v>156</v>
      </c>
      <c r="E1" s="128" t="s">
        <v>160</v>
      </c>
    </row>
    <row r="3" spans="1:5">
      <c r="A3" s="134"/>
      <c r="B3" s="135"/>
      <c r="C3" s="134"/>
      <c r="D3" s="137"/>
      <c r="E3" s="135"/>
    </row>
    <row r="4" spans="1:5" ht="15.75">
      <c r="A4" s="86" t="str">
        <f>+ÖSSZEFÜGGÉSEK!A5</f>
        <v>2015. évi előirányzat BEVÉTELEK</v>
      </c>
      <c r="B4" s="136"/>
      <c r="C4" s="144"/>
      <c r="D4" s="137"/>
      <c r="E4" s="135"/>
    </row>
    <row r="5" spans="1:5">
      <c r="A5" s="134"/>
      <c r="B5" s="135"/>
      <c r="C5" s="134"/>
      <c r="D5" s="137"/>
      <c r="E5" s="135"/>
    </row>
    <row r="6" spans="1:5">
      <c r="A6" s="134" t="s">
        <v>575</v>
      </c>
      <c r="B6" s="135">
        <f>+'1.1.sz.mell. Önk. szumma'!E62</f>
        <v>895629</v>
      </c>
      <c r="C6" s="134" t="s">
        <v>514</v>
      </c>
      <c r="D6" s="137">
        <f>+'2.1.sz.mell  '!C18+'2.2.sz.mell  '!C17</f>
        <v>895629</v>
      </c>
      <c r="E6" s="135">
        <f t="shared" ref="E6:E15" si="0">+B6-D6</f>
        <v>0</v>
      </c>
    </row>
    <row r="7" spans="1:5">
      <c r="A7" s="134" t="s">
        <v>576</v>
      </c>
      <c r="B7" s="135">
        <f>+'1.1.sz.mell. Önk. szumma'!E86</f>
        <v>205502</v>
      </c>
      <c r="C7" s="134" t="s">
        <v>515</v>
      </c>
      <c r="D7" s="137">
        <f>+'2.1.sz.mell  '!C29+'2.2.sz.mell  '!C30</f>
        <v>205502</v>
      </c>
      <c r="E7" s="135">
        <f t="shared" si="0"/>
        <v>0</v>
      </c>
    </row>
    <row r="8" spans="1:5">
      <c r="A8" s="134" t="s">
        <v>577</v>
      </c>
      <c r="B8" s="135">
        <f>+'1.1.sz.mell. Önk. szumma'!E87</f>
        <v>1101131</v>
      </c>
      <c r="C8" s="134" t="s">
        <v>516</v>
      </c>
      <c r="D8" s="137">
        <f>+'2.1.sz.mell  '!C30+'2.2.sz.mell  '!C31</f>
        <v>1101131</v>
      </c>
      <c r="E8" s="135">
        <f t="shared" si="0"/>
        <v>0</v>
      </c>
    </row>
    <row r="9" spans="1:5">
      <c r="A9" s="134"/>
      <c r="B9" s="135"/>
      <c r="C9" s="134"/>
      <c r="D9" s="137"/>
      <c r="E9" s="135"/>
    </row>
    <row r="10" spans="1:5">
      <c r="A10" s="134"/>
      <c r="B10" s="135"/>
      <c r="C10" s="134"/>
      <c r="D10" s="137"/>
      <c r="E10" s="135"/>
    </row>
    <row r="11" spans="1:5" ht="15.75">
      <c r="A11" s="86" t="str">
        <f>+ÖSSZEFÜGGÉSEK!A12</f>
        <v>2015. évi előirányzat KIADÁSOK</v>
      </c>
      <c r="B11" s="136"/>
      <c r="C11" s="144"/>
      <c r="D11" s="137"/>
      <c r="E11" s="135"/>
    </row>
    <row r="12" spans="1:5">
      <c r="A12" s="134"/>
      <c r="B12" s="135"/>
      <c r="C12" s="134"/>
      <c r="D12" s="137"/>
      <c r="E12" s="135"/>
    </row>
    <row r="13" spans="1:5">
      <c r="A13" s="134" t="s">
        <v>578</v>
      </c>
      <c r="B13" s="135">
        <f>+'1.1.sz.mell. Önk. szumma'!E128</f>
        <v>1101131</v>
      </c>
      <c r="C13" s="134" t="s">
        <v>517</v>
      </c>
      <c r="D13" s="137">
        <f>+'2.1.sz.mell  '!E18+'2.2.sz.mell  '!E17</f>
        <v>1101131</v>
      </c>
      <c r="E13" s="135">
        <f t="shared" si="0"/>
        <v>0</v>
      </c>
    </row>
    <row r="14" spans="1:5">
      <c r="A14" s="134" t="s">
        <v>579</v>
      </c>
      <c r="B14" s="135">
        <f>+'1.1.sz.mell. Önk. szumma'!E153</f>
        <v>0</v>
      </c>
      <c r="C14" s="134" t="s">
        <v>518</v>
      </c>
      <c r="D14" s="137">
        <f>+'2.1.sz.mell  '!E29+'2.2.sz.mell  '!E30</f>
        <v>0</v>
      </c>
      <c r="E14" s="135">
        <f t="shared" si="0"/>
        <v>0</v>
      </c>
    </row>
    <row r="15" spans="1:5">
      <c r="A15" s="134" t="s">
        <v>580</v>
      </c>
      <c r="B15" s="135">
        <f>+'1.1.sz.mell. Önk. szumma'!E154</f>
        <v>1101131</v>
      </c>
      <c r="C15" s="134" t="s">
        <v>519</v>
      </c>
      <c r="D15" s="137">
        <f>+'2.1.sz.mell  '!E30+'2.2.sz.mell  '!E31</f>
        <v>1101131</v>
      </c>
      <c r="E15" s="135">
        <f t="shared" si="0"/>
        <v>0</v>
      </c>
    </row>
    <row r="16" spans="1:5">
      <c r="A16" s="126"/>
      <c r="B16" s="126"/>
      <c r="C16" s="134"/>
      <c r="D16" s="137"/>
      <c r="E16" s="127"/>
    </row>
    <row r="17" spans="1:5">
      <c r="A17" s="126"/>
      <c r="B17" s="126"/>
      <c r="C17" s="126"/>
      <c r="D17" s="126"/>
      <c r="E17" s="126"/>
    </row>
    <row r="18" spans="1:5">
      <c r="A18" s="126"/>
      <c r="B18" s="126"/>
      <c r="C18" s="126"/>
      <c r="D18" s="126"/>
      <c r="E18" s="126"/>
    </row>
    <row r="19" spans="1:5">
      <c r="A19" s="126"/>
      <c r="B19" s="126"/>
      <c r="C19" s="126"/>
      <c r="D19" s="126"/>
      <c r="E19" s="126"/>
    </row>
  </sheetData>
  <sheetProtection sheet="1"/>
  <phoneticPr fontId="30" type="noConversion"/>
  <conditionalFormatting sqref="E3:E15">
    <cfRule type="cellIs" dxfId="2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0000"/>
  </sheetPr>
  <dimension ref="A1:G11"/>
  <sheetViews>
    <sheetView zoomScale="120" zoomScaleNormal="120" workbookViewId="0">
      <selection activeCell="J4" sqref="J4"/>
    </sheetView>
  </sheetViews>
  <sheetFormatPr defaultRowHeight="15"/>
  <cols>
    <col min="1" max="1" width="5.6640625" style="147" customWidth="1"/>
    <col min="2" max="2" width="35.6640625" style="147" customWidth="1"/>
    <col min="3" max="6" width="14" style="147" customWidth="1"/>
    <col min="7" max="16384" width="9.33203125" style="147"/>
  </cols>
  <sheetData>
    <row r="1" spans="1:7" ht="33" customHeight="1">
      <c r="A1" s="764" t="s">
        <v>202</v>
      </c>
      <c r="B1" s="764"/>
      <c r="C1" s="764"/>
      <c r="D1" s="764"/>
      <c r="E1" s="764"/>
      <c r="F1" s="764"/>
    </row>
    <row r="2" spans="1:7" ht="15.95" customHeight="1" thickBot="1">
      <c r="A2" s="148"/>
      <c r="B2" s="148"/>
      <c r="C2" s="765"/>
      <c r="D2" s="765"/>
      <c r="E2" s="772" t="s">
        <v>55</v>
      </c>
      <c r="F2" s="772"/>
      <c r="G2" s="154"/>
    </row>
    <row r="3" spans="1:7" ht="63" customHeight="1">
      <c r="A3" s="768" t="s">
        <v>16</v>
      </c>
      <c r="B3" s="770" t="s">
        <v>203</v>
      </c>
      <c r="C3" s="770" t="s">
        <v>265</v>
      </c>
      <c r="D3" s="770"/>
      <c r="E3" s="770"/>
      <c r="F3" s="766" t="s">
        <v>530</v>
      </c>
    </row>
    <row r="4" spans="1:7" ht="15.75" thickBot="1">
      <c r="A4" s="769"/>
      <c r="B4" s="771"/>
      <c r="C4" s="446">
        <f>+LEFT(ÖSSZEFÜGGÉSEK!A5,4)+1</f>
        <v>2016</v>
      </c>
      <c r="D4" s="446">
        <f>+C4+1</f>
        <v>2017</v>
      </c>
      <c r="E4" s="446">
        <f>+D4+1</f>
        <v>2018</v>
      </c>
      <c r="F4" s="767"/>
    </row>
    <row r="5" spans="1:7" ht="15.75" thickBot="1">
      <c r="A5" s="151" t="s">
        <v>520</v>
      </c>
      <c r="B5" s="152" t="s">
        <v>521</v>
      </c>
      <c r="C5" s="152" t="s">
        <v>522</v>
      </c>
      <c r="D5" s="152" t="s">
        <v>524</v>
      </c>
      <c r="E5" s="152" t="s">
        <v>523</v>
      </c>
      <c r="F5" s="153" t="s">
        <v>525</v>
      </c>
    </row>
    <row r="6" spans="1:7">
      <c r="A6" s="150" t="s">
        <v>18</v>
      </c>
      <c r="B6" s="172"/>
      <c r="C6" s="173"/>
      <c r="D6" s="173"/>
      <c r="E6" s="173"/>
      <c r="F6" s="157">
        <f>SUM(C6:E6)</f>
        <v>0</v>
      </c>
    </row>
    <row r="7" spans="1:7">
      <c r="A7" s="149" t="s">
        <v>19</v>
      </c>
      <c r="B7" s="174"/>
      <c r="C7" s="175"/>
      <c r="D7" s="175"/>
      <c r="E7" s="175"/>
      <c r="F7" s="158">
        <f>SUM(C7:E7)</f>
        <v>0</v>
      </c>
    </row>
    <row r="8" spans="1:7">
      <c r="A8" s="149" t="s">
        <v>20</v>
      </c>
      <c r="B8" s="174"/>
      <c r="C8" s="175"/>
      <c r="D8" s="175"/>
      <c r="E8" s="175"/>
      <c r="F8" s="158">
        <f>SUM(C8:E8)</f>
        <v>0</v>
      </c>
    </row>
    <row r="9" spans="1:7">
      <c r="A9" s="149" t="s">
        <v>21</v>
      </c>
      <c r="B9" s="174"/>
      <c r="C9" s="175"/>
      <c r="D9" s="175"/>
      <c r="E9" s="175"/>
      <c r="F9" s="158">
        <f>SUM(C9:E9)</f>
        <v>0</v>
      </c>
    </row>
    <row r="10" spans="1:7" ht="15.75" thickBot="1">
      <c r="A10" s="155" t="s">
        <v>22</v>
      </c>
      <c r="B10" s="176"/>
      <c r="C10" s="177"/>
      <c r="D10" s="177"/>
      <c r="E10" s="177"/>
      <c r="F10" s="158">
        <f>SUM(C10:E10)</f>
        <v>0</v>
      </c>
    </row>
    <row r="11" spans="1:7" s="434" customFormat="1" thickBot="1">
      <c r="A11" s="431" t="s">
        <v>23</v>
      </c>
      <c r="B11" s="156" t="s">
        <v>204</v>
      </c>
      <c r="C11" s="432">
        <f>SUM(C6:C10)</f>
        <v>0</v>
      </c>
      <c r="D11" s="432">
        <f>SUM(D6:D10)</f>
        <v>0</v>
      </c>
      <c r="E11" s="432">
        <f>SUM(E6:E10)</f>
        <v>0</v>
      </c>
      <c r="F11" s="433">
        <f>SUM(F6:F10)</f>
        <v>0</v>
      </c>
    </row>
  </sheetData>
  <sheetProtection sheet="1"/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...../2015. (....) önkormányzati rendelethez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zoomScale="120" zoomScaleNormal="120" workbookViewId="0">
      <selection activeCell="A12" sqref="A12:C12"/>
    </sheetView>
  </sheetViews>
  <sheetFormatPr defaultRowHeight="15"/>
  <cols>
    <col min="1" max="1" width="5.6640625" style="147" customWidth="1"/>
    <col min="2" max="2" width="68.6640625" style="147" customWidth="1"/>
    <col min="3" max="3" width="19.5" style="147" customWidth="1"/>
    <col min="4" max="16384" width="9.33203125" style="147"/>
  </cols>
  <sheetData>
    <row r="1" spans="1:4" ht="33" customHeight="1">
      <c r="A1" s="764" t="s">
        <v>205</v>
      </c>
      <c r="B1" s="764"/>
      <c r="C1" s="764"/>
    </row>
    <row r="2" spans="1:4" ht="15.95" customHeight="1" thickBot="1">
      <c r="A2" s="148"/>
      <c r="B2" s="148"/>
      <c r="C2" s="159" t="s">
        <v>55</v>
      </c>
      <c r="D2" s="154"/>
    </row>
    <row r="3" spans="1:4" ht="26.25" customHeight="1" thickBot="1">
      <c r="A3" s="178" t="s">
        <v>16</v>
      </c>
      <c r="B3" s="179" t="s">
        <v>201</v>
      </c>
      <c r="C3" s="180" t="str">
        <f>+'1.1.sz.mell. Önk. szumma'!E3</f>
        <v>2015. évi előirányzat</v>
      </c>
    </row>
    <row r="4" spans="1:4" ht="15.75" thickBot="1">
      <c r="A4" s="181" t="s">
        <v>520</v>
      </c>
      <c r="B4" s="182" t="s">
        <v>521</v>
      </c>
      <c r="C4" s="183" t="s">
        <v>522</v>
      </c>
    </row>
    <row r="5" spans="1:4">
      <c r="A5" s="184" t="s">
        <v>18</v>
      </c>
      <c r="B5" s="318" t="s">
        <v>531</v>
      </c>
      <c r="C5" s="315"/>
    </row>
    <row r="6" spans="1:4" ht="24.75">
      <c r="A6" s="185" t="s">
        <v>19</v>
      </c>
      <c r="B6" s="354" t="s">
        <v>262</v>
      </c>
      <c r="C6" s="316"/>
    </row>
    <row r="7" spans="1:4">
      <c r="A7" s="185" t="s">
        <v>20</v>
      </c>
      <c r="B7" s="355" t="s">
        <v>532</v>
      </c>
      <c r="C7" s="316"/>
    </row>
    <row r="8" spans="1:4" ht="24.75">
      <c r="A8" s="185" t="s">
        <v>21</v>
      </c>
      <c r="B8" s="355" t="s">
        <v>264</v>
      </c>
      <c r="C8" s="316"/>
    </row>
    <row r="9" spans="1:4">
      <c r="A9" s="186" t="s">
        <v>22</v>
      </c>
      <c r="B9" s="355" t="s">
        <v>263</v>
      </c>
      <c r="C9" s="317"/>
    </row>
    <row r="10" spans="1:4" ht="15.75" thickBot="1">
      <c r="A10" s="185" t="s">
        <v>23</v>
      </c>
      <c r="B10" s="356" t="s">
        <v>533</v>
      </c>
      <c r="C10" s="316"/>
    </row>
    <row r="11" spans="1:4" ht="15.75" thickBot="1">
      <c r="A11" s="773" t="s">
        <v>206</v>
      </c>
      <c r="B11" s="774"/>
      <c r="C11" s="187">
        <f>SUM(C5:C10)</f>
        <v>0</v>
      </c>
    </row>
    <row r="12" spans="1:4" ht="23.25" customHeight="1">
      <c r="A12" s="775" t="s">
        <v>237</v>
      </c>
      <c r="B12" s="775"/>
      <c r="C12" s="775"/>
    </row>
  </sheetData>
  <sheetProtection sheet="1"/>
  <mergeCells count="3">
    <mergeCell ref="A1:C1"/>
    <mergeCell ref="A11:B11"/>
    <mergeCell ref="A12:C12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...../2015. (....) önkormányzati rendelethez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0000"/>
  </sheetPr>
  <dimension ref="A1:D8"/>
  <sheetViews>
    <sheetView zoomScale="120" zoomScaleNormal="120" workbookViewId="0">
      <selection activeCell="C5" sqref="C5"/>
    </sheetView>
  </sheetViews>
  <sheetFormatPr defaultRowHeight="15"/>
  <cols>
    <col min="1" max="1" width="5.6640625" style="147" customWidth="1"/>
    <col min="2" max="2" width="66.83203125" style="147" customWidth="1"/>
    <col min="3" max="3" width="27" style="147" customWidth="1"/>
    <col min="4" max="16384" width="9.33203125" style="147"/>
  </cols>
  <sheetData>
    <row r="1" spans="1:4" ht="33" customHeight="1">
      <c r="A1" s="764" t="str">
        <f>+CONCATENATE("………….. Önkormányzat ",CONCATENATE(LEFT(ÖSSZEFÜGGÉSEK!A5,4),". évi adósságot keletkeztető fejlesztési céljai"))</f>
        <v>………….. Önkormányzat 2015. évi adósságot keletkeztető fejlesztési céljai</v>
      </c>
      <c r="B1" s="764"/>
      <c r="C1" s="764"/>
    </row>
    <row r="2" spans="1:4" ht="15.95" customHeight="1" thickBot="1">
      <c r="A2" s="148"/>
      <c r="B2" s="148"/>
      <c r="C2" s="159" t="s">
        <v>55</v>
      </c>
      <c r="D2" s="154"/>
    </row>
    <row r="3" spans="1:4" ht="26.25" customHeight="1" thickBot="1">
      <c r="A3" s="178" t="s">
        <v>16</v>
      </c>
      <c r="B3" s="179" t="s">
        <v>207</v>
      </c>
      <c r="C3" s="180" t="s">
        <v>235</v>
      </c>
    </row>
    <row r="4" spans="1:4" ht="15.75" thickBot="1">
      <c r="A4" s="181" t="s">
        <v>520</v>
      </c>
      <c r="B4" s="182" t="s">
        <v>521</v>
      </c>
      <c r="C4" s="183" t="s">
        <v>522</v>
      </c>
    </row>
    <row r="5" spans="1:4">
      <c r="A5" s="184" t="s">
        <v>18</v>
      </c>
      <c r="B5" s="191"/>
      <c r="C5" s="188"/>
    </row>
    <row r="6" spans="1:4">
      <c r="A6" s="185" t="s">
        <v>19</v>
      </c>
      <c r="B6" s="192"/>
      <c r="C6" s="189"/>
    </row>
    <row r="7" spans="1:4" ht="15.75" thickBot="1">
      <c r="A7" s="186" t="s">
        <v>20</v>
      </c>
      <c r="B7" s="193"/>
      <c r="C7" s="190"/>
    </row>
    <row r="8" spans="1:4" s="434" customFormat="1" ht="17.25" customHeight="1" thickBot="1">
      <c r="A8" s="435" t="s">
        <v>21</v>
      </c>
      <c r="B8" s="129" t="s">
        <v>208</v>
      </c>
      <c r="C8" s="187">
        <f>SUM(C5:C7)</f>
        <v>0</v>
      </c>
    </row>
  </sheetData>
  <sheetProtection sheet="1"/>
  <mergeCells count="1">
    <mergeCell ref="A1:C1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...../2015. (....) önkormányzati rendelethez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00B0F0"/>
  </sheetPr>
  <dimension ref="A1:G24"/>
  <sheetViews>
    <sheetView workbookViewId="0">
      <selection activeCell="G2" sqref="G2"/>
    </sheetView>
  </sheetViews>
  <sheetFormatPr defaultRowHeight="12.75"/>
  <cols>
    <col min="1" max="1" width="43" style="667" customWidth="1"/>
    <col min="2" max="6" width="15" style="643" customWidth="1"/>
    <col min="7" max="7" width="15" style="645" customWidth="1"/>
    <col min="8" max="9" width="12.83203125" style="643" customWidth="1"/>
    <col min="10" max="10" width="13.83203125" style="643" customWidth="1"/>
    <col min="11" max="256" width="9.33203125" style="643"/>
    <col min="257" max="257" width="43" style="643" customWidth="1"/>
    <col min="258" max="263" width="15" style="643" customWidth="1"/>
    <col min="264" max="265" width="12.83203125" style="643" customWidth="1"/>
    <col min="266" max="266" width="13.83203125" style="643" customWidth="1"/>
    <col min="267" max="512" width="9.33203125" style="643"/>
    <col min="513" max="513" width="43" style="643" customWidth="1"/>
    <col min="514" max="519" width="15" style="643" customWidth="1"/>
    <col min="520" max="521" width="12.83203125" style="643" customWidth="1"/>
    <col min="522" max="522" width="13.83203125" style="643" customWidth="1"/>
    <col min="523" max="768" width="9.33203125" style="643"/>
    <col min="769" max="769" width="43" style="643" customWidth="1"/>
    <col min="770" max="775" width="15" style="643" customWidth="1"/>
    <col min="776" max="777" width="12.83203125" style="643" customWidth="1"/>
    <col min="778" max="778" width="13.83203125" style="643" customWidth="1"/>
    <col min="779" max="1024" width="9.33203125" style="643"/>
    <col min="1025" max="1025" width="43" style="643" customWidth="1"/>
    <col min="1026" max="1031" width="15" style="643" customWidth="1"/>
    <col min="1032" max="1033" width="12.83203125" style="643" customWidth="1"/>
    <col min="1034" max="1034" width="13.83203125" style="643" customWidth="1"/>
    <col min="1035" max="1280" width="9.33203125" style="643"/>
    <col min="1281" max="1281" width="43" style="643" customWidth="1"/>
    <col min="1282" max="1287" width="15" style="643" customWidth="1"/>
    <col min="1288" max="1289" width="12.83203125" style="643" customWidth="1"/>
    <col min="1290" max="1290" width="13.83203125" style="643" customWidth="1"/>
    <col min="1291" max="1536" width="9.33203125" style="643"/>
    <col min="1537" max="1537" width="43" style="643" customWidth="1"/>
    <col min="1538" max="1543" width="15" style="643" customWidth="1"/>
    <col min="1544" max="1545" width="12.83203125" style="643" customWidth="1"/>
    <col min="1546" max="1546" width="13.83203125" style="643" customWidth="1"/>
    <col min="1547" max="1792" width="9.33203125" style="643"/>
    <col min="1793" max="1793" width="43" style="643" customWidth="1"/>
    <col min="1794" max="1799" width="15" style="643" customWidth="1"/>
    <col min="1800" max="1801" width="12.83203125" style="643" customWidth="1"/>
    <col min="1802" max="1802" width="13.83203125" style="643" customWidth="1"/>
    <col min="1803" max="2048" width="9.33203125" style="643"/>
    <col min="2049" max="2049" width="43" style="643" customWidth="1"/>
    <col min="2050" max="2055" width="15" style="643" customWidth="1"/>
    <col min="2056" max="2057" width="12.83203125" style="643" customWidth="1"/>
    <col min="2058" max="2058" width="13.83203125" style="643" customWidth="1"/>
    <col min="2059" max="2304" width="9.33203125" style="643"/>
    <col min="2305" max="2305" width="43" style="643" customWidth="1"/>
    <col min="2306" max="2311" width="15" style="643" customWidth="1"/>
    <col min="2312" max="2313" width="12.83203125" style="643" customWidth="1"/>
    <col min="2314" max="2314" width="13.83203125" style="643" customWidth="1"/>
    <col min="2315" max="2560" width="9.33203125" style="643"/>
    <col min="2561" max="2561" width="43" style="643" customWidth="1"/>
    <col min="2562" max="2567" width="15" style="643" customWidth="1"/>
    <col min="2568" max="2569" width="12.83203125" style="643" customWidth="1"/>
    <col min="2570" max="2570" width="13.83203125" style="643" customWidth="1"/>
    <col min="2571" max="2816" width="9.33203125" style="643"/>
    <col min="2817" max="2817" width="43" style="643" customWidth="1"/>
    <col min="2818" max="2823" width="15" style="643" customWidth="1"/>
    <col min="2824" max="2825" width="12.83203125" style="643" customWidth="1"/>
    <col min="2826" max="2826" width="13.83203125" style="643" customWidth="1"/>
    <col min="2827" max="3072" width="9.33203125" style="643"/>
    <col min="3073" max="3073" width="43" style="643" customWidth="1"/>
    <col min="3074" max="3079" width="15" style="643" customWidth="1"/>
    <col min="3080" max="3081" width="12.83203125" style="643" customWidth="1"/>
    <col min="3082" max="3082" width="13.83203125" style="643" customWidth="1"/>
    <col min="3083" max="3328" width="9.33203125" style="643"/>
    <col min="3329" max="3329" width="43" style="643" customWidth="1"/>
    <col min="3330" max="3335" width="15" style="643" customWidth="1"/>
    <col min="3336" max="3337" width="12.83203125" style="643" customWidth="1"/>
    <col min="3338" max="3338" width="13.83203125" style="643" customWidth="1"/>
    <col min="3339" max="3584" width="9.33203125" style="643"/>
    <col min="3585" max="3585" width="43" style="643" customWidth="1"/>
    <col min="3586" max="3591" width="15" style="643" customWidth="1"/>
    <col min="3592" max="3593" width="12.83203125" style="643" customWidth="1"/>
    <col min="3594" max="3594" width="13.83203125" style="643" customWidth="1"/>
    <col min="3595" max="3840" width="9.33203125" style="643"/>
    <col min="3841" max="3841" width="43" style="643" customWidth="1"/>
    <col min="3842" max="3847" width="15" style="643" customWidth="1"/>
    <col min="3848" max="3849" width="12.83203125" style="643" customWidth="1"/>
    <col min="3850" max="3850" width="13.83203125" style="643" customWidth="1"/>
    <col min="3851" max="4096" width="9.33203125" style="643"/>
    <col min="4097" max="4097" width="43" style="643" customWidth="1"/>
    <col min="4098" max="4103" width="15" style="643" customWidth="1"/>
    <col min="4104" max="4105" width="12.83203125" style="643" customWidth="1"/>
    <col min="4106" max="4106" width="13.83203125" style="643" customWidth="1"/>
    <col min="4107" max="4352" width="9.33203125" style="643"/>
    <col min="4353" max="4353" width="43" style="643" customWidth="1"/>
    <col min="4354" max="4359" width="15" style="643" customWidth="1"/>
    <col min="4360" max="4361" width="12.83203125" style="643" customWidth="1"/>
    <col min="4362" max="4362" width="13.83203125" style="643" customWidth="1"/>
    <col min="4363" max="4608" width="9.33203125" style="643"/>
    <col min="4609" max="4609" width="43" style="643" customWidth="1"/>
    <col min="4610" max="4615" width="15" style="643" customWidth="1"/>
    <col min="4616" max="4617" width="12.83203125" style="643" customWidth="1"/>
    <col min="4618" max="4618" width="13.83203125" style="643" customWidth="1"/>
    <col min="4619" max="4864" width="9.33203125" style="643"/>
    <col min="4865" max="4865" width="43" style="643" customWidth="1"/>
    <col min="4866" max="4871" width="15" style="643" customWidth="1"/>
    <col min="4872" max="4873" width="12.83203125" style="643" customWidth="1"/>
    <col min="4874" max="4874" width="13.83203125" style="643" customWidth="1"/>
    <col min="4875" max="5120" width="9.33203125" style="643"/>
    <col min="5121" max="5121" width="43" style="643" customWidth="1"/>
    <col min="5122" max="5127" width="15" style="643" customWidth="1"/>
    <col min="5128" max="5129" width="12.83203125" style="643" customWidth="1"/>
    <col min="5130" max="5130" width="13.83203125" style="643" customWidth="1"/>
    <col min="5131" max="5376" width="9.33203125" style="643"/>
    <col min="5377" max="5377" width="43" style="643" customWidth="1"/>
    <col min="5378" max="5383" width="15" style="643" customWidth="1"/>
    <col min="5384" max="5385" width="12.83203125" style="643" customWidth="1"/>
    <col min="5386" max="5386" width="13.83203125" style="643" customWidth="1"/>
    <col min="5387" max="5632" width="9.33203125" style="643"/>
    <col min="5633" max="5633" width="43" style="643" customWidth="1"/>
    <col min="5634" max="5639" width="15" style="643" customWidth="1"/>
    <col min="5640" max="5641" width="12.83203125" style="643" customWidth="1"/>
    <col min="5642" max="5642" width="13.83203125" style="643" customWidth="1"/>
    <col min="5643" max="5888" width="9.33203125" style="643"/>
    <col min="5889" max="5889" width="43" style="643" customWidth="1"/>
    <col min="5890" max="5895" width="15" style="643" customWidth="1"/>
    <col min="5896" max="5897" width="12.83203125" style="643" customWidth="1"/>
    <col min="5898" max="5898" width="13.83203125" style="643" customWidth="1"/>
    <col min="5899" max="6144" width="9.33203125" style="643"/>
    <col min="6145" max="6145" width="43" style="643" customWidth="1"/>
    <col min="6146" max="6151" width="15" style="643" customWidth="1"/>
    <col min="6152" max="6153" width="12.83203125" style="643" customWidth="1"/>
    <col min="6154" max="6154" width="13.83203125" style="643" customWidth="1"/>
    <col min="6155" max="6400" width="9.33203125" style="643"/>
    <col min="6401" max="6401" width="43" style="643" customWidth="1"/>
    <col min="6402" max="6407" width="15" style="643" customWidth="1"/>
    <col min="6408" max="6409" width="12.83203125" style="643" customWidth="1"/>
    <col min="6410" max="6410" width="13.83203125" style="643" customWidth="1"/>
    <col min="6411" max="6656" width="9.33203125" style="643"/>
    <col min="6657" max="6657" width="43" style="643" customWidth="1"/>
    <col min="6658" max="6663" width="15" style="643" customWidth="1"/>
    <col min="6664" max="6665" width="12.83203125" style="643" customWidth="1"/>
    <col min="6666" max="6666" width="13.83203125" style="643" customWidth="1"/>
    <col min="6667" max="6912" width="9.33203125" style="643"/>
    <col min="6913" max="6913" width="43" style="643" customWidth="1"/>
    <col min="6914" max="6919" width="15" style="643" customWidth="1"/>
    <col min="6920" max="6921" width="12.83203125" style="643" customWidth="1"/>
    <col min="6922" max="6922" width="13.83203125" style="643" customWidth="1"/>
    <col min="6923" max="7168" width="9.33203125" style="643"/>
    <col min="7169" max="7169" width="43" style="643" customWidth="1"/>
    <col min="7170" max="7175" width="15" style="643" customWidth="1"/>
    <col min="7176" max="7177" width="12.83203125" style="643" customWidth="1"/>
    <col min="7178" max="7178" width="13.83203125" style="643" customWidth="1"/>
    <col min="7179" max="7424" width="9.33203125" style="643"/>
    <col min="7425" max="7425" width="43" style="643" customWidth="1"/>
    <col min="7426" max="7431" width="15" style="643" customWidth="1"/>
    <col min="7432" max="7433" width="12.83203125" style="643" customWidth="1"/>
    <col min="7434" max="7434" width="13.83203125" style="643" customWidth="1"/>
    <col min="7435" max="7680" width="9.33203125" style="643"/>
    <col min="7681" max="7681" width="43" style="643" customWidth="1"/>
    <col min="7682" max="7687" width="15" style="643" customWidth="1"/>
    <col min="7688" max="7689" width="12.83203125" style="643" customWidth="1"/>
    <col min="7690" max="7690" width="13.83203125" style="643" customWidth="1"/>
    <col min="7691" max="7936" width="9.33203125" style="643"/>
    <col min="7937" max="7937" width="43" style="643" customWidth="1"/>
    <col min="7938" max="7943" width="15" style="643" customWidth="1"/>
    <col min="7944" max="7945" width="12.83203125" style="643" customWidth="1"/>
    <col min="7946" max="7946" width="13.83203125" style="643" customWidth="1"/>
    <col min="7947" max="8192" width="9.33203125" style="643"/>
    <col min="8193" max="8193" width="43" style="643" customWidth="1"/>
    <col min="8194" max="8199" width="15" style="643" customWidth="1"/>
    <col min="8200" max="8201" width="12.83203125" style="643" customWidth="1"/>
    <col min="8202" max="8202" width="13.83203125" style="643" customWidth="1"/>
    <col min="8203" max="8448" width="9.33203125" style="643"/>
    <col min="8449" max="8449" width="43" style="643" customWidth="1"/>
    <col min="8450" max="8455" width="15" style="643" customWidth="1"/>
    <col min="8456" max="8457" width="12.83203125" style="643" customWidth="1"/>
    <col min="8458" max="8458" width="13.83203125" style="643" customWidth="1"/>
    <col min="8459" max="8704" width="9.33203125" style="643"/>
    <col min="8705" max="8705" width="43" style="643" customWidth="1"/>
    <col min="8706" max="8711" width="15" style="643" customWidth="1"/>
    <col min="8712" max="8713" width="12.83203125" style="643" customWidth="1"/>
    <col min="8714" max="8714" width="13.83203125" style="643" customWidth="1"/>
    <col min="8715" max="8960" width="9.33203125" style="643"/>
    <col min="8961" max="8961" width="43" style="643" customWidth="1"/>
    <col min="8962" max="8967" width="15" style="643" customWidth="1"/>
    <col min="8968" max="8969" width="12.83203125" style="643" customWidth="1"/>
    <col min="8970" max="8970" width="13.83203125" style="643" customWidth="1"/>
    <col min="8971" max="9216" width="9.33203125" style="643"/>
    <col min="9217" max="9217" width="43" style="643" customWidth="1"/>
    <col min="9218" max="9223" width="15" style="643" customWidth="1"/>
    <col min="9224" max="9225" width="12.83203125" style="643" customWidth="1"/>
    <col min="9226" max="9226" width="13.83203125" style="643" customWidth="1"/>
    <col min="9227" max="9472" width="9.33203125" style="643"/>
    <col min="9473" max="9473" width="43" style="643" customWidth="1"/>
    <col min="9474" max="9479" width="15" style="643" customWidth="1"/>
    <col min="9480" max="9481" width="12.83203125" style="643" customWidth="1"/>
    <col min="9482" max="9482" width="13.83203125" style="643" customWidth="1"/>
    <col min="9483" max="9728" width="9.33203125" style="643"/>
    <col min="9729" max="9729" width="43" style="643" customWidth="1"/>
    <col min="9730" max="9735" width="15" style="643" customWidth="1"/>
    <col min="9736" max="9737" width="12.83203125" style="643" customWidth="1"/>
    <col min="9738" max="9738" width="13.83203125" style="643" customWidth="1"/>
    <col min="9739" max="9984" width="9.33203125" style="643"/>
    <col min="9985" max="9985" width="43" style="643" customWidth="1"/>
    <col min="9986" max="9991" width="15" style="643" customWidth="1"/>
    <col min="9992" max="9993" width="12.83203125" style="643" customWidth="1"/>
    <col min="9994" max="9994" width="13.83203125" style="643" customWidth="1"/>
    <col min="9995" max="10240" width="9.33203125" style="643"/>
    <col min="10241" max="10241" width="43" style="643" customWidth="1"/>
    <col min="10242" max="10247" width="15" style="643" customWidth="1"/>
    <col min="10248" max="10249" width="12.83203125" style="643" customWidth="1"/>
    <col min="10250" max="10250" width="13.83203125" style="643" customWidth="1"/>
    <col min="10251" max="10496" width="9.33203125" style="643"/>
    <col min="10497" max="10497" width="43" style="643" customWidth="1"/>
    <col min="10498" max="10503" width="15" style="643" customWidth="1"/>
    <col min="10504" max="10505" width="12.83203125" style="643" customWidth="1"/>
    <col min="10506" max="10506" width="13.83203125" style="643" customWidth="1"/>
    <col min="10507" max="10752" width="9.33203125" style="643"/>
    <col min="10753" max="10753" width="43" style="643" customWidth="1"/>
    <col min="10754" max="10759" width="15" style="643" customWidth="1"/>
    <col min="10760" max="10761" width="12.83203125" style="643" customWidth="1"/>
    <col min="10762" max="10762" width="13.83203125" style="643" customWidth="1"/>
    <col min="10763" max="11008" width="9.33203125" style="643"/>
    <col min="11009" max="11009" width="43" style="643" customWidth="1"/>
    <col min="11010" max="11015" width="15" style="643" customWidth="1"/>
    <col min="11016" max="11017" width="12.83203125" style="643" customWidth="1"/>
    <col min="11018" max="11018" width="13.83203125" style="643" customWidth="1"/>
    <col min="11019" max="11264" width="9.33203125" style="643"/>
    <col min="11265" max="11265" width="43" style="643" customWidth="1"/>
    <col min="11266" max="11271" width="15" style="643" customWidth="1"/>
    <col min="11272" max="11273" width="12.83203125" style="643" customWidth="1"/>
    <col min="11274" max="11274" width="13.83203125" style="643" customWidth="1"/>
    <col min="11275" max="11520" width="9.33203125" style="643"/>
    <col min="11521" max="11521" width="43" style="643" customWidth="1"/>
    <col min="11522" max="11527" width="15" style="643" customWidth="1"/>
    <col min="11528" max="11529" width="12.83203125" style="643" customWidth="1"/>
    <col min="11530" max="11530" width="13.83203125" style="643" customWidth="1"/>
    <col min="11531" max="11776" width="9.33203125" style="643"/>
    <col min="11777" max="11777" width="43" style="643" customWidth="1"/>
    <col min="11778" max="11783" width="15" style="643" customWidth="1"/>
    <col min="11784" max="11785" width="12.83203125" style="643" customWidth="1"/>
    <col min="11786" max="11786" width="13.83203125" style="643" customWidth="1"/>
    <col min="11787" max="12032" width="9.33203125" style="643"/>
    <col min="12033" max="12033" width="43" style="643" customWidth="1"/>
    <col min="12034" max="12039" width="15" style="643" customWidth="1"/>
    <col min="12040" max="12041" width="12.83203125" style="643" customWidth="1"/>
    <col min="12042" max="12042" width="13.83203125" style="643" customWidth="1"/>
    <col min="12043" max="12288" width="9.33203125" style="643"/>
    <col min="12289" max="12289" width="43" style="643" customWidth="1"/>
    <col min="12290" max="12295" width="15" style="643" customWidth="1"/>
    <col min="12296" max="12297" width="12.83203125" style="643" customWidth="1"/>
    <col min="12298" max="12298" width="13.83203125" style="643" customWidth="1"/>
    <col min="12299" max="12544" width="9.33203125" style="643"/>
    <col min="12545" max="12545" width="43" style="643" customWidth="1"/>
    <col min="12546" max="12551" width="15" style="643" customWidth="1"/>
    <col min="12552" max="12553" width="12.83203125" style="643" customWidth="1"/>
    <col min="12554" max="12554" width="13.83203125" style="643" customWidth="1"/>
    <col min="12555" max="12800" width="9.33203125" style="643"/>
    <col min="12801" max="12801" width="43" style="643" customWidth="1"/>
    <col min="12802" max="12807" width="15" style="643" customWidth="1"/>
    <col min="12808" max="12809" width="12.83203125" style="643" customWidth="1"/>
    <col min="12810" max="12810" width="13.83203125" style="643" customWidth="1"/>
    <col min="12811" max="13056" width="9.33203125" style="643"/>
    <col min="13057" max="13057" width="43" style="643" customWidth="1"/>
    <col min="13058" max="13063" width="15" style="643" customWidth="1"/>
    <col min="13064" max="13065" width="12.83203125" style="643" customWidth="1"/>
    <col min="13066" max="13066" width="13.83203125" style="643" customWidth="1"/>
    <col min="13067" max="13312" width="9.33203125" style="643"/>
    <col min="13313" max="13313" width="43" style="643" customWidth="1"/>
    <col min="13314" max="13319" width="15" style="643" customWidth="1"/>
    <col min="13320" max="13321" width="12.83203125" style="643" customWidth="1"/>
    <col min="13322" max="13322" width="13.83203125" style="643" customWidth="1"/>
    <col min="13323" max="13568" width="9.33203125" style="643"/>
    <col min="13569" max="13569" width="43" style="643" customWidth="1"/>
    <col min="13570" max="13575" width="15" style="643" customWidth="1"/>
    <col min="13576" max="13577" width="12.83203125" style="643" customWidth="1"/>
    <col min="13578" max="13578" width="13.83203125" style="643" customWidth="1"/>
    <col min="13579" max="13824" width="9.33203125" style="643"/>
    <col min="13825" max="13825" width="43" style="643" customWidth="1"/>
    <col min="13826" max="13831" width="15" style="643" customWidth="1"/>
    <col min="13832" max="13833" width="12.83203125" style="643" customWidth="1"/>
    <col min="13834" max="13834" width="13.83203125" style="643" customWidth="1"/>
    <col min="13835" max="14080" width="9.33203125" style="643"/>
    <col min="14081" max="14081" width="43" style="643" customWidth="1"/>
    <col min="14082" max="14087" width="15" style="643" customWidth="1"/>
    <col min="14088" max="14089" width="12.83203125" style="643" customWidth="1"/>
    <col min="14090" max="14090" width="13.83203125" style="643" customWidth="1"/>
    <col min="14091" max="14336" width="9.33203125" style="643"/>
    <col min="14337" max="14337" width="43" style="643" customWidth="1"/>
    <col min="14338" max="14343" width="15" style="643" customWidth="1"/>
    <col min="14344" max="14345" width="12.83203125" style="643" customWidth="1"/>
    <col min="14346" max="14346" width="13.83203125" style="643" customWidth="1"/>
    <col min="14347" max="14592" width="9.33203125" style="643"/>
    <col min="14593" max="14593" width="43" style="643" customWidth="1"/>
    <col min="14594" max="14599" width="15" style="643" customWidth="1"/>
    <col min="14600" max="14601" width="12.83203125" style="643" customWidth="1"/>
    <col min="14602" max="14602" width="13.83203125" style="643" customWidth="1"/>
    <col min="14603" max="14848" width="9.33203125" style="643"/>
    <col min="14849" max="14849" width="43" style="643" customWidth="1"/>
    <col min="14850" max="14855" width="15" style="643" customWidth="1"/>
    <col min="14856" max="14857" width="12.83203125" style="643" customWidth="1"/>
    <col min="14858" max="14858" width="13.83203125" style="643" customWidth="1"/>
    <col min="14859" max="15104" width="9.33203125" style="643"/>
    <col min="15105" max="15105" width="43" style="643" customWidth="1"/>
    <col min="15106" max="15111" width="15" style="643" customWidth="1"/>
    <col min="15112" max="15113" width="12.83203125" style="643" customWidth="1"/>
    <col min="15114" max="15114" width="13.83203125" style="643" customWidth="1"/>
    <col min="15115" max="15360" width="9.33203125" style="643"/>
    <col min="15361" max="15361" width="43" style="643" customWidth="1"/>
    <col min="15362" max="15367" width="15" style="643" customWidth="1"/>
    <col min="15368" max="15369" width="12.83203125" style="643" customWidth="1"/>
    <col min="15370" max="15370" width="13.83203125" style="643" customWidth="1"/>
    <col min="15371" max="15616" width="9.33203125" style="643"/>
    <col min="15617" max="15617" width="43" style="643" customWidth="1"/>
    <col min="15618" max="15623" width="15" style="643" customWidth="1"/>
    <col min="15624" max="15625" width="12.83203125" style="643" customWidth="1"/>
    <col min="15626" max="15626" width="13.83203125" style="643" customWidth="1"/>
    <col min="15627" max="15872" width="9.33203125" style="643"/>
    <col min="15873" max="15873" width="43" style="643" customWidth="1"/>
    <col min="15874" max="15879" width="15" style="643" customWidth="1"/>
    <col min="15880" max="15881" width="12.83203125" style="643" customWidth="1"/>
    <col min="15882" max="15882" width="13.83203125" style="643" customWidth="1"/>
    <col min="15883" max="16128" width="9.33203125" style="643"/>
    <col min="16129" max="16129" width="43" style="643" customWidth="1"/>
    <col min="16130" max="16135" width="15" style="643" customWidth="1"/>
    <col min="16136" max="16137" width="12.83203125" style="643" customWidth="1"/>
    <col min="16138" max="16138" width="13.83203125" style="643" customWidth="1"/>
    <col min="16139" max="16384" width="9.33203125" style="643"/>
  </cols>
  <sheetData>
    <row r="1" spans="1:7" ht="25.5" customHeight="1">
      <c r="A1" s="776" t="s">
        <v>0</v>
      </c>
      <c r="B1" s="776"/>
      <c r="C1" s="776"/>
      <c r="D1" s="776"/>
      <c r="E1" s="776"/>
      <c r="F1" s="776"/>
      <c r="G1" s="776"/>
    </row>
    <row r="2" spans="1:7" ht="27.75" customHeight="1" thickBot="1">
      <c r="A2" s="644"/>
      <c r="B2" s="645"/>
      <c r="C2" s="645"/>
      <c r="D2" s="645"/>
      <c r="E2" s="645"/>
      <c r="F2" s="645"/>
      <c r="G2" s="646" t="s">
        <v>653</v>
      </c>
    </row>
    <row r="3" spans="1:7" s="747" customFormat="1" ht="44.25" customHeight="1" thickBot="1">
      <c r="A3" s="647" t="s">
        <v>67</v>
      </c>
      <c r="B3" s="648" t="s">
        <v>68</v>
      </c>
      <c r="C3" s="648" t="s">
        <v>69</v>
      </c>
      <c r="D3" s="648" t="str">
        <f>+CONCATENATE("Felhasználás   ",LEFT(ÖSSZEFÜGGÉSEK!A5,4)-1,". XII. 31-ig")</f>
        <v>Felhasználás   2014. XII. 31-ig</v>
      </c>
      <c r="E3" s="648" t="s">
        <v>632</v>
      </c>
      <c r="F3" s="648" t="s">
        <v>641</v>
      </c>
      <c r="G3" s="649" t="str">
        <f>+CONCATENATE(LEFT(ÖSSZEFÜGGÉSEK!A5,4),". utáni szükséglet")</f>
        <v>2015. utáni szükséglet</v>
      </c>
    </row>
    <row r="4" spans="1:7" s="645" customFormat="1" ht="12" customHeight="1" thickBot="1">
      <c r="A4" s="650" t="s">
        <v>520</v>
      </c>
      <c r="B4" s="651" t="s">
        <v>521</v>
      </c>
      <c r="C4" s="651" t="s">
        <v>522</v>
      </c>
      <c r="D4" s="651" t="s">
        <v>524</v>
      </c>
      <c r="E4" s="651"/>
      <c r="F4" s="651" t="s">
        <v>523</v>
      </c>
      <c r="G4" s="652" t="s">
        <v>526</v>
      </c>
    </row>
    <row r="5" spans="1:7" ht="15.95" customHeight="1">
      <c r="A5" s="653" t="s">
        <v>587</v>
      </c>
      <c r="B5" s="654">
        <v>88684</v>
      </c>
      <c r="C5" s="655" t="s">
        <v>588</v>
      </c>
      <c r="D5" s="654">
        <v>4363</v>
      </c>
      <c r="E5" s="654">
        <f>11080+15571</f>
        <v>26651</v>
      </c>
      <c r="F5" s="654">
        <v>57670</v>
      </c>
      <c r="G5" s="656">
        <f>B5-D5-F5-E5</f>
        <v>0</v>
      </c>
    </row>
    <row r="6" spans="1:7" ht="15.95" customHeight="1">
      <c r="A6" s="653" t="s">
        <v>589</v>
      </c>
      <c r="B6" s="654">
        <v>171043</v>
      </c>
      <c r="C6" s="655" t="s">
        <v>590</v>
      </c>
      <c r="D6" s="654">
        <v>12317</v>
      </c>
      <c r="E6" s="654">
        <f>1986+3600+31202+1000</f>
        <v>37788</v>
      </c>
      <c r="F6" s="654">
        <v>120938</v>
      </c>
      <c r="G6" s="656">
        <f t="shared" ref="G6:G19" si="0">B6-D6-F6-E6</f>
        <v>0</v>
      </c>
    </row>
    <row r="7" spans="1:7" ht="15.95" customHeight="1">
      <c r="A7" s="653" t="s">
        <v>591</v>
      </c>
      <c r="B7" s="654">
        <v>95483</v>
      </c>
      <c r="C7" s="655" t="s">
        <v>592</v>
      </c>
      <c r="D7" s="654">
        <v>60589</v>
      </c>
      <c r="E7" s="654">
        <f>599+1271</f>
        <v>1870</v>
      </c>
      <c r="F7" s="654">
        <v>33024</v>
      </c>
      <c r="G7" s="656">
        <f t="shared" si="0"/>
        <v>0</v>
      </c>
    </row>
    <row r="8" spans="1:7" ht="15.95" customHeight="1">
      <c r="A8" s="653" t="s">
        <v>593</v>
      </c>
      <c r="B8" s="654">
        <v>31858</v>
      </c>
      <c r="C8" s="655" t="s">
        <v>592</v>
      </c>
      <c r="D8" s="654">
        <f>B8</f>
        <v>31858</v>
      </c>
      <c r="E8" s="654"/>
      <c r="F8" s="654"/>
      <c r="G8" s="656">
        <f t="shared" si="0"/>
        <v>0</v>
      </c>
    </row>
    <row r="9" spans="1:7" ht="15.95" customHeight="1">
      <c r="A9" s="653" t="s">
        <v>594</v>
      </c>
      <c r="B9" s="654">
        <v>19500</v>
      </c>
      <c r="C9" s="655" t="s">
        <v>592</v>
      </c>
      <c r="D9" s="654">
        <v>19500</v>
      </c>
      <c r="E9" s="654"/>
      <c r="F9" s="654">
        <f>B9-D9-H9</f>
        <v>0</v>
      </c>
      <c r="G9" s="656">
        <f t="shared" si="0"/>
        <v>0</v>
      </c>
    </row>
    <row r="10" spans="1:7" ht="15.95" customHeight="1">
      <c r="A10" s="741" t="s">
        <v>633</v>
      </c>
      <c r="B10" s="654">
        <v>230</v>
      </c>
      <c r="C10" s="742" t="s">
        <v>596</v>
      </c>
      <c r="D10" s="654">
        <v>0</v>
      </c>
      <c r="E10" s="654"/>
      <c r="F10" s="654">
        <f>B10-D10-H10</f>
        <v>230</v>
      </c>
      <c r="G10" s="656">
        <f t="shared" si="0"/>
        <v>0</v>
      </c>
    </row>
    <row r="11" spans="1:7" ht="15.95" customHeight="1">
      <c r="A11" s="741" t="s">
        <v>639</v>
      </c>
      <c r="B11" s="654">
        <v>5942</v>
      </c>
      <c r="C11" s="742" t="s">
        <v>596</v>
      </c>
      <c r="D11" s="654">
        <v>0</v>
      </c>
      <c r="E11" s="654"/>
      <c r="F11" s="654">
        <v>5942</v>
      </c>
      <c r="G11" s="656"/>
    </row>
    <row r="12" spans="1:7" ht="15.95" customHeight="1">
      <c r="A12" s="743" t="s">
        <v>634</v>
      </c>
      <c r="B12" s="744">
        <f>SUM(B5:B11)</f>
        <v>412740</v>
      </c>
      <c r="C12" s="744">
        <f t="shared" ref="C12:F12" si="1">SUM(C5:C11)</f>
        <v>0</v>
      </c>
      <c r="D12" s="744">
        <f t="shared" si="1"/>
        <v>128627</v>
      </c>
      <c r="E12" s="744">
        <f t="shared" si="1"/>
        <v>66309</v>
      </c>
      <c r="F12" s="744">
        <f t="shared" si="1"/>
        <v>217804</v>
      </c>
      <c r="G12" s="746">
        <f t="shared" si="0"/>
        <v>0</v>
      </c>
    </row>
    <row r="13" spans="1:7" ht="15.95" customHeight="1">
      <c r="A13" s="741" t="s">
        <v>635</v>
      </c>
      <c r="B13" s="654">
        <v>500</v>
      </c>
      <c r="C13" s="742" t="s">
        <v>596</v>
      </c>
      <c r="D13" s="654"/>
      <c r="E13" s="654"/>
      <c r="F13" s="654">
        <v>500</v>
      </c>
      <c r="G13" s="656">
        <f t="shared" si="0"/>
        <v>0</v>
      </c>
    </row>
    <row r="14" spans="1:7" ht="15.95" customHeight="1">
      <c r="A14" s="743" t="s">
        <v>636</v>
      </c>
      <c r="B14" s="744">
        <f>SUM(B13)</f>
        <v>500</v>
      </c>
      <c r="C14" s="745"/>
      <c r="D14" s="744">
        <f>SUM(D13)</f>
        <v>0</v>
      </c>
      <c r="E14" s="744">
        <f>SUM(E13)</f>
        <v>0</v>
      </c>
      <c r="F14" s="744">
        <f>SUM(F13)</f>
        <v>500</v>
      </c>
      <c r="G14" s="746">
        <f>SUM(G13)</f>
        <v>0</v>
      </c>
    </row>
    <row r="15" spans="1:7" ht="15.95" customHeight="1">
      <c r="A15" s="741" t="s">
        <v>637</v>
      </c>
      <c r="B15" s="654">
        <v>2000</v>
      </c>
      <c r="C15" s="742" t="s">
        <v>596</v>
      </c>
      <c r="D15" s="654"/>
      <c r="E15" s="654"/>
      <c r="F15" s="654">
        <v>2000</v>
      </c>
      <c r="G15" s="656">
        <f t="shared" si="0"/>
        <v>0</v>
      </c>
    </row>
    <row r="16" spans="1:7" ht="15.95" customHeight="1">
      <c r="A16" s="743" t="s">
        <v>638</v>
      </c>
      <c r="B16" s="744">
        <f>SUM(B15)</f>
        <v>2000</v>
      </c>
      <c r="C16" s="745"/>
      <c r="D16" s="744">
        <f>SUM(D15)</f>
        <v>0</v>
      </c>
      <c r="E16" s="744">
        <f>SUM(E15)</f>
        <v>0</v>
      </c>
      <c r="F16" s="744">
        <f>SUM(F15)</f>
        <v>2000</v>
      </c>
      <c r="G16" s="746">
        <f>SUM(G15)</f>
        <v>0</v>
      </c>
    </row>
    <row r="17" spans="1:7" ht="15.95" customHeight="1">
      <c r="A17" s="741" t="s">
        <v>640</v>
      </c>
      <c r="B17" s="654">
        <v>254</v>
      </c>
      <c r="C17" s="742" t="s">
        <v>596</v>
      </c>
      <c r="D17" s="654">
        <v>0</v>
      </c>
      <c r="E17" s="654"/>
      <c r="F17" s="654">
        <v>254</v>
      </c>
      <c r="G17" s="656">
        <f t="shared" si="0"/>
        <v>0</v>
      </c>
    </row>
    <row r="18" spans="1:7" ht="15.95" customHeight="1">
      <c r="A18" s="743" t="s">
        <v>629</v>
      </c>
      <c r="B18" s="744">
        <f>SUM(B17)</f>
        <v>254</v>
      </c>
      <c r="C18" s="745"/>
      <c r="D18" s="744">
        <f>SUM(D17)</f>
        <v>0</v>
      </c>
      <c r="E18" s="744">
        <f t="shared" ref="E18:F18" si="2">SUM(E17)</f>
        <v>0</v>
      </c>
      <c r="F18" s="744">
        <f t="shared" si="2"/>
        <v>254</v>
      </c>
      <c r="G18" s="746">
        <f t="shared" si="0"/>
        <v>0</v>
      </c>
    </row>
    <row r="19" spans="1:7" ht="15.95" customHeight="1">
      <c r="A19" s="653"/>
      <c r="B19" s="654"/>
      <c r="C19" s="655"/>
      <c r="D19" s="654"/>
      <c r="E19" s="654"/>
      <c r="F19" s="654"/>
      <c r="G19" s="656">
        <f t="shared" si="0"/>
        <v>0</v>
      </c>
    </row>
    <row r="20" spans="1:7" ht="15.95" customHeight="1">
      <c r="A20" s="653"/>
      <c r="B20" s="654"/>
      <c r="C20" s="655"/>
      <c r="D20" s="654"/>
      <c r="E20" s="654"/>
      <c r="F20" s="654"/>
      <c r="G20" s="656">
        <f>B20-D20-F20</f>
        <v>0</v>
      </c>
    </row>
    <row r="21" spans="1:7" ht="15.95" customHeight="1">
      <c r="A21" s="653"/>
      <c r="B21" s="654"/>
      <c r="C21" s="655"/>
      <c r="D21" s="654"/>
      <c r="E21" s="654"/>
      <c r="F21" s="654"/>
      <c r="G21" s="656">
        <f>B21-D21-F21</f>
        <v>0</v>
      </c>
    </row>
    <row r="22" spans="1:7" ht="15.95" customHeight="1">
      <c r="A22" s="653"/>
      <c r="B22" s="654"/>
      <c r="C22" s="655"/>
      <c r="D22" s="654"/>
      <c r="E22" s="654"/>
      <c r="F22" s="654"/>
      <c r="G22" s="656">
        <f>B22-D22-F22</f>
        <v>0</v>
      </c>
    </row>
    <row r="23" spans="1:7" ht="15.95" customHeight="1" thickBot="1">
      <c r="A23" s="658"/>
      <c r="B23" s="659"/>
      <c r="C23" s="660"/>
      <c r="D23" s="659"/>
      <c r="E23" s="659"/>
      <c r="F23" s="659"/>
      <c r="G23" s="661">
        <f>B23-D23-F23</f>
        <v>0</v>
      </c>
    </row>
    <row r="24" spans="1:7" s="666" customFormat="1" ht="18" customHeight="1" thickBot="1">
      <c r="A24" s="662" t="s">
        <v>66</v>
      </c>
      <c r="B24" s="663">
        <f>+B12+B14+B16+B18</f>
        <v>415494</v>
      </c>
      <c r="C24" s="664"/>
      <c r="D24" s="663">
        <f>+D12+D14+D16+D18</f>
        <v>128627</v>
      </c>
      <c r="E24" s="663">
        <f t="shared" ref="E24:F24" si="3">+E12+E14+E16+E18</f>
        <v>66309</v>
      </c>
      <c r="F24" s="663">
        <f t="shared" si="3"/>
        <v>220558</v>
      </c>
      <c r="G24" s="665">
        <f>+G12+G14+G16+G18</f>
        <v>0</v>
      </c>
    </row>
  </sheetData>
  <mergeCells count="1">
    <mergeCell ref="A1:G1"/>
  </mergeCells>
  <phoneticPr fontId="0" type="noConversion"/>
  <printOptions horizontalCentered="1"/>
  <pageMargins left="0.78740157480314965" right="0.78740157480314965" top="1.02" bottom="0.98425196850393704" header="0.78740157480314965" footer="0.78740157480314965"/>
  <pageSetup paperSize="9" scale="104" orientation="landscape" horizontalDpi="300" verticalDpi="300" r:id="rId1"/>
  <headerFooter alignWithMargins="0">
    <oddHeader>&amp;R&amp;"Times New Roman CE,Félkövér dőlt"&amp;11 6. melléklet a 5/2015. (III.18.) önkormányzati rendelethez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00B0F0"/>
  </sheetPr>
  <dimension ref="A1:K21"/>
  <sheetViews>
    <sheetView view="pageLayout" workbookViewId="0">
      <selection sqref="A1:F1"/>
    </sheetView>
  </sheetViews>
  <sheetFormatPr defaultRowHeight="12.75"/>
  <cols>
    <col min="1" max="1" width="47.1640625" style="737" customWidth="1"/>
    <col min="2" max="2" width="15.6640625" style="713" customWidth="1"/>
    <col min="3" max="3" width="16.33203125" style="713" customWidth="1"/>
    <col min="4" max="4" width="18" style="713" customWidth="1"/>
    <col min="5" max="5" width="16.6640625" style="713" customWidth="1"/>
    <col min="6" max="6" width="18.83203125" style="54" customWidth="1"/>
    <col min="7" max="7" width="14" style="713" customWidth="1"/>
    <col min="8" max="8" width="12.83203125" style="713" customWidth="1"/>
    <col min="9" max="9" width="13.83203125" style="713" customWidth="1"/>
    <col min="10" max="256" width="9.33203125" style="713"/>
    <col min="257" max="257" width="47.1640625" style="713" customWidth="1"/>
    <col min="258" max="258" width="15.6640625" style="713" customWidth="1"/>
    <col min="259" max="259" width="16.33203125" style="713" customWidth="1"/>
    <col min="260" max="260" width="18" style="713" customWidth="1"/>
    <col min="261" max="261" width="16.6640625" style="713" customWidth="1"/>
    <col min="262" max="262" width="18.83203125" style="713" customWidth="1"/>
    <col min="263" max="263" width="14" style="713" customWidth="1"/>
    <col min="264" max="264" width="12.83203125" style="713" customWidth="1"/>
    <col min="265" max="265" width="13.83203125" style="713" customWidth="1"/>
    <col min="266" max="512" width="9.33203125" style="713"/>
    <col min="513" max="513" width="47.1640625" style="713" customWidth="1"/>
    <col min="514" max="514" width="15.6640625" style="713" customWidth="1"/>
    <col min="515" max="515" width="16.33203125" style="713" customWidth="1"/>
    <col min="516" max="516" width="18" style="713" customWidth="1"/>
    <col min="517" max="517" width="16.6640625" style="713" customWidth="1"/>
    <col min="518" max="518" width="18.83203125" style="713" customWidth="1"/>
    <col min="519" max="519" width="14" style="713" customWidth="1"/>
    <col min="520" max="520" width="12.83203125" style="713" customWidth="1"/>
    <col min="521" max="521" width="13.83203125" style="713" customWidth="1"/>
    <col min="522" max="768" width="9.33203125" style="713"/>
    <col min="769" max="769" width="47.1640625" style="713" customWidth="1"/>
    <col min="770" max="770" width="15.6640625" style="713" customWidth="1"/>
    <col min="771" max="771" width="16.33203125" style="713" customWidth="1"/>
    <col min="772" max="772" width="18" style="713" customWidth="1"/>
    <col min="773" max="773" width="16.6640625" style="713" customWidth="1"/>
    <col min="774" max="774" width="18.83203125" style="713" customWidth="1"/>
    <col min="775" max="775" width="14" style="713" customWidth="1"/>
    <col min="776" max="776" width="12.83203125" style="713" customWidth="1"/>
    <col min="777" max="777" width="13.83203125" style="713" customWidth="1"/>
    <col min="778" max="1024" width="9.33203125" style="713"/>
    <col min="1025" max="1025" width="47.1640625" style="713" customWidth="1"/>
    <col min="1026" max="1026" width="15.6640625" style="713" customWidth="1"/>
    <col min="1027" max="1027" width="16.33203125" style="713" customWidth="1"/>
    <col min="1028" max="1028" width="18" style="713" customWidth="1"/>
    <col min="1029" max="1029" width="16.6640625" style="713" customWidth="1"/>
    <col min="1030" max="1030" width="18.83203125" style="713" customWidth="1"/>
    <col min="1031" max="1031" width="14" style="713" customWidth="1"/>
    <col min="1032" max="1032" width="12.83203125" style="713" customWidth="1"/>
    <col min="1033" max="1033" width="13.83203125" style="713" customWidth="1"/>
    <col min="1034" max="1280" width="9.33203125" style="713"/>
    <col min="1281" max="1281" width="47.1640625" style="713" customWidth="1"/>
    <col min="1282" max="1282" width="15.6640625" style="713" customWidth="1"/>
    <col min="1283" max="1283" width="16.33203125" style="713" customWidth="1"/>
    <col min="1284" max="1284" width="18" style="713" customWidth="1"/>
    <col min="1285" max="1285" width="16.6640625" style="713" customWidth="1"/>
    <col min="1286" max="1286" width="18.83203125" style="713" customWidth="1"/>
    <col min="1287" max="1287" width="14" style="713" customWidth="1"/>
    <col min="1288" max="1288" width="12.83203125" style="713" customWidth="1"/>
    <col min="1289" max="1289" width="13.83203125" style="713" customWidth="1"/>
    <col min="1290" max="1536" width="9.33203125" style="713"/>
    <col min="1537" max="1537" width="47.1640625" style="713" customWidth="1"/>
    <col min="1538" max="1538" width="15.6640625" style="713" customWidth="1"/>
    <col min="1539" max="1539" width="16.33203125" style="713" customWidth="1"/>
    <col min="1540" max="1540" width="18" style="713" customWidth="1"/>
    <col min="1541" max="1541" width="16.6640625" style="713" customWidth="1"/>
    <col min="1542" max="1542" width="18.83203125" style="713" customWidth="1"/>
    <col min="1543" max="1543" width="14" style="713" customWidth="1"/>
    <col min="1544" max="1544" width="12.83203125" style="713" customWidth="1"/>
    <col min="1545" max="1545" width="13.83203125" style="713" customWidth="1"/>
    <col min="1546" max="1792" width="9.33203125" style="713"/>
    <col min="1793" max="1793" width="47.1640625" style="713" customWidth="1"/>
    <col min="1794" max="1794" width="15.6640625" style="713" customWidth="1"/>
    <col min="1795" max="1795" width="16.33203125" style="713" customWidth="1"/>
    <col min="1796" max="1796" width="18" style="713" customWidth="1"/>
    <col min="1797" max="1797" width="16.6640625" style="713" customWidth="1"/>
    <col min="1798" max="1798" width="18.83203125" style="713" customWidth="1"/>
    <col min="1799" max="1799" width="14" style="713" customWidth="1"/>
    <col min="1800" max="1800" width="12.83203125" style="713" customWidth="1"/>
    <col min="1801" max="1801" width="13.83203125" style="713" customWidth="1"/>
    <col min="1802" max="2048" width="9.33203125" style="713"/>
    <col min="2049" max="2049" width="47.1640625" style="713" customWidth="1"/>
    <col min="2050" max="2050" width="15.6640625" style="713" customWidth="1"/>
    <col min="2051" max="2051" width="16.33203125" style="713" customWidth="1"/>
    <col min="2052" max="2052" width="18" style="713" customWidth="1"/>
    <col min="2053" max="2053" width="16.6640625" style="713" customWidth="1"/>
    <col min="2054" max="2054" width="18.83203125" style="713" customWidth="1"/>
    <col min="2055" max="2055" width="14" style="713" customWidth="1"/>
    <col min="2056" max="2056" width="12.83203125" style="713" customWidth="1"/>
    <col min="2057" max="2057" width="13.83203125" style="713" customWidth="1"/>
    <col min="2058" max="2304" width="9.33203125" style="713"/>
    <col min="2305" max="2305" width="47.1640625" style="713" customWidth="1"/>
    <col min="2306" max="2306" width="15.6640625" style="713" customWidth="1"/>
    <col min="2307" max="2307" width="16.33203125" style="713" customWidth="1"/>
    <col min="2308" max="2308" width="18" style="713" customWidth="1"/>
    <col min="2309" max="2309" width="16.6640625" style="713" customWidth="1"/>
    <col min="2310" max="2310" width="18.83203125" style="713" customWidth="1"/>
    <col min="2311" max="2311" width="14" style="713" customWidth="1"/>
    <col min="2312" max="2312" width="12.83203125" style="713" customWidth="1"/>
    <col min="2313" max="2313" width="13.83203125" style="713" customWidth="1"/>
    <col min="2314" max="2560" width="9.33203125" style="713"/>
    <col min="2561" max="2561" width="47.1640625" style="713" customWidth="1"/>
    <col min="2562" max="2562" width="15.6640625" style="713" customWidth="1"/>
    <col min="2563" max="2563" width="16.33203125" style="713" customWidth="1"/>
    <col min="2564" max="2564" width="18" style="713" customWidth="1"/>
    <col min="2565" max="2565" width="16.6640625" style="713" customWidth="1"/>
    <col min="2566" max="2566" width="18.83203125" style="713" customWidth="1"/>
    <col min="2567" max="2567" width="14" style="713" customWidth="1"/>
    <col min="2568" max="2568" width="12.83203125" style="713" customWidth="1"/>
    <col min="2569" max="2569" width="13.83203125" style="713" customWidth="1"/>
    <col min="2570" max="2816" width="9.33203125" style="713"/>
    <col min="2817" max="2817" width="47.1640625" style="713" customWidth="1"/>
    <col min="2818" max="2818" width="15.6640625" style="713" customWidth="1"/>
    <col min="2819" max="2819" width="16.33203125" style="713" customWidth="1"/>
    <col min="2820" max="2820" width="18" style="713" customWidth="1"/>
    <col min="2821" max="2821" width="16.6640625" style="713" customWidth="1"/>
    <col min="2822" max="2822" width="18.83203125" style="713" customWidth="1"/>
    <col min="2823" max="2823" width="14" style="713" customWidth="1"/>
    <col min="2824" max="2824" width="12.83203125" style="713" customWidth="1"/>
    <col min="2825" max="2825" width="13.83203125" style="713" customWidth="1"/>
    <col min="2826" max="3072" width="9.33203125" style="713"/>
    <col min="3073" max="3073" width="47.1640625" style="713" customWidth="1"/>
    <col min="3074" max="3074" width="15.6640625" style="713" customWidth="1"/>
    <col min="3075" max="3075" width="16.33203125" style="713" customWidth="1"/>
    <col min="3076" max="3076" width="18" style="713" customWidth="1"/>
    <col min="3077" max="3077" width="16.6640625" style="713" customWidth="1"/>
    <col min="3078" max="3078" width="18.83203125" style="713" customWidth="1"/>
    <col min="3079" max="3079" width="14" style="713" customWidth="1"/>
    <col min="3080" max="3080" width="12.83203125" style="713" customWidth="1"/>
    <col min="3081" max="3081" width="13.83203125" style="713" customWidth="1"/>
    <col min="3082" max="3328" width="9.33203125" style="713"/>
    <col min="3329" max="3329" width="47.1640625" style="713" customWidth="1"/>
    <col min="3330" max="3330" width="15.6640625" style="713" customWidth="1"/>
    <col min="3331" max="3331" width="16.33203125" style="713" customWidth="1"/>
    <col min="3332" max="3332" width="18" style="713" customWidth="1"/>
    <col min="3333" max="3333" width="16.6640625" style="713" customWidth="1"/>
    <col min="3334" max="3334" width="18.83203125" style="713" customWidth="1"/>
    <col min="3335" max="3335" width="14" style="713" customWidth="1"/>
    <col min="3336" max="3336" width="12.83203125" style="713" customWidth="1"/>
    <col min="3337" max="3337" width="13.83203125" style="713" customWidth="1"/>
    <col min="3338" max="3584" width="9.33203125" style="713"/>
    <col min="3585" max="3585" width="47.1640625" style="713" customWidth="1"/>
    <col min="3586" max="3586" width="15.6640625" style="713" customWidth="1"/>
    <col min="3587" max="3587" width="16.33203125" style="713" customWidth="1"/>
    <col min="3588" max="3588" width="18" style="713" customWidth="1"/>
    <col min="3589" max="3589" width="16.6640625" style="713" customWidth="1"/>
    <col min="3590" max="3590" width="18.83203125" style="713" customWidth="1"/>
    <col min="3591" max="3591" width="14" style="713" customWidth="1"/>
    <col min="3592" max="3592" width="12.83203125" style="713" customWidth="1"/>
    <col min="3593" max="3593" width="13.83203125" style="713" customWidth="1"/>
    <col min="3594" max="3840" width="9.33203125" style="713"/>
    <col min="3841" max="3841" width="47.1640625" style="713" customWidth="1"/>
    <col min="3842" max="3842" width="15.6640625" style="713" customWidth="1"/>
    <col min="3843" max="3843" width="16.33203125" style="713" customWidth="1"/>
    <col min="3844" max="3844" width="18" style="713" customWidth="1"/>
    <col min="3845" max="3845" width="16.6640625" style="713" customWidth="1"/>
    <col min="3846" max="3846" width="18.83203125" style="713" customWidth="1"/>
    <col min="3847" max="3847" width="14" style="713" customWidth="1"/>
    <col min="3848" max="3848" width="12.83203125" style="713" customWidth="1"/>
    <col min="3849" max="3849" width="13.83203125" style="713" customWidth="1"/>
    <col min="3850" max="4096" width="9.33203125" style="713"/>
    <col min="4097" max="4097" width="47.1640625" style="713" customWidth="1"/>
    <col min="4098" max="4098" width="15.6640625" style="713" customWidth="1"/>
    <col min="4099" max="4099" width="16.33203125" style="713" customWidth="1"/>
    <col min="4100" max="4100" width="18" style="713" customWidth="1"/>
    <col min="4101" max="4101" width="16.6640625" style="713" customWidth="1"/>
    <col min="4102" max="4102" width="18.83203125" style="713" customWidth="1"/>
    <col min="4103" max="4103" width="14" style="713" customWidth="1"/>
    <col min="4104" max="4104" width="12.83203125" style="713" customWidth="1"/>
    <col min="4105" max="4105" width="13.83203125" style="713" customWidth="1"/>
    <col min="4106" max="4352" width="9.33203125" style="713"/>
    <col min="4353" max="4353" width="47.1640625" style="713" customWidth="1"/>
    <col min="4354" max="4354" width="15.6640625" style="713" customWidth="1"/>
    <col min="4355" max="4355" width="16.33203125" style="713" customWidth="1"/>
    <col min="4356" max="4356" width="18" style="713" customWidth="1"/>
    <col min="4357" max="4357" width="16.6640625" style="713" customWidth="1"/>
    <col min="4358" max="4358" width="18.83203125" style="713" customWidth="1"/>
    <col min="4359" max="4359" width="14" style="713" customWidth="1"/>
    <col min="4360" max="4360" width="12.83203125" style="713" customWidth="1"/>
    <col min="4361" max="4361" width="13.83203125" style="713" customWidth="1"/>
    <col min="4362" max="4608" width="9.33203125" style="713"/>
    <col min="4609" max="4609" width="47.1640625" style="713" customWidth="1"/>
    <col min="4610" max="4610" width="15.6640625" style="713" customWidth="1"/>
    <col min="4611" max="4611" width="16.33203125" style="713" customWidth="1"/>
    <col min="4612" max="4612" width="18" style="713" customWidth="1"/>
    <col min="4613" max="4613" width="16.6640625" style="713" customWidth="1"/>
    <col min="4614" max="4614" width="18.83203125" style="713" customWidth="1"/>
    <col min="4615" max="4615" width="14" style="713" customWidth="1"/>
    <col min="4616" max="4616" width="12.83203125" style="713" customWidth="1"/>
    <col min="4617" max="4617" width="13.83203125" style="713" customWidth="1"/>
    <col min="4618" max="4864" width="9.33203125" style="713"/>
    <col min="4865" max="4865" width="47.1640625" style="713" customWidth="1"/>
    <col min="4866" max="4866" width="15.6640625" style="713" customWidth="1"/>
    <col min="4867" max="4867" width="16.33203125" style="713" customWidth="1"/>
    <col min="4868" max="4868" width="18" style="713" customWidth="1"/>
    <col min="4869" max="4869" width="16.6640625" style="713" customWidth="1"/>
    <col min="4870" max="4870" width="18.83203125" style="713" customWidth="1"/>
    <col min="4871" max="4871" width="14" style="713" customWidth="1"/>
    <col min="4872" max="4872" width="12.83203125" style="713" customWidth="1"/>
    <col min="4873" max="4873" width="13.83203125" style="713" customWidth="1"/>
    <col min="4874" max="5120" width="9.33203125" style="713"/>
    <col min="5121" max="5121" width="47.1640625" style="713" customWidth="1"/>
    <col min="5122" max="5122" width="15.6640625" style="713" customWidth="1"/>
    <col min="5123" max="5123" width="16.33203125" style="713" customWidth="1"/>
    <col min="5124" max="5124" width="18" style="713" customWidth="1"/>
    <col min="5125" max="5125" width="16.6640625" style="713" customWidth="1"/>
    <col min="5126" max="5126" width="18.83203125" style="713" customWidth="1"/>
    <col min="5127" max="5127" width="14" style="713" customWidth="1"/>
    <col min="5128" max="5128" width="12.83203125" style="713" customWidth="1"/>
    <col min="5129" max="5129" width="13.83203125" style="713" customWidth="1"/>
    <col min="5130" max="5376" width="9.33203125" style="713"/>
    <col min="5377" max="5377" width="47.1640625" style="713" customWidth="1"/>
    <col min="5378" max="5378" width="15.6640625" style="713" customWidth="1"/>
    <col min="5379" max="5379" width="16.33203125" style="713" customWidth="1"/>
    <col min="5380" max="5380" width="18" style="713" customWidth="1"/>
    <col min="5381" max="5381" width="16.6640625" style="713" customWidth="1"/>
    <col min="5382" max="5382" width="18.83203125" style="713" customWidth="1"/>
    <col min="5383" max="5383" width="14" style="713" customWidth="1"/>
    <col min="5384" max="5384" width="12.83203125" style="713" customWidth="1"/>
    <col min="5385" max="5385" width="13.83203125" style="713" customWidth="1"/>
    <col min="5386" max="5632" width="9.33203125" style="713"/>
    <col min="5633" max="5633" width="47.1640625" style="713" customWidth="1"/>
    <col min="5634" max="5634" width="15.6640625" style="713" customWidth="1"/>
    <col min="5635" max="5635" width="16.33203125" style="713" customWidth="1"/>
    <col min="5636" max="5636" width="18" style="713" customWidth="1"/>
    <col min="5637" max="5637" width="16.6640625" style="713" customWidth="1"/>
    <col min="5638" max="5638" width="18.83203125" style="713" customWidth="1"/>
    <col min="5639" max="5639" width="14" style="713" customWidth="1"/>
    <col min="5640" max="5640" width="12.83203125" style="713" customWidth="1"/>
    <col min="5641" max="5641" width="13.83203125" style="713" customWidth="1"/>
    <col min="5642" max="5888" width="9.33203125" style="713"/>
    <col min="5889" max="5889" width="47.1640625" style="713" customWidth="1"/>
    <col min="5890" max="5890" width="15.6640625" style="713" customWidth="1"/>
    <col min="5891" max="5891" width="16.33203125" style="713" customWidth="1"/>
    <col min="5892" max="5892" width="18" style="713" customWidth="1"/>
    <col min="5893" max="5893" width="16.6640625" style="713" customWidth="1"/>
    <col min="5894" max="5894" width="18.83203125" style="713" customWidth="1"/>
    <col min="5895" max="5895" width="14" style="713" customWidth="1"/>
    <col min="5896" max="5896" width="12.83203125" style="713" customWidth="1"/>
    <col min="5897" max="5897" width="13.83203125" style="713" customWidth="1"/>
    <col min="5898" max="6144" width="9.33203125" style="713"/>
    <col min="6145" max="6145" width="47.1640625" style="713" customWidth="1"/>
    <col min="6146" max="6146" width="15.6640625" style="713" customWidth="1"/>
    <col min="6147" max="6147" width="16.33203125" style="713" customWidth="1"/>
    <col min="6148" max="6148" width="18" style="713" customWidth="1"/>
    <col min="6149" max="6149" width="16.6640625" style="713" customWidth="1"/>
    <col min="6150" max="6150" width="18.83203125" style="713" customWidth="1"/>
    <col min="6151" max="6151" width="14" style="713" customWidth="1"/>
    <col min="6152" max="6152" width="12.83203125" style="713" customWidth="1"/>
    <col min="6153" max="6153" width="13.83203125" style="713" customWidth="1"/>
    <col min="6154" max="6400" width="9.33203125" style="713"/>
    <col min="6401" max="6401" width="47.1640625" style="713" customWidth="1"/>
    <col min="6402" max="6402" width="15.6640625" style="713" customWidth="1"/>
    <col min="6403" max="6403" width="16.33203125" style="713" customWidth="1"/>
    <col min="6404" max="6404" width="18" style="713" customWidth="1"/>
    <col min="6405" max="6405" width="16.6640625" style="713" customWidth="1"/>
    <col min="6406" max="6406" width="18.83203125" style="713" customWidth="1"/>
    <col min="6407" max="6407" width="14" style="713" customWidth="1"/>
    <col min="6408" max="6408" width="12.83203125" style="713" customWidth="1"/>
    <col min="6409" max="6409" width="13.83203125" style="713" customWidth="1"/>
    <col min="6410" max="6656" width="9.33203125" style="713"/>
    <col min="6657" max="6657" width="47.1640625" style="713" customWidth="1"/>
    <col min="6658" max="6658" width="15.6640625" style="713" customWidth="1"/>
    <col min="6659" max="6659" width="16.33203125" style="713" customWidth="1"/>
    <col min="6660" max="6660" width="18" style="713" customWidth="1"/>
    <col min="6661" max="6661" width="16.6640625" style="713" customWidth="1"/>
    <col min="6662" max="6662" width="18.83203125" style="713" customWidth="1"/>
    <col min="6663" max="6663" width="14" style="713" customWidth="1"/>
    <col min="6664" max="6664" width="12.83203125" style="713" customWidth="1"/>
    <col min="6665" max="6665" width="13.83203125" style="713" customWidth="1"/>
    <col min="6666" max="6912" width="9.33203125" style="713"/>
    <col min="6913" max="6913" width="47.1640625" style="713" customWidth="1"/>
    <col min="6914" max="6914" width="15.6640625" style="713" customWidth="1"/>
    <col min="6915" max="6915" width="16.33203125" style="713" customWidth="1"/>
    <col min="6916" max="6916" width="18" style="713" customWidth="1"/>
    <col min="6917" max="6917" width="16.6640625" style="713" customWidth="1"/>
    <col min="6918" max="6918" width="18.83203125" style="713" customWidth="1"/>
    <col min="6919" max="6919" width="14" style="713" customWidth="1"/>
    <col min="6920" max="6920" width="12.83203125" style="713" customWidth="1"/>
    <col min="6921" max="6921" width="13.83203125" style="713" customWidth="1"/>
    <col min="6922" max="7168" width="9.33203125" style="713"/>
    <col min="7169" max="7169" width="47.1640625" style="713" customWidth="1"/>
    <col min="7170" max="7170" width="15.6640625" style="713" customWidth="1"/>
    <col min="7171" max="7171" width="16.33203125" style="713" customWidth="1"/>
    <col min="7172" max="7172" width="18" style="713" customWidth="1"/>
    <col min="7173" max="7173" width="16.6640625" style="713" customWidth="1"/>
    <col min="7174" max="7174" width="18.83203125" style="713" customWidth="1"/>
    <col min="7175" max="7175" width="14" style="713" customWidth="1"/>
    <col min="7176" max="7176" width="12.83203125" style="713" customWidth="1"/>
    <col min="7177" max="7177" width="13.83203125" style="713" customWidth="1"/>
    <col min="7178" max="7424" width="9.33203125" style="713"/>
    <col min="7425" max="7425" width="47.1640625" style="713" customWidth="1"/>
    <col min="7426" max="7426" width="15.6640625" style="713" customWidth="1"/>
    <col min="7427" max="7427" width="16.33203125" style="713" customWidth="1"/>
    <col min="7428" max="7428" width="18" style="713" customWidth="1"/>
    <col min="7429" max="7429" width="16.6640625" style="713" customWidth="1"/>
    <col min="7430" max="7430" width="18.83203125" style="713" customWidth="1"/>
    <col min="7431" max="7431" width="14" style="713" customWidth="1"/>
    <col min="7432" max="7432" width="12.83203125" style="713" customWidth="1"/>
    <col min="7433" max="7433" width="13.83203125" style="713" customWidth="1"/>
    <col min="7434" max="7680" width="9.33203125" style="713"/>
    <col min="7681" max="7681" width="47.1640625" style="713" customWidth="1"/>
    <col min="7682" max="7682" width="15.6640625" style="713" customWidth="1"/>
    <col min="7683" max="7683" width="16.33203125" style="713" customWidth="1"/>
    <col min="7684" max="7684" width="18" style="713" customWidth="1"/>
    <col min="7685" max="7685" width="16.6640625" style="713" customWidth="1"/>
    <col min="7686" max="7686" width="18.83203125" style="713" customWidth="1"/>
    <col min="7687" max="7687" width="14" style="713" customWidth="1"/>
    <col min="7688" max="7688" width="12.83203125" style="713" customWidth="1"/>
    <col min="7689" max="7689" width="13.83203125" style="713" customWidth="1"/>
    <col min="7690" max="7936" width="9.33203125" style="713"/>
    <col min="7937" max="7937" width="47.1640625" style="713" customWidth="1"/>
    <col min="7938" max="7938" width="15.6640625" style="713" customWidth="1"/>
    <col min="7939" max="7939" width="16.33203125" style="713" customWidth="1"/>
    <col min="7940" max="7940" width="18" style="713" customWidth="1"/>
    <col min="7941" max="7941" width="16.6640625" style="713" customWidth="1"/>
    <col min="7942" max="7942" width="18.83203125" style="713" customWidth="1"/>
    <col min="7943" max="7943" width="14" style="713" customWidth="1"/>
    <col min="7944" max="7944" width="12.83203125" style="713" customWidth="1"/>
    <col min="7945" max="7945" width="13.83203125" style="713" customWidth="1"/>
    <col min="7946" max="8192" width="9.33203125" style="713"/>
    <col min="8193" max="8193" width="47.1640625" style="713" customWidth="1"/>
    <col min="8194" max="8194" width="15.6640625" style="713" customWidth="1"/>
    <col min="8195" max="8195" width="16.33203125" style="713" customWidth="1"/>
    <col min="8196" max="8196" width="18" style="713" customWidth="1"/>
    <col min="8197" max="8197" width="16.6640625" style="713" customWidth="1"/>
    <col min="8198" max="8198" width="18.83203125" style="713" customWidth="1"/>
    <col min="8199" max="8199" width="14" style="713" customWidth="1"/>
    <col min="8200" max="8200" width="12.83203125" style="713" customWidth="1"/>
    <col min="8201" max="8201" width="13.83203125" style="713" customWidth="1"/>
    <col min="8202" max="8448" width="9.33203125" style="713"/>
    <col min="8449" max="8449" width="47.1640625" style="713" customWidth="1"/>
    <col min="8450" max="8450" width="15.6640625" style="713" customWidth="1"/>
    <col min="8451" max="8451" width="16.33203125" style="713" customWidth="1"/>
    <col min="8452" max="8452" width="18" style="713" customWidth="1"/>
    <col min="8453" max="8453" width="16.6640625" style="713" customWidth="1"/>
    <col min="8454" max="8454" width="18.83203125" style="713" customWidth="1"/>
    <col min="8455" max="8455" width="14" style="713" customWidth="1"/>
    <col min="8456" max="8456" width="12.83203125" style="713" customWidth="1"/>
    <col min="8457" max="8457" width="13.83203125" style="713" customWidth="1"/>
    <col min="8458" max="8704" width="9.33203125" style="713"/>
    <col min="8705" max="8705" width="47.1640625" style="713" customWidth="1"/>
    <col min="8706" max="8706" width="15.6640625" style="713" customWidth="1"/>
    <col min="8707" max="8707" width="16.33203125" style="713" customWidth="1"/>
    <col min="8708" max="8708" width="18" style="713" customWidth="1"/>
    <col min="8709" max="8709" width="16.6640625" style="713" customWidth="1"/>
    <col min="8710" max="8710" width="18.83203125" style="713" customWidth="1"/>
    <col min="8711" max="8711" width="14" style="713" customWidth="1"/>
    <col min="8712" max="8712" width="12.83203125" style="713" customWidth="1"/>
    <col min="8713" max="8713" width="13.83203125" style="713" customWidth="1"/>
    <col min="8714" max="8960" width="9.33203125" style="713"/>
    <col min="8961" max="8961" width="47.1640625" style="713" customWidth="1"/>
    <col min="8962" max="8962" width="15.6640625" style="713" customWidth="1"/>
    <col min="8963" max="8963" width="16.33203125" style="713" customWidth="1"/>
    <col min="8964" max="8964" width="18" style="713" customWidth="1"/>
    <col min="8965" max="8965" width="16.6640625" style="713" customWidth="1"/>
    <col min="8966" max="8966" width="18.83203125" style="713" customWidth="1"/>
    <col min="8967" max="8967" width="14" style="713" customWidth="1"/>
    <col min="8968" max="8968" width="12.83203125" style="713" customWidth="1"/>
    <col min="8969" max="8969" width="13.83203125" style="713" customWidth="1"/>
    <col min="8970" max="9216" width="9.33203125" style="713"/>
    <col min="9217" max="9217" width="47.1640625" style="713" customWidth="1"/>
    <col min="9218" max="9218" width="15.6640625" style="713" customWidth="1"/>
    <col min="9219" max="9219" width="16.33203125" style="713" customWidth="1"/>
    <col min="9220" max="9220" width="18" style="713" customWidth="1"/>
    <col min="9221" max="9221" width="16.6640625" style="713" customWidth="1"/>
    <col min="9222" max="9222" width="18.83203125" style="713" customWidth="1"/>
    <col min="9223" max="9223" width="14" style="713" customWidth="1"/>
    <col min="9224" max="9224" width="12.83203125" style="713" customWidth="1"/>
    <col min="9225" max="9225" width="13.83203125" style="713" customWidth="1"/>
    <col min="9226" max="9472" width="9.33203125" style="713"/>
    <col min="9473" max="9473" width="47.1640625" style="713" customWidth="1"/>
    <col min="9474" max="9474" width="15.6640625" style="713" customWidth="1"/>
    <col min="9475" max="9475" width="16.33203125" style="713" customWidth="1"/>
    <col min="9476" max="9476" width="18" style="713" customWidth="1"/>
    <col min="9477" max="9477" width="16.6640625" style="713" customWidth="1"/>
    <col min="9478" max="9478" width="18.83203125" style="713" customWidth="1"/>
    <col min="9479" max="9479" width="14" style="713" customWidth="1"/>
    <col min="9480" max="9480" width="12.83203125" style="713" customWidth="1"/>
    <col min="9481" max="9481" width="13.83203125" style="713" customWidth="1"/>
    <col min="9482" max="9728" width="9.33203125" style="713"/>
    <col min="9729" max="9729" width="47.1640625" style="713" customWidth="1"/>
    <col min="9730" max="9730" width="15.6640625" style="713" customWidth="1"/>
    <col min="9731" max="9731" width="16.33203125" style="713" customWidth="1"/>
    <col min="9732" max="9732" width="18" style="713" customWidth="1"/>
    <col min="9733" max="9733" width="16.6640625" style="713" customWidth="1"/>
    <col min="9734" max="9734" width="18.83203125" style="713" customWidth="1"/>
    <col min="9735" max="9735" width="14" style="713" customWidth="1"/>
    <col min="9736" max="9736" width="12.83203125" style="713" customWidth="1"/>
    <col min="9737" max="9737" width="13.83203125" style="713" customWidth="1"/>
    <col min="9738" max="9984" width="9.33203125" style="713"/>
    <col min="9985" max="9985" width="47.1640625" style="713" customWidth="1"/>
    <col min="9986" max="9986" width="15.6640625" style="713" customWidth="1"/>
    <col min="9987" max="9987" width="16.33203125" style="713" customWidth="1"/>
    <col min="9988" max="9988" width="18" style="713" customWidth="1"/>
    <col min="9989" max="9989" width="16.6640625" style="713" customWidth="1"/>
    <col min="9990" max="9990" width="18.83203125" style="713" customWidth="1"/>
    <col min="9991" max="9991" width="14" style="713" customWidth="1"/>
    <col min="9992" max="9992" width="12.83203125" style="713" customWidth="1"/>
    <col min="9993" max="9993" width="13.83203125" style="713" customWidth="1"/>
    <col min="9994" max="10240" width="9.33203125" style="713"/>
    <col min="10241" max="10241" width="47.1640625" style="713" customWidth="1"/>
    <col min="10242" max="10242" width="15.6640625" style="713" customWidth="1"/>
    <col min="10243" max="10243" width="16.33203125" style="713" customWidth="1"/>
    <col min="10244" max="10244" width="18" style="713" customWidth="1"/>
    <col min="10245" max="10245" width="16.6640625" style="713" customWidth="1"/>
    <col min="10246" max="10246" width="18.83203125" style="713" customWidth="1"/>
    <col min="10247" max="10247" width="14" style="713" customWidth="1"/>
    <col min="10248" max="10248" width="12.83203125" style="713" customWidth="1"/>
    <col min="10249" max="10249" width="13.83203125" style="713" customWidth="1"/>
    <col min="10250" max="10496" width="9.33203125" style="713"/>
    <col min="10497" max="10497" width="47.1640625" style="713" customWidth="1"/>
    <col min="10498" max="10498" width="15.6640625" style="713" customWidth="1"/>
    <col min="10499" max="10499" width="16.33203125" style="713" customWidth="1"/>
    <col min="10500" max="10500" width="18" style="713" customWidth="1"/>
    <col min="10501" max="10501" width="16.6640625" style="713" customWidth="1"/>
    <col min="10502" max="10502" width="18.83203125" style="713" customWidth="1"/>
    <col min="10503" max="10503" width="14" style="713" customWidth="1"/>
    <col min="10504" max="10504" width="12.83203125" style="713" customWidth="1"/>
    <col min="10505" max="10505" width="13.83203125" style="713" customWidth="1"/>
    <col min="10506" max="10752" width="9.33203125" style="713"/>
    <col min="10753" max="10753" width="47.1640625" style="713" customWidth="1"/>
    <col min="10754" max="10754" width="15.6640625" style="713" customWidth="1"/>
    <col min="10755" max="10755" width="16.33203125" style="713" customWidth="1"/>
    <col min="10756" max="10756" width="18" style="713" customWidth="1"/>
    <col min="10757" max="10757" width="16.6640625" style="713" customWidth="1"/>
    <col min="10758" max="10758" width="18.83203125" style="713" customWidth="1"/>
    <col min="10759" max="10759" width="14" style="713" customWidth="1"/>
    <col min="10760" max="10760" width="12.83203125" style="713" customWidth="1"/>
    <col min="10761" max="10761" width="13.83203125" style="713" customWidth="1"/>
    <col min="10762" max="11008" width="9.33203125" style="713"/>
    <col min="11009" max="11009" width="47.1640625" style="713" customWidth="1"/>
    <col min="11010" max="11010" width="15.6640625" style="713" customWidth="1"/>
    <col min="11011" max="11011" width="16.33203125" style="713" customWidth="1"/>
    <col min="11012" max="11012" width="18" style="713" customWidth="1"/>
    <col min="11013" max="11013" width="16.6640625" style="713" customWidth="1"/>
    <col min="11014" max="11014" width="18.83203125" style="713" customWidth="1"/>
    <col min="11015" max="11015" width="14" style="713" customWidth="1"/>
    <col min="11016" max="11016" width="12.83203125" style="713" customWidth="1"/>
    <col min="11017" max="11017" width="13.83203125" style="713" customWidth="1"/>
    <col min="11018" max="11264" width="9.33203125" style="713"/>
    <col min="11265" max="11265" width="47.1640625" style="713" customWidth="1"/>
    <col min="11266" max="11266" width="15.6640625" style="713" customWidth="1"/>
    <col min="11267" max="11267" width="16.33203125" style="713" customWidth="1"/>
    <col min="11268" max="11268" width="18" style="713" customWidth="1"/>
    <col min="11269" max="11269" width="16.6640625" style="713" customWidth="1"/>
    <col min="11270" max="11270" width="18.83203125" style="713" customWidth="1"/>
    <col min="11271" max="11271" width="14" style="713" customWidth="1"/>
    <col min="11272" max="11272" width="12.83203125" style="713" customWidth="1"/>
    <col min="11273" max="11273" width="13.83203125" style="713" customWidth="1"/>
    <col min="11274" max="11520" width="9.33203125" style="713"/>
    <col min="11521" max="11521" width="47.1640625" style="713" customWidth="1"/>
    <col min="11522" max="11522" width="15.6640625" style="713" customWidth="1"/>
    <col min="11523" max="11523" width="16.33203125" style="713" customWidth="1"/>
    <col min="11524" max="11524" width="18" style="713" customWidth="1"/>
    <col min="11525" max="11525" width="16.6640625" style="713" customWidth="1"/>
    <col min="11526" max="11526" width="18.83203125" style="713" customWidth="1"/>
    <col min="11527" max="11527" width="14" style="713" customWidth="1"/>
    <col min="11528" max="11528" width="12.83203125" style="713" customWidth="1"/>
    <col min="11529" max="11529" width="13.83203125" style="713" customWidth="1"/>
    <col min="11530" max="11776" width="9.33203125" style="713"/>
    <col min="11777" max="11777" width="47.1640625" style="713" customWidth="1"/>
    <col min="11778" max="11778" width="15.6640625" style="713" customWidth="1"/>
    <col min="11779" max="11779" width="16.33203125" style="713" customWidth="1"/>
    <col min="11780" max="11780" width="18" style="713" customWidth="1"/>
    <col min="11781" max="11781" width="16.6640625" style="713" customWidth="1"/>
    <col min="11782" max="11782" width="18.83203125" style="713" customWidth="1"/>
    <col min="11783" max="11783" width="14" style="713" customWidth="1"/>
    <col min="11784" max="11784" width="12.83203125" style="713" customWidth="1"/>
    <col min="11785" max="11785" width="13.83203125" style="713" customWidth="1"/>
    <col min="11786" max="12032" width="9.33203125" style="713"/>
    <col min="12033" max="12033" width="47.1640625" style="713" customWidth="1"/>
    <col min="12034" max="12034" width="15.6640625" style="713" customWidth="1"/>
    <col min="12035" max="12035" width="16.33203125" style="713" customWidth="1"/>
    <col min="12036" max="12036" width="18" style="713" customWidth="1"/>
    <col min="12037" max="12037" width="16.6640625" style="713" customWidth="1"/>
    <col min="12038" max="12038" width="18.83203125" style="713" customWidth="1"/>
    <col min="12039" max="12039" width="14" style="713" customWidth="1"/>
    <col min="12040" max="12040" width="12.83203125" style="713" customWidth="1"/>
    <col min="12041" max="12041" width="13.83203125" style="713" customWidth="1"/>
    <col min="12042" max="12288" width="9.33203125" style="713"/>
    <col min="12289" max="12289" width="47.1640625" style="713" customWidth="1"/>
    <col min="12290" max="12290" width="15.6640625" style="713" customWidth="1"/>
    <col min="12291" max="12291" width="16.33203125" style="713" customWidth="1"/>
    <col min="12292" max="12292" width="18" style="713" customWidth="1"/>
    <col min="12293" max="12293" width="16.6640625" style="713" customWidth="1"/>
    <col min="12294" max="12294" width="18.83203125" style="713" customWidth="1"/>
    <col min="12295" max="12295" width="14" style="713" customWidth="1"/>
    <col min="12296" max="12296" width="12.83203125" style="713" customWidth="1"/>
    <col min="12297" max="12297" width="13.83203125" style="713" customWidth="1"/>
    <col min="12298" max="12544" width="9.33203125" style="713"/>
    <col min="12545" max="12545" width="47.1640625" style="713" customWidth="1"/>
    <col min="12546" max="12546" width="15.6640625" style="713" customWidth="1"/>
    <col min="12547" max="12547" width="16.33203125" style="713" customWidth="1"/>
    <col min="12548" max="12548" width="18" style="713" customWidth="1"/>
    <col min="12549" max="12549" width="16.6640625" style="713" customWidth="1"/>
    <col min="12550" max="12550" width="18.83203125" style="713" customWidth="1"/>
    <col min="12551" max="12551" width="14" style="713" customWidth="1"/>
    <col min="12552" max="12552" width="12.83203125" style="713" customWidth="1"/>
    <col min="12553" max="12553" width="13.83203125" style="713" customWidth="1"/>
    <col min="12554" max="12800" width="9.33203125" style="713"/>
    <col min="12801" max="12801" width="47.1640625" style="713" customWidth="1"/>
    <col min="12802" max="12802" width="15.6640625" style="713" customWidth="1"/>
    <col min="12803" max="12803" width="16.33203125" style="713" customWidth="1"/>
    <col min="12804" max="12804" width="18" style="713" customWidth="1"/>
    <col min="12805" max="12805" width="16.6640625" style="713" customWidth="1"/>
    <col min="12806" max="12806" width="18.83203125" style="713" customWidth="1"/>
    <col min="12807" max="12807" width="14" style="713" customWidth="1"/>
    <col min="12808" max="12808" width="12.83203125" style="713" customWidth="1"/>
    <col min="12809" max="12809" width="13.83203125" style="713" customWidth="1"/>
    <col min="12810" max="13056" width="9.33203125" style="713"/>
    <col min="13057" max="13057" width="47.1640625" style="713" customWidth="1"/>
    <col min="13058" max="13058" width="15.6640625" style="713" customWidth="1"/>
    <col min="13059" max="13059" width="16.33203125" style="713" customWidth="1"/>
    <col min="13060" max="13060" width="18" style="713" customWidth="1"/>
    <col min="13061" max="13061" width="16.6640625" style="713" customWidth="1"/>
    <col min="13062" max="13062" width="18.83203125" style="713" customWidth="1"/>
    <col min="13063" max="13063" width="14" style="713" customWidth="1"/>
    <col min="13064" max="13064" width="12.83203125" style="713" customWidth="1"/>
    <col min="13065" max="13065" width="13.83203125" style="713" customWidth="1"/>
    <col min="13066" max="13312" width="9.33203125" style="713"/>
    <col min="13313" max="13313" width="47.1640625" style="713" customWidth="1"/>
    <col min="13314" max="13314" width="15.6640625" style="713" customWidth="1"/>
    <col min="13315" max="13315" width="16.33203125" style="713" customWidth="1"/>
    <col min="13316" max="13316" width="18" style="713" customWidth="1"/>
    <col min="13317" max="13317" width="16.6640625" style="713" customWidth="1"/>
    <col min="13318" max="13318" width="18.83203125" style="713" customWidth="1"/>
    <col min="13319" max="13319" width="14" style="713" customWidth="1"/>
    <col min="13320" max="13320" width="12.83203125" style="713" customWidth="1"/>
    <col min="13321" max="13321" width="13.83203125" style="713" customWidth="1"/>
    <col min="13322" max="13568" width="9.33203125" style="713"/>
    <col min="13569" max="13569" width="47.1640625" style="713" customWidth="1"/>
    <col min="13570" max="13570" width="15.6640625" style="713" customWidth="1"/>
    <col min="13571" max="13571" width="16.33203125" style="713" customWidth="1"/>
    <col min="13572" max="13572" width="18" style="713" customWidth="1"/>
    <col min="13573" max="13573" width="16.6640625" style="713" customWidth="1"/>
    <col min="13574" max="13574" width="18.83203125" style="713" customWidth="1"/>
    <col min="13575" max="13575" width="14" style="713" customWidth="1"/>
    <col min="13576" max="13576" width="12.83203125" style="713" customWidth="1"/>
    <col min="13577" max="13577" width="13.83203125" style="713" customWidth="1"/>
    <col min="13578" max="13824" width="9.33203125" style="713"/>
    <col min="13825" max="13825" width="47.1640625" style="713" customWidth="1"/>
    <col min="13826" max="13826" width="15.6640625" style="713" customWidth="1"/>
    <col min="13827" max="13827" width="16.33203125" style="713" customWidth="1"/>
    <col min="13828" max="13828" width="18" style="713" customWidth="1"/>
    <col min="13829" max="13829" width="16.6640625" style="713" customWidth="1"/>
    <col min="13830" max="13830" width="18.83203125" style="713" customWidth="1"/>
    <col min="13831" max="13831" width="14" style="713" customWidth="1"/>
    <col min="13832" max="13832" width="12.83203125" style="713" customWidth="1"/>
    <col min="13833" max="13833" width="13.83203125" style="713" customWidth="1"/>
    <col min="13834" max="14080" width="9.33203125" style="713"/>
    <col min="14081" max="14081" width="47.1640625" style="713" customWidth="1"/>
    <col min="14082" max="14082" width="15.6640625" style="713" customWidth="1"/>
    <col min="14083" max="14083" width="16.33203125" style="713" customWidth="1"/>
    <col min="14084" max="14084" width="18" style="713" customWidth="1"/>
    <col min="14085" max="14085" width="16.6640625" style="713" customWidth="1"/>
    <col min="14086" max="14086" width="18.83203125" style="713" customWidth="1"/>
    <col min="14087" max="14087" width="14" style="713" customWidth="1"/>
    <col min="14088" max="14088" width="12.83203125" style="713" customWidth="1"/>
    <col min="14089" max="14089" width="13.83203125" style="713" customWidth="1"/>
    <col min="14090" max="14336" width="9.33203125" style="713"/>
    <col min="14337" max="14337" width="47.1640625" style="713" customWidth="1"/>
    <col min="14338" max="14338" width="15.6640625" style="713" customWidth="1"/>
    <col min="14339" max="14339" width="16.33203125" style="713" customWidth="1"/>
    <col min="14340" max="14340" width="18" style="713" customWidth="1"/>
    <col min="14341" max="14341" width="16.6640625" style="713" customWidth="1"/>
    <col min="14342" max="14342" width="18.83203125" style="713" customWidth="1"/>
    <col min="14343" max="14343" width="14" style="713" customWidth="1"/>
    <col min="14344" max="14344" width="12.83203125" style="713" customWidth="1"/>
    <col min="14345" max="14345" width="13.83203125" style="713" customWidth="1"/>
    <col min="14346" max="14592" width="9.33203125" style="713"/>
    <col min="14593" max="14593" width="47.1640625" style="713" customWidth="1"/>
    <col min="14594" max="14594" width="15.6640625" style="713" customWidth="1"/>
    <col min="14595" max="14595" width="16.33203125" style="713" customWidth="1"/>
    <col min="14596" max="14596" width="18" style="713" customWidth="1"/>
    <col min="14597" max="14597" width="16.6640625" style="713" customWidth="1"/>
    <col min="14598" max="14598" width="18.83203125" style="713" customWidth="1"/>
    <col min="14599" max="14599" width="14" style="713" customWidth="1"/>
    <col min="14600" max="14600" width="12.83203125" style="713" customWidth="1"/>
    <col min="14601" max="14601" width="13.83203125" style="713" customWidth="1"/>
    <col min="14602" max="14848" width="9.33203125" style="713"/>
    <col min="14849" max="14849" width="47.1640625" style="713" customWidth="1"/>
    <col min="14850" max="14850" width="15.6640625" style="713" customWidth="1"/>
    <col min="14851" max="14851" width="16.33203125" style="713" customWidth="1"/>
    <col min="14852" max="14852" width="18" style="713" customWidth="1"/>
    <col min="14853" max="14853" width="16.6640625" style="713" customWidth="1"/>
    <col min="14854" max="14854" width="18.83203125" style="713" customWidth="1"/>
    <col min="14855" max="14855" width="14" style="713" customWidth="1"/>
    <col min="14856" max="14856" width="12.83203125" style="713" customWidth="1"/>
    <col min="14857" max="14857" width="13.83203125" style="713" customWidth="1"/>
    <col min="14858" max="15104" width="9.33203125" style="713"/>
    <col min="15105" max="15105" width="47.1640625" style="713" customWidth="1"/>
    <col min="15106" max="15106" width="15.6640625" style="713" customWidth="1"/>
    <col min="15107" max="15107" width="16.33203125" style="713" customWidth="1"/>
    <col min="15108" max="15108" width="18" style="713" customWidth="1"/>
    <col min="15109" max="15109" width="16.6640625" style="713" customWidth="1"/>
    <col min="15110" max="15110" width="18.83203125" style="713" customWidth="1"/>
    <col min="15111" max="15111" width="14" style="713" customWidth="1"/>
    <col min="15112" max="15112" width="12.83203125" style="713" customWidth="1"/>
    <col min="15113" max="15113" width="13.83203125" style="713" customWidth="1"/>
    <col min="15114" max="15360" width="9.33203125" style="713"/>
    <col min="15361" max="15361" width="47.1640625" style="713" customWidth="1"/>
    <col min="15362" max="15362" width="15.6640625" style="713" customWidth="1"/>
    <col min="15363" max="15363" width="16.33203125" style="713" customWidth="1"/>
    <col min="15364" max="15364" width="18" style="713" customWidth="1"/>
    <col min="15365" max="15365" width="16.6640625" style="713" customWidth="1"/>
    <col min="15366" max="15366" width="18.83203125" style="713" customWidth="1"/>
    <col min="15367" max="15367" width="14" style="713" customWidth="1"/>
    <col min="15368" max="15368" width="12.83203125" style="713" customWidth="1"/>
    <col min="15369" max="15369" width="13.83203125" style="713" customWidth="1"/>
    <col min="15370" max="15616" width="9.33203125" style="713"/>
    <col min="15617" max="15617" width="47.1640625" style="713" customWidth="1"/>
    <col min="15618" max="15618" width="15.6640625" style="713" customWidth="1"/>
    <col min="15619" max="15619" width="16.33203125" style="713" customWidth="1"/>
    <col min="15620" max="15620" width="18" style="713" customWidth="1"/>
    <col min="15621" max="15621" width="16.6640625" style="713" customWidth="1"/>
    <col min="15622" max="15622" width="18.83203125" style="713" customWidth="1"/>
    <col min="15623" max="15623" width="14" style="713" customWidth="1"/>
    <col min="15624" max="15624" width="12.83203125" style="713" customWidth="1"/>
    <col min="15625" max="15625" width="13.83203125" style="713" customWidth="1"/>
    <col min="15626" max="15872" width="9.33203125" style="713"/>
    <col min="15873" max="15873" width="47.1640625" style="713" customWidth="1"/>
    <col min="15874" max="15874" width="15.6640625" style="713" customWidth="1"/>
    <col min="15875" max="15875" width="16.33203125" style="713" customWidth="1"/>
    <col min="15876" max="15876" width="18" style="713" customWidth="1"/>
    <col min="15877" max="15877" width="16.6640625" style="713" customWidth="1"/>
    <col min="15878" max="15878" width="18.83203125" style="713" customWidth="1"/>
    <col min="15879" max="15879" width="14" style="713" customWidth="1"/>
    <col min="15880" max="15880" width="12.83203125" style="713" customWidth="1"/>
    <col min="15881" max="15881" width="13.83203125" style="713" customWidth="1"/>
    <col min="15882" max="16128" width="9.33203125" style="713"/>
    <col min="16129" max="16129" width="47.1640625" style="713" customWidth="1"/>
    <col min="16130" max="16130" width="15.6640625" style="713" customWidth="1"/>
    <col min="16131" max="16131" width="16.33203125" style="713" customWidth="1"/>
    <col min="16132" max="16132" width="18" style="713" customWidth="1"/>
    <col min="16133" max="16133" width="16.6640625" style="713" customWidth="1"/>
    <col min="16134" max="16134" width="18.83203125" style="713" customWidth="1"/>
    <col min="16135" max="16135" width="14" style="713" customWidth="1"/>
    <col min="16136" max="16136" width="12.83203125" style="713" customWidth="1"/>
    <col min="16137" max="16137" width="13.83203125" style="713" customWidth="1"/>
    <col min="16138" max="16384" width="9.33203125" style="713"/>
  </cols>
  <sheetData>
    <row r="1" spans="1:9" ht="25.5" customHeight="1">
      <c r="A1" s="777" t="s">
        <v>621</v>
      </c>
      <c r="B1" s="777"/>
      <c r="C1" s="777"/>
      <c r="D1" s="777"/>
      <c r="E1" s="777"/>
      <c r="F1" s="777"/>
    </row>
    <row r="2" spans="1:9" ht="22.5" customHeight="1" thickBot="1">
      <c r="A2" s="196"/>
      <c r="B2" s="54"/>
      <c r="C2" s="54"/>
      <c r="D2" s="54"/>
      <c r="E2" s="54"/>
      <c r="F2" s="714" t="s">
        <v>63</v>
      </c>
    </row>
    <row r="3" spans="1:9" s="718" customFormat="1" ht="44.25" customHeight="1" thickBot="1">
      <c r="A3" s="715" t="s">
        <v>70</v>
      </c>
      <c r="B3" s="716" t="s">
        <v>68</v>
      </c>
      <c r="C3" s="716" t="s">
        <v>69</v>
      </c>
      <c r="D3" s="716" t="s">
        <v>622</v>
      </c>
      <c r="E3" s="716" t="s">
        <v>623</v>
      </c>
      <c r="F3" s="717" t="s">
        <v>624</v>
      </c>
    </row>
    <row r="4" spans="1:9" s="54" customFormat="1" ht="12" customHeight="1" thickBot="1">
      <c r="A4" s="719">
        <v>1</v>
      </c>
      <c r="B4" s="720">
        <v>2</v>
      </c>
      <c r="C4" s="720">
        <v>3</v>
      </c>
      <c r="D4" s="720">
        <v>4</v>
      </c>
      <c r="E4" s="720">
        <v>5</v>
      </c>
      <c r="F4" s="721" t="s">
        <v>625</v>
      </c>
    </row>
    <row r="5" spans="1:9" ht="15.95" customHeight="1">
      <c r="A5" s="722" t="s">
        <v>595</v>
      </c>
      <c r="B5" s="28">
        <v>45000</v>
      </c>
      <c r="C5" s="723" t="s">
        <v>596</v>
      </c>
      <c r="D5" s="28">
        <v>0</v>
      </c>
      <c r="E5" s="28">
        <v>45000</v>
      </c>
      <c r="F5" s="724">
        <v>0</v>
      </c>
    </row>
    <row r="6" spans="1:9" ht="15.95" customHeight="1">
      <c r="A6" s="722" t="s">
        <v>597</v>
      </c>
      <c r="B6" s="28">
        <f>ROUND(12000*1.27,0)</f>
        <v>15240</v>
      </c>
      <c r="C6" s="723" t="s">
        <v>596</v>
      </c>
      <c r="D6" s="28">
        <v>0</v>
      </c>
      <c r="E6" s="28">
        <v>15240</v>
      </c>
      <c r="F6" s="724"/>
    </row>
    <row r="7" spans="1:9" ht="15.95" customHeight="1">
      <c r="A7" s="722" t="s">
        <v>626</v>
      </c>
      <c r="B7" s="28">
        <v>200</v>
      </c>
      <c r="C7" s="723" t="s">
        <v>596</v>
      </c>
      <c r="D7" s="28"/>
      <c r="E7" s="28">
        <v>200</v>
      </c>
      <c r="F7" s="724"/>
    </row>
    <row r="8" spans="1:9" ht="15.95" customHeight="1">
      <c r="A8" s="725" t="s">
        <v>627</v>
      </c>
      <c r="B8" s="726">
        <f>SUM(B5:B7)</f>
        <v>60440</v>
      </c>
      <c r="C8" s="726"/>
      <c r="D8" s="726">
        <f t="shared" ref="D8:F8" si="0">SUM(D5:D7)</f>
        <v>0</v>
      </c>
      <c r="E8" s="726">
        <f t="shared" si="0"/>
        <v>60440</v>
      </c>
      <c r="F8" s="727">
        <f t="shared" si="0"/>
        <v>0</v>
      </c>
    </row>
    <row r="9" spans="1:9" ht="15.95" customHeight="1">
      <c r="A9" s="722" t="s">
        <v>628</v>
      </c>
      <c r="B9" s="28"/>
      <c r="C9" s="723"/>
      <c r="D9" s="28"/>
      <c r="E9" s="28"/>
      <c r="F9" s="724"/>
    </row>
    <row r="10" spans="1:9" ht="15.95" customHeight="1">
      <c r="A10" s="725" t="s">
        <v>629</v>
      </c>
      <c r="B10" s="726">
        <f>+B9</f>
        <v>0</v>
      </c>
      <c r="C10" s="726"/>
      <c r="D10" s="726">
        <f t="shared" ref="D10:E10" si="1">+D9</f>
        <v>0</v>
      </c>
      <c r="E10" s="726">
        <f t="shared" si="1"/>
        <v>0</v>
      </c>
      <c r="F10" s="727">
        <f t="shared" ref="F10" si="2">SUM(F7:F9)</f>
        <v>0</v>
      </c>
    </row>
    <row r="11" spans="1:9" ht="15.95" customHeight="1">
      <c r="A11" s="722"/>
      <c r="B11" s="28"/>
      <c r="C11" s="723"/>
      <c r="D11" s="28"/>
      <c r="E11" s="28"/>
      <c r="F11" s="724">
        <f t="shared" ref="F11:F20" si="3">B11-D11-E11</f>
        <v>0</v>
      </c>
    </row>
    <row r="12" spans="1:9" ht="15.95" customHeight="1">
      <c r="A12" s="722"/>
      <c r="B12" s="28"/>
      <c r="C12" s="723"/>
      <c r="D12" s="28"/>
      <c r="E12" s="28"/>
      <c r="F12" s="724">
        <f t="shared" si="3"/>
        <v>0</v>
      </c>
      <c r="I12" s="728"/>
    </row>
    <row r="13" spans="1:9" ht="15.95" customHeight="1">
      <c r="A13" s="722"/>
      <c r="B13" s="28"/>
      <c r="C13" s="723"/>
      <c r="D13" s="28"/>
      <c r="E13" s="28"/>
      <c r="F13" s="724">
        <f t="shared" si="3"/>
        <v>0</v>
      </c>
    </row>
    <row r="14" spans="1:9" ht="15.95" customHeight="1">
      <c r="A14" s="722"/>
      <c r="B14" s="28"/>
      <c r="C14" s="723"/>
      <c r="D14" s="28"/>
      <c r="E14" s="28"/>
      <c r="F14" s="724">
        <f t="shared" si="3"/>
        <v>0</v>
      </c>
    </row>
    <row r="15" spans="1:9" ht="15.95" customHeight="1">
      <c r="A15" s="722"/>
      <c r="B15" s="28"/>
      <c r="C15" s="723"/>
      <c r="D15" s="28"/>
      <c r="E15" s="28"/>
      <c r="F15" s="724">
        <f t="shared" si="3"/>
        <v>0</v>
      </c>
    </row>
    <row r="16" spans="1:9" ht="15.95" customHeight="1">
      <c r="A16" s="722"/>
      <c r="B16" s="28"/>
      <c r="C16" s="723"/>
      <c r="D16" s="28"/>
      <c r="E16" s="28"/>
      <c r="F16" s="724">
        <f t="shared" si="3"/>
        <v>0</v>
      </c>
    </row>
    <row r="17" spans="1:11" ht="15.95" customHeight="1">
      <c r="A17" s="722"/>
      <c r="B17" s="28"/>
      <c r="C17" s="723"/>
      <c r="D17" s="28"/>
      <c r="E17" s="28"/>
      <c r="F17" s="724">
        <f t="shared" si="3"/>
        <v>0</v>
      </c>
      <c r="K17" s="729"/>
    </row>
    <row r="18" spans="1:11" ht="15.95" customHeight="1">
      <c r="A18" s="722"/>
      <c r="B18" s="28"/>
      <c r="C18" s="723"/>
      <c r="D18" s="28"/>
      <c r="E18" s="28"/>
      <c r="F18" s="724">
        <f t="shared" si="3"/>
        <v>0</v>
      </c>
    </row>
    <row r="19" spans="1:11" ht="15.95" customHeight="1">
      <c r="A19" s="722"/>
      <c r="B19" s="28"/>
      <c r="C19" s="723"/>
      <c r="D19" s="28"/>
      <c r="E19" s="28"/>
      <c r="F19" s="724">
        <f t="shared" si="3"/>
        <v>0</v>
      </c>
    </row>
    <row r="20" spans="1:11" ht="15.95" customHeight="1" thickBot="1">
      <c r="A20" s="722"/>
      <c r="B20" s="29"/>
      <c r="C20" s="730"/>
      <c r="D20" s="29"/>
      <c r="E20" s="29"/>
      <c r="F20" s="731">
        <f t="shared" si="3"/>
        <v>0</v>
      </c>
    </row>
    <row r="21" spans="1:11" s="736" customFormat="1" ht="18" customHeight="1" thickBot="1">
      <c r="A21" s="732" t="s">
        <v>66</v>
      </c>
      <c r="B21" s="733">
        <f>+B8+B10</f>
        <v>60440</v>
      </c>
      <c r="C21" s="734"/>
      <c r="D21" s="733">
        <f t="shared" ref="D21:F21" si="4">+D8+D10</f>
        <v>0</v>
      </c>
      <c r="E21" s="733">
        <f t="shared" si="4"/>
        <v>60440</v>
      </c>
      <c r="F21" s="735">
        <f t="shared" si="4"/>
        <v>0</v>
      </c>
    </row>
  </sheetData>
  <mergeCells count="1">
    <mergeCell ref="A1:F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5/2015. (III.18.) önkormányzati rendelethez&amp;"Times New Roman CE,Normál"&amp;10
   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00B0F0"/>
  </sheetPr>
  <dimension ref="A1:K116"/>
  <sheetViews>
    <sheetView workbookViewId="0">
      <selection activeCell="G3" sqref="F3:G3"/>
    </sheetView>
  </sheetViews>
  <sheetFormatPr defaultRowHeight="12.75"/>
  <cols>
    <col min="1" max="1" width="38.6640625" style="619" customWidth="1"/>
    <col min="2" max="6" width="13.83203125" style="619" customWidth="1"/>
    <col min="7" max="10" width="9.33203125" style="619"/>
    <col min="11" max="11" width="0" style="619" hidden="1" customWidth="1"/>
    <col min="12" max="16384" width="9.33203125" style="619"/>
  </cols>
  <sheetData>
    <row r="1" spans="1:11">
      <c r="A1" s="618" t="s">
        <v>142</v>
      </c>
      <c r="B1" s="799" t="s">
        <v>587</v>
      </c>
      <c r="C1" s="799"/>
      <c r="D1" s="799"/>
      <c r="E1" s="799"/>
      <c r="F1" s="799"/>
    </row>
    <row r="2" spans="1:11" ht="14.25" thickBot="1">
      <c r="A2" s="620"/>
      <c r="B2" s="621"/>
      <c r="C2" s="620"/>
      <c r="D2" s="620"/>
      <c r="E2" s="800" t="s">
        <v>135</v>
      </c>
      <c r="F2" s="800"/>
    </row>
    <row r="3" spans="1:11" ht="13.5" thickBot="1">
      <c r="A3" s="622" t="s">
        <v>134</v>
      </c>
      <c r="B3" s="623" t="s">
        <v>598</v>
      </c>
      <c r="C3" s="623" t="s">
        <v>599</v>
      </c>
      <c r="D3" s="623" t="s">
        <v>603</v>
      </c>
      <c r="E3" s="623" t="s">
        <v>600</v>
      </c>
      <c r="F3" s="624" t="s">
        <v>51</v>
      </c>
    </row>
    <row r="4" spans="1:11">
      <c r="A4" s="625" t="s">
        <v>136</v>
      </c>
      <c r="B4" s="626">
        <v>2306</v>
      </c>
      <c r="C4" s="626">
        <v>27784</v>
      </c>
      <c r="D4" s="626"/>
      <c r="E4" s="626"/>
      <c r="F4" s="627">
        <f t="shared" ref="F4:F10" si="0">SUM(B4:E4)</f>
        <v>30090</v>
      </c>
    </row>
    <row r="5" spans="1:11">
      <c r="A5" s="628" t="s">
        <v>149</v>
      </c>
      <c r="B5" s="629"/>
      <c r="C5" s="629"/>
      <c r="D5" s="629"/>
      <c r="E5" s="629"/>
      <c r="F5" s="630">
        <f t="shared" si="0"/>
        <v>0</v>
      </c>
      <c r="K5" s="619">
        <v>56537</v>
      </c>
    </row>
    <row r="6" spans="1:11">
      <c r="A6" s="631" t="s">
        <v>137</v>
      </c>
      <c r="B6" s="632">
        <v>2057</v>
      </c>
      <c r="C6" s="632">
        <v>56537</v>
      </c>
      <c r="D6" s="632"/>
      <c r="E6" s="632"/>
      <c r="F6" s="630">
        <f t="shared" si="0"/>
        <v>58594</v>
      </c>
      <c r="K6" s="619">
        <v>130695</v>
      </c>
    </row>
    <row r="7" spans="1:11">
      <c r="A7" s="631" t="s">
        <v>151</v>
      </c>
      <c r="B7" s="632"/>
      <c r="C7" s="632"/>
      <c r="D7" s="632"/>
      <c r="E7" s="632"/>
      <c r="F7" s="630">
        <f t="shared" si="0"/>
        <v>0</v>
      </c>
      <c r="K7" s="619">
        <v>33986</v>
      </c>
    </row>
    <row r="8" spans="1:11">
      <c r="A8" s="631" t="s">
        <v>138</v>
      </c>
      <c r="B8" s="632"/>
      <c r="C8" s="632"/>
      <c r="D8" s="632"/>
      <c r="E8" s="632"/>
      <c r="F8" s="630">
        <f t="shared" si="0"/>
        <v>0</v>
      </c>
      <c r="K8" s="619">
        <v>15000</v>
      </c>
    </row>
    <row r="9" spans="1:11">
      <c r="A9" s="631" t="s">
        <v>139</v>
      </c>
      <c r="B9" s="632"/>
      <c r="C9" s="632"/>
      <c r="D9" s="632"/>
      <c r="E9" s="632"/>
      <c r="F9" s="630">
        <f t="shared" si="0"/>
        <v>0</v>
      </c>
      <c r="K9" s="619">
        <v>11000</v>
      </c>
    </row>
    <row r="10" spans="1:11" ht="13.5" thickBot="1">
      <c r="A10" s="633"/>
      <c r="B10" s="634"/>
      <c r="C10" s="634"/>
      <c r="D10" s="634"/>
      <c r="E10" s="634"/>
      <c r="F10" s="630">
        <f t="shared" si="0"/>
        <v>0</v>
      </c>
      <c r="K10" s="619">
        <v>14462</v>
      </c>
    </row>
    <row r="11" spans="1:11" ht="15" customHeight="1" thickBot="1">
      <c r="A11" s="635" t="s">
        <v>141</v>
      </c>
      <c r="B11" s="636">
        <f>B4+SUM(B6:B10)</f>
        <v>4363</v>
      </c>
      <c r="C11" s="636">
        <f>C4+SUM(C6:C10)</f>
        <v>84321</v>
      </c>
      <c r="D11" s="636">
        <f>D4+SUM(D6:D10)</f>
        <v>0</v>
      </c>
      <c r="E11" s="636">
        <f>E4+SUM(E6:E10)</f>
        <v>0</v>
      </c>
      <c r="F11" s="637">
        <f>F4+SUM(F6:F10)</f>
        <v>88684</v>
      </c>
      <c r="K11" s="619">
        <f>SUM(K5:K10)</f>
        <v>261680</v>
      </c>
    </row>
    <row r="12" spans="1:11" ht="13.5" thickBot="1">
      <c r="A12" s="638"/>
      <c r="B12" s="638"/>
      <c r="C12" s="638"/>
      <c r="D12" s="638"/>
      <c r="E12" s="638"/>
      <c r="F12" s="638"/>
    </row>
    <row r="13" spans="1:11" ht="13.5" thickBot="1">
      <c r="A13" s="622" t="s">
        <v>140</v>
      </c>
      <c r="B13" s="623" t="s">
        <v>606</v>
      </c>
      <c r="C13" s="623" t="s">
        <v>599</v>
      </c>
      <c r="D13" s="623" t="s">
        <v>603</v>
      </c>
      <c r="E13" s="623" t="s">
        <v>600</v>
      </c>
      <c r="F13" s="624" t="s">
        <v>51</v>
      </c>
    </row>
    <row r="14" spans="1:11">
      <c r="A14" s="625" t="s">
        <v>145</v>
      </c>
      <c r="B14" s="626"/>
      <c r="C14" s="626"/>
      <c r="D14" s="626"/>
      <c r="E14" s="626"/>
      <c r="F14" s="627">
        <f t="shared" ref="F14:F20" si="1">SUM(B14:E14)</f>
        <v>0</v>
      </c>
    </row>
    <row r="15" spans="1:11">
      <c r="A15" s="640" t="s">
        <v>146</v>
      </c>
      <c r="B15" s="632">
        <v>1536</v>
      </c>
      <c r="C15" s="632">
        <v>57670</v>
      </c>
      <c r="D15" s="632"/>
      <c r="E15" s="632"/>
      <c r="F15" s="630">
        <f t="shared" si="1"/>
        <v>59206</v>
      </c>
    </row>
    <row r="16" spans="1:11">
      <c r="A16" s="738" t="s">
        <v>630</v>
      </c>
      <c r="B16" s="632"/>
      <c r="C16" s="632">
        <v>15571</v>
      </c>
      <c r="D16" s="632"/>
      <c r="E16" s="632"/>
      <c r="F16" s="630">
        <f t="shared" si="1"/>
        <v>15571</v>
      </c>
    </row>
    <row r="17" spans="1:6">
      <c r="A17" s="631" t="s">
        <v>147</v>
      </c>
      <c r="B17" s="632">
        <v>2827</v>
      </c>
      <c r="C17" s="632">
        <v>8724</v>
      </c>
      <c r="D17" s="632"/>
      <c r="E17" s="632"/>
      <c r="F17" s="630">
        <f t="shared" ref="F17:F18" si="2">SUM(B17:E17)</f>
        <v>11551</v>
      </c>
    </row>
    <row r="18" spans="1:6">
      <c r="A18" s="738" t="s">
        <v>631</v>
      </c>
      <c r="B18" s="632"/>
      <c r="C18" s="632">
        <v>2356</v>
      </c>
      <c r="D18" s="632"/>
      <c r="E18" s="632"/>
      <c r="F18" s="630">
        <f t="shared" si="2"/>
        <v>2356</v>
      </c>
    </row>
    <row r="19" spans="1:6">
      <c r="A19" s="631" t="s">
        <v>148</v>
      </c>
      <c r="B19" s="632"/>
      <c r="C19" s="632"/>
      <c r="D19" s="632"/>
      <c r="E19" s="632"/>
      <c r="F19" s="630">
        <f t="shared" si="1"/>
        <v>0</v>
      </c>
    </row>
    <row r="20" spans="1:6" ht="13.5" thickBot="1">
      <c r="A20" s="633"/>
      <c r="B20" s="634"/>
      <c r="C20" s="634"/>
      <c r="D20" s="634"/>
      <c r="E20" s="634"/>
      <c r="F20" s="630">
        <f t="shared" si="1"/>
        <v>0</v>
      </c>
    </row>
    <row r="21" spans="1:6" ht="13.5" thickBot="1">
      <c r="A21" s="635" t="s">
        <v>53</v>
      </c>
      <c r="B21" s="636">
        <f>SUM(B14:B20)</f>
        <v>4363</v>
      </c>
      <c r="C21" s="636">
        <f>SUM(C14:C20)</f>
        <v>84321</v>
      </c>
      <c r="D21" s="636">
        <f>SUM(D14:D20)</f>
        <v>0</v>
      </c>
      <c r="E21" s="636">
        <f>SUM(E14:E20)</f>
        <v>0</v>
      </c>
      <c r="F21" s="637">
        <f>SUM(F14:F20)</f>
        <v>88684</v>
      </c>
    </row>
    <row r="23" spans="1:6">
      <c r="A23" s="618" t="s">
        <v>142</v>
      </c>
      <c r="B23" s="799" t="s">
        <v>589</v>
      </c>
      <c r="C23" s="799"/>
      <c r="D23" s="799"/>
      <c r="E23" s="799"/>
      <c r="F23" s="799"/>
    </row>
    <row r="24" spans="1:6" ht="14.25" thickBot="1">
      <c r="A24" s="620"/>
      <c r="B24" s="621"/>
      <c r="C24" s="620"/>
      <c r="D24" s="620"/>
      <c r="E24" s="800" t="s">
        <v>135</v>
      </c>
      <c r="F24" s="800"/>
    </row>
    <row r="25" spans="1:6" ht="13.5" thickBot="1">
      <c r="A25" s="622" t="s">
        <v>134</v>
      </c>
      <c r="B25" s="623" t="s">
        <v>598</v>
      </c>
      <c r="C25" s="623" t="s">
        <v>599</v>
      </c>
      <c r="D25" s="623">
        <v>2016</v>
      </c>
      <c r="E25" s="623" t="s">
        <v>600</v>
      </c>
      <c r="F25" s="624" t="s">
        <v>51</v>
      </c>
    </row>
    <row r="26" spans="1:6">
      <c r="A26" s="625" t="s">
        <v>136</v>
      </c>
      <c r="B26" s="626">
        <v>9886</v>
      </c>
      <c r="C26" s="626">
        <v>1000</v>
      </c>
      <c r="D26" s="626"/>
      <c r="E26" s="626"/>
      <c r="F26" s="627">
        <f t="shared" ref="F26:F32" si="3">SUM(B26:E26)</f>
        <v>10886</v>
      </c>
    </row>
    <row r="27" spans="1:6">
      <c r="A27" s="628" t="s">
        <v>149</v>
      </c>
      <c r="B27" s="629"/>
      <c r="C27" s="629"/>
      <c r="D27" s="629"/>
      <c r="E27" s="629"/>
      <c r="F27" s="630">
        <f t="shared" si="3"/>
        <v>0</v>
      </c>
    </row>
    <row r="28" spans="1:6">
      <c r="A28" s="631" t="s">
        <v>137</v>
      </c>
      <c r="B28" s="632"/>
      <c r="C28" s="632">
        <f>130695</f>
        <v>130695</v>
      </c>
      <c r="D28" s="632">
        <v>15000</v>
      </c>
      <c r="E28" s="632"/>
      <c r="F28" s="630">
        <f t="shared" si="3"/>
        <v>145695</v>
      </c>
    </row>
    <row r="29" spans="1:6">
      <c r="A29" s="631" t="s">
        <v>601</v>
      </c>
      <c r="B29" s="632"/>
      <c r="C29" s="632">
        <v>14462</v>
      </c>
      <c r="D29" s="632"/>
      <c r="E29" s="632"/>
      <c r="F29" s="630">
        <f t="shared" si="3"/>
        <v>14462</v>
      </c>
    </row>
    <row r="30" spans="1:6">
      <c r="A30" s="631" t="s">
        <v>138</v>
      </c>
      <c r="B30" s="632"/>
      <c r="C30" s="632"/>
      <c r="D30" s="632"/>
      <c r="E30" s="632"/>
      <c r="F30" s="630">
        <f t="shared" si="3"/>
        <v>0</v>
      </c>
    </row>
    <row r="31" spans="1:6">
      <c r="A31" s="631" t="s">
        <v>139</v>
      </c>
      <c r="B31" s="632"/>
      <c r="C31" s="632"/>
      <c r="D31" s="632"/>
      <c r="E31" s="632"/>
      <c r="F31" s="630">
        <f t="shared" si="3"/>
        <v>0</v>
      </c>
    </row>
    <row r="32" spans="1:6" ht="13.5" thickBot="1">
      <c r="A32" s="633"/>
      <c r="B32" s="634"/>
      <c r="C32" s="634"/>
      <c r="D32" s="634"/>
      <c r="E32" s="634"/>
      <c r="F32" s="630">
        <f t="shared" si="3"/>
        <v>0</v>
      </c>
    </row>
    <row r="33" spans="1:6" ht="13.5" thickBot="1">
      <c r="A33" s="635" t="s">
        <v>141</v>
      </c>
      <c r="B33" s="636">
        <f>B26+SUM(B28:B32)</f>
        <v>9886</v>
      </c>
      <c r="C33" s="636">
        <f>C26+SUM(C28:C32)</f>
        <v>146157</v>
      </c>
      <c r="D33" s="636">
        <f>D26+SUM(D28:D32)</f>
        <v>15000</v>
      </c>
      <c r="E33" s="636">
        <f>E26+SUM(E28:E32)</f>
        <v>0</v>
      </c>
      <c r="F33" s="637">
        <f>F26+SUM(F28:F32)</f>
        <v>171043</v>
      </c>
    </row>
    <row r="34" spans="1:6" ht="13.5" thickBot="1">
      <c r="A34" s="638"/>
      <c r="B34" s="638"/>
      <c r="C34" s="638"/>
      <c r="D34" s="638"/>
      <c r="E34" s="638"/>
      <c r="F34" s="638"/>
    </row>
    <row r="35" spans="1:6" ht="13.5" thickBot="1">
      <c r="A35" s="622" t="s">
        <v>140</v>
      </c>
      <c r="B35" s="639" t="s">
        <v>598</v>
      </c>
      <c r="C35" s="623" t="s">
        <v>599</v>
      </c>
      <c r="D35" s="623">
        <v>2016</v>
      </c>
      <c r="E35" s="623" t="s">
        <v>600</v>
      </c>
      <c r="F35" s="624" t="s">
        <v>51</v>
      </c>
    </row>
    <row r="36" spans="1:6">
      <c r="A36" s="625" t="s">
        <v>145</v>
      </c>
      <c r="B36" s="626"/>
      <c r="C36" s="626">
        <v>1986</v>
      </c>
      <c r="D36" s="626"/>
      <c r="E36" s="626"/>
      <c r="F36" s="627">
        <f t="shared" ref="F36:F42" si="4">SUM(B36:E36)</f>
        <v>1986</v>
      </c>
    </row>
    <row r="37" spans="1:6">
      <c r="A37" s="640" t="s">
        <v>146</v>
      </c>
      <c r="B37" s="632"/>
      <c r="C37" s="632">
        <v>120938</v>
      </c>
      <c r="D37" s="632"/>
      <c r="E37" s="632"/>
      <c r="F37" s="630">
        <f t="shared" si="4"/>
        <v>120938</v>
      </c>
    </row>
    <row r="38" spans="1:6">
      <c r="A38" s="738" t="s">
        <v>630</v>
      </c>
      <c r="B38" s="632"/>
      <c r="C38" s="632">
        <v>31202</v>
      </c>
      <c r="D38" s="632"/>
      <c r="E38" s="632"/>
      <c r="F38" s="630">
        <f t="shared" si="4"/>
        <v>31202</v>
      </c>
    </row>
    <row r="39" spans="1:6">
      <c r="A39" s="631" t="s">
        <v>147</v>
      </c>
      <c r="B39" s="632">
        <v>12317</v>
      </c>
      <c r="C39" s="632">
        <f>2835+1000</f>
        <v>3835</v>
      </c>
      <c r="D39" s="632"/>
      <c r="E39" s="632"/>
      <c r="F39" s="630">
        <f t="shared" si="4"/>
        <v>16152</v>
      </c>
    </row>
    <row r="40" spans="1:6">
      <c r="A40" s="738" t="s">
        <v>631</v>
      </c>
      <c r="B40" s="632"/>
      <c r="C40" s="632">
        <v>765</v>
      </c>
      <c r="D40" s="632"/>
      <c r="E40" s="632"/>
      <c r="F40" s="630">
        <f t="shared" si="4"/>
        <v>765</v>
      </c>
    </row>
    <row r="41" spans="1:6">
      <c r="A41" s="631" t="s">
        <v>148</v>
      </c>
      <c r="B41" s="632"/>
      <c r="C41" s="632"/>
      <c r="D41" s="632"/>
      <c r="E41" s="632"/>
      <c r="F41" s="630">
        <f t="shared" si="4"/>
        <v>0</v>
      </c>
    </row>
    <row r="42" spans="1:6" ht="13.5" thickBot="1">
      <c r="A42" s="633"/>
      <c r="B42" s="634"/>
      <c r="C42" s="634"/>
      <c r="D42" s="634"/>
      <c r="E42" s="634"/>
      <c r="F42" s="630">
        <f t="shared" si="4"/>
        <v>0</v>
      </c>
    </row>
    <row r="43" spans="1:6" ht="13.5" thickBot="1">
      <c r="A43" s="635" t="s">
        <v>53</v>
      </c>
      <c r="B43" s="636">
        <f>SUM(B36:B42)</f>
        <v>12317</v>
      </c>
      <c r="C43" s="636">
        <f>SUM(C36:C42)</f>
        <v>158726</v>
      </c>
      <c r="D43" s="636">
        <f>SUM(D36:D42)</f>
        <v>0</v>
      </c>
      <c r="E43" s="636">
        <f>SUM(E36:E42)</f>
        <v>0</v>
      </c>
      <c r="F43" s="637">
        <f>SUM(F36:F42)</f>
        <v>171043</v>
      </c>
    </row>
    <row r="44" spans="1:6">
      <c r="A44" s="739"/>
      <c r="B44" s="740"/>
      <c r="C44" s="740"/>
      <c r="D44" s="740"/>
      <c r="E44" s="740"/>
      <c r="F44" s="740"/>
    </row>
    <row r="45" spans="1:6">
      <c r="A45" s="618" t="s">
        <v>142</v>
      </c>
      <c r="B45" s="799" t="s">
        <v>591</v>
      </c>
      <c r="C45" s="799"/>
      <c r="D45" s="799"/>
      <c r="E45" s="799"/>
      <c r="F45" s="799"/>
    </row>
    <row r="46" spans="1:6" ht="14.25" thickBot="1">
      <c r="A46" s="620"/>
      <c r="B46" s="621"/>
      <c r="C46" s="620"/>
      <c r="D46" s="620"/>
      <c r="E46" s="800" t="s">
        <v>135</v>
      </c>
      <c r="F46" s="800"/>
    </row>
    <row r="47" spans="1:6" ht="13.5" thickBot="1">
      <c r="A47" s="622" t="s">
        <v>134</v>
      </c>
      <c r="B47" s="623" t="s">
        <v>598</v>
      </c>
      <c r="C47" s="623" t="s">
        <v>599</v>
      </c>
      <c r="D47" s="623" t="s">
        <v>603</v>
      </c>
      <c r="E47" s="623" t="s">
        <v>600</v>
      </c>
      <c r="F47" s="624" t="s">
        <v>51</v>
      </c>
    </row>
    <row r="48" spans="1:6">
      <c r="A48" s="625" t="s">
        <v>136</v>
      </c>
      <c r="B48" s="626">
        <v>4973</v>
      </c>
      <c r="C48" s="626">
        <v>260</v>
      </c>
      <c r="D48" s="626"/>
      <c r="E48" s="626"/>
      <c r="F48" s="627">
        <f t="shared" ref="F48:F54" si="5">SUM(B48:E48)</f>
        <v>5233</v>
      </c>
    </row>
    <row r="49" spans="1:9">
      <c r="A49" s="628" t="s">
        <v>149</v>
      </c>
      <c r="B49" s="629"/>
      <c r="C49" s="629"/>
      <c r="D49" s="629"/>
      <c r="E49" s="629"/>
      <c r="F49" s="630">
        <f t="shared" si="5"/>
        <v>0</v>
      </c>
    </row>
    <row r="50" spans="1:9">
      <c r="A50" s="631" t="s">
        <v>137</v>
      </c>
      <c r="B50" s="632">
        <v>56264</v>
      </c>
      <c r="C50" s="632">
        <v>33986</v>
      </c>
      <c r="D50" s="632"/>
      <c r="E50" s="632"/>
      <c r="F50" s="630">
        <f t="shared" si="5"/>
        <v>90250</v>
      </c>
      <c r="I50" s="642"/>
    </row>
    <row r="51" spans="1:9">
      <c r="A51" s="631" t="s">
        <v>151</v>
      </c>
      <c r="B51" s="632"/>
      <c r="C51" s="632"/>
      <c r="D51" s="632"/>
      <c r="E51" s="632"/>
      <c r="F51" s="630">
        <f t="shared" si="5"/>
        <v>0</v>
      </c>
      <c r="I51" s="642"/>
    </row>
    <row r="52" spans="1:9">
      <c r="A52" s="631" t="s">
        <v>138</v>
      </c>
      <c r="B52" s="632"/>
      <c r="C52" s="632"/>
      <c r="D52" s="632"/>
      <c r="E52" s="632"/>
      <c r="F52" s="630">
        <f t="shared" si="5"/>
        <v>0</v>
      </c>
      <c r="I52" s="642"/>
    </row>
    <row r="53" spans="1:9">
      <c r="A53" s="631" t="s">
        <v>139</v>
      </c>
      <c r="B53" s="632"/>
      <c r="C53" s="632"/>
      <c r="D53" s="632"/>
      <c r="E53" s="632"/>
      <c r="F53" s="630">
        <f t="shared" si="5"/>
        <v>0</v>
      </c>
      <c r="I53" s="642"/>
    </row>
    <row r="54" spans="1:9" ht="13.5" thickBot="1">
      <c r="A54" s="633"/>
      <c r="B54" s="634"/>
      <c r="C54" s="634"/>
      <c r="D54" s="634"/>
      <c r="E54" s="634"/>
      <c r="F54" s="630">
        <f t="shared" si="5"/>
        <v>0</v>
      </c>
    </row>
    <row r="55" spans="1:9" ht="13.5" thickBot="1">
      <c r="A55" s="635" t="s">
        <v>141</v>
      </c>
      <c r="B55" s="636">
        <f>B48+SUM(B50:B54)</f>
        <v>61237</v>
      </c>
      <c r="C55" s="636">
        <f>C48+SUM(C50:C54)</f>
        <v>34246</v>
      </c>
      <c r="D55" s="636">
        <f>D48+SUM(D50:D54)</f>
        <v>0</v>
      </c>
      <c r="E55" s="636">
        <f>E48+SUM(E50:E54)</f>
        <v>0</v>
      </c>
      <c r="F55" s="637">
        <f>F48+SUM(F50:F54)</f>
        <v>95483</v>
      </c>
    </row>
    <row r="56" spans="1:9" ht="13.5" thickBot="1">
      <c r="A56" s="638"/>
      <c r="B56" s="638"/>
      <c r="C56" s="638"/>
      <c r="D56" s="638"/>
      <c r="E56" s="638"/>
      <c r="F56" s="638"/>
    </row>
    <row r="57" spans="1:9" ht="13.5" thickBot="1">
      <c r="A57" s="622" t="s">
        <v>140</v>
      </c>
      <c r="B57" s="623" t="s">
        <v>598</v>
      </c>
      <c r="C57" s="623" t="s">
        <v>599</v>
      </c>
      <c r="D57" s="623" t="s">
        <v>603</v>
      </c>
      <c r="E57" s="623" t="s">
        <v>600</v>
      </c>
      <c r="F57" s="624" t="s">
        <v>51</v>
      </c>
    </row>
    <row r="58" spans="1:9">
      <c r="A58" s="625" t="s">
        <v>145</v>
      </c>
      <c r="B58" s="626"/>
      <c r="C58" s="626">
        <v>599</v>
      </c>
      <c r="D58" s="626"/>
      <c r="E58" s="626"/>
      <c r="F58" s="627">
        <f t="shared" ref="F58:F64" si="6">SUM(B58:E58)</f>
        <v>599</v>
      </c>
    </row>
    <row r="59" spans="1:9">
      <c r="A59" s="640" t="s">
        <v>146</v>
      </c>
      <c r="B59" s="632">
        <v>36680</v>
      </c>
      <c r="C59" s="632">
        <v>33024</v>
      </c>
      <c r="D59" s="632"/>
      <c r="E59" s="632"/>
      <c r="F59" s="630">
        <f t="shared" si="6"/>
        <v>69704</v>
      </c>
    </row>
    <row r="60" spans="1:9">
      <c r="A60" s="738" t="s">
        <v>630</v>
      </c>
      <c r="B60" s="632">
        <v>6426</v>
      </c>
      <c r="C60" s="632">
        <v>0</v>
      </c>
      <c r="D60" s="632"/>
      <c r="E60" s="632"/>
      <c r="F60" s="630">
        <f t="shared" si="6"/>
        <v>6426</v>
      </c>
    </row>
    <row r="61" spans="1:9">
      <c r="A61" s="631" t="s">
        <v>147</v>
      </c>
      <c r="B61" s="632">
        <v>14920</v>
      </c>
      <c r="C61" s="632">
        <v>1186</v>
      </c>
      <c r="D61" s="632"/>
      <c r="E61" s="632"/>
      <c r="F61" s="630">
        <f t="shared" si="6"/>
        <v>16106</v>
      </c>
    </row>
    <row r="62" spans="1:9">
      <c r="A62" s="738" t="s">
        <v>631</v>
      </c>
      <c r="B62" s="632">
        <v>2563</v>
      </c>
      <c r="C62" s="632">
        <v>85</v>
      </c>
      <c r="D62" s="632"/>
      <c r="E62" s="632"/>
      <c r="F62" s="630">
        <f t="shared" si="6"/>
        <v>2648</v>
      </c>
    </row>
    <row r="63" spans="1:9">
      <c r="A63" s="631" t="s">
        <v>148</v>
      </c>
      <c r="B63" s="632"/>
      <c r="C63" s="632"/>
      <c r="D63" s="632"/>
      <c r="E63" s="632"/>
      <c r="F63" s="630">
        <f t="shared" si="6"/>
        <v>0</v>
      </c>
    </row>
    <row r="64" spans="1:9" ht="13.5" thickBot="1">
      <c r="A64" s="633"/>
      <c r="B64" s="634"/>
      <c r="C64" s="634"/>
      <c r="D64" s="634"/>
      <c r="E64" s="634"/>
      <c r="F64" s="630">
        <f t="shared" si="6"/>
        <v>0</v>
      </c>
    </row>
    <row r="65" spans="1:6" ht="13.5" thickBot="1">
      <c r="A65" s="635" t="s">
        <v>53</v>
      </c>
      <c r="B65" s="636">
        <f>SUM(B58:B64)</f>
        <v>60589</v>
      </c>
      <c r="C65" s="636">
        <f>SUM(C58:C64)</f>
        <v>34894</v>
      </c>
      <c r="D65" s="636">
        <f>SUM(D58:D64)</f>
        <v>0</v>
      </c>
      <c r="E65" s="636">
        <f>SUM(E58:E64)</f>
        <v>0</v>
      </c>
      <c r="F65" s="637">
        <f>SUM(F58:F64)</f>
        <v>95483</v>
      </c>
    </row>
    <row r="67" spans="1:6">
      <c r="A67" s="618" t="s">
        <v>142</v>
      </c>
      <c r="B67" s="799" t="s">
        <v>594</v>
      </c>
      <c r="C67" s="799"/>
      <c r="D67" s="799"/>
      <c r="E67" s="799"/>
      <c r="F67" s="799"/>
    </row>
    <row r="68" spans="1:6" ht="14.25" thickBot="1">
      <c r="A68" s="620"/>
      <c r="B68" s="621"/>
      <c r="C68" s="620"/>
      <c r="D68" s="620"/>
      <c r="E68" s="800" t="s">
        <v>135</v>
      </c>
      <c r="F68" s="800"/>
    </row>
    <row r="69" spans="1:6" ht="13.5" thickBot="1">
      <c r="A69" s="622" t="s">
        <v>134</v>
      </c>
      <c r="B69" s="623" t="s">
        <v>598</v>
      </c>
      <c r="C69" s="623" t="s">
        <v>599</v>
      </c>
      <c r="D69" s="623" t="s">
        <v>603</v>
      </c>
      <c r="E69" s="623" t="s">
        <v>600</v>
      </c>
      <c r="F69" s="624" t="s">
        <v>51</v>
      </c>
    </row>
    <row r="70" spans="1:6">
      <c r="A70" s="625" t="s">
        <v>136</v>
      </c>
      <c r="B70" s="626">
        <v>4500</v>
      </c>
      <c r="C70" s="626"/>
      <c r="D70" s="626"/>
      <c r="E70" s="626"/>
      <c r="F70" s="627">
        <f t="shared" ref="F70:F76" si="7">SUM(B70:E70)</f>
        <v>4500</v>
      </c>
    </row>
    <row r="71" spans="1:6">
      <c r="A71" s="628" t="s">
        <v>149</v>
      </c>
      <c r="B71" s="629"/>
      <c r="C71" s="629"/>
      <c r="D71" s="629"/>
      <c r="E71" s="629"/>
      <c r="F71" s="630">
        <f t="shared" si="7"/>
        <v>0</v>
      </c>
    </row>
    <row r="72" spans="1:6">
      <c r="A72" s="631" t="s">
        <v>602</v>
      </c>
      <c r="B72" s="632"/>
      <c r="C72" s="632">
        <v>15000</v>
      </c>
      <c r="D72" s="632"/>
      <c r="E72" s="632"/>
      <c r="F72" s="630">
        <f t="shared" si="7"/>
        <v>15000</v>
      </c>
    </row>
    <row r="73" spans="1:6">
      <c r="A73" s="631" t="s">
        <v>151</v>
      </c>
      <c r="B73" s="632"/>
      <c r="C73" s="632"/>
      <c r="D73" s="632"/>
      <c r="E73" s="632"/>
      <c r="F73" s="630">
        <f t="shared" si="7"/>
        <v>0</v>
      </c>
    </row>
    <row r="74" spans="1:6">
      <c r="A74" s="631" t="s">
        <v>138</v>
      </c>
      <c r="B74" s="632"/>
      <c r="C74" s="632"/>
      <c r="D74" s="632"/>
      <c r="E74" s="632"/>
      <c r="F74" s="630">
        <f t="shared" si="7"/>
        <v>0</v>
      </c>
    </row>
    <row r="75" spans="1:6">
      <c r="A75" s="631" t="s">
        <v>139</v>
      </c>
      <c r="B75" s="632"/>
      <c r="C75" s="632"/>
      <c r="D75" s="632"/>
      <c r="E75" s="632"/>
      <c r="F75" s="630">
        <f t="shared" si="7"/>
        <v>0</v>
      </c>
    </row>
    <row r="76" spans="1:6" ht="13.5" thickBot="1">
      <c r="A76" s="633"/>
      <c r="B76" s="634"/>
      <c r="C76" s="634"/>
      <c r="D76" s="634"/>
      <c r="E76" s="634"/>
      <c r="F76" s="630">
        <f t="shared" si="7"/>
        <v>0</v>
      </c>
    </row>
    <row r="77" spans="1:6" ht="13.5" thickBot="1">
      <c r="A77" s="635" t="s">
        <v>141</v>
      </c>
      <c r="B77" s="636">
        <f>B70+SUM(B72:B76)</f>
        <v>4500</v>
      </c>
      <c r="C77" s="636">
        <f>C70+SUM(C72:C76)</f>
        <v>15000</v>
      </c>
      <c r="D77" s="636">
        <f>D70+SUM(D72:D76)</f>
        <v>0</v>
      </c>
      <c r="E77" s="636">
        <f>E70+SUM(E72:E76)</f>
        <v>0</v>
      </c>
      <c r="F77" s="637">
        <f>F70+SUM(F72:F76)</f>
        <v>19500</v>
      </c>
    </row>
    <row r="78" spans="1:6" ht="13.5" thickBot="1">
      <c r="A78" s="638"/>
      <c r="B78" s="638"/>
      <c r="C78" s="638"/>
      <c r="D78" s="638"/>
      <c r="E78" s="638"/>
      <c r="F78" s="638"/>
    </row>
    <row r="79" spans="1:6" ht="13.5" thickBot="1">
      <c r="A79" s="622" t="s">
        <v>140</v>
      </c>
      <c r="B79" s="623" t="s">
        <v>598</v>
      </c>
      <c r="C79" s="623" t="s">
        <v>599</v>
      </c>
      <c r="D79" s="623" t="s">
        <v>603</v>
      </c>
      <c r="E79" s="623" t="s">
        <v>600</v>
      </c>
      <c r="F79" s="624" t="s">
        <v>51</v>
      </c>
    </row>
    <row r="80" spans="1:6">
      <c r="A80" s="625" t="s">
        <v>145</v>
      </c>
      <c r="B80" s="626"/>
      <c r="C80" s="626"/>
      <c r="D80" s="626"/>
      <c r="E80" s="626"/>
      <c r="F80" s="627">
        <f t="shared" ref="F80:F86" si="8">SUM(B80:E80)</f>
        <v>0</v>
      </c>
    </row>
    <row r="81" spans="1:6">
      <c r="A81" s="640" t="s">
        <v>146</v>
      </c>
      <c r="B81" s="632">
        <v>14500</v>
      </c>
      <c r="C81" s="632"/>
      <c r="D81" s="632"/>
      <c r="E81" s="632"/>
      <c r="F81" s="630">
        <f t="shared" si="8"/>
        <v>14500</v>
      </c>
    </row>
    <row r="82" spans="1:6">
      <c r="A82" s="631" t="s">
        <v>147</v>
      </c>
      <c r="B82" s="632">
        <v>5000</v>
      </c>
      <c r="C82" s="632"/>
      <c r="D82" s="632"/>
      <c r="E82" s="632"/>
      <c r="F82" s="630">
        <f t="shared" si="8"/>
        <v>5000</v>
      </c>
    </row>
    <row r="83" spans="1:6">
      <c r="A83" s="631" t="s">
        <v>148</v>
      </c>
      <c r="B83" s="632"/>
      <c r="C83" s="632"/>
      <c r="D83" s="632"/>
      <c r="E83" s="632"/>
      <c r="F83" s="630">
        <f t="shared" si="8"/>
        <v>0</v>
      </c>
    </row>
    <row r="84" spans="1:6">
      <c r="A84" s="641"/>
      <c r="B84" s="632"/>
      <c r="C84" s="632"/>
      <c r="D84" s="632"/>
      <c r="E84" s="632"/>
      <c r="F84" s="630">
        <f t="shared" si="8"/>
        <v>0</v>
      </c>
    </row>
    <row r="85" spans="1:6">
      <c r="A85" s="641"/>
      <c r="B85" s="632"/>
      <c r="C85" s="632"/>
      <c r="D85" s="632"/>
      <c r="E85" s="632"/>
      <c r="F85" s="630">
        <f t="shared" si="8"/>
        <v>0</v>
      </c>
    </row>
    <row r="86" spans="1:6" ht="13.5" thickBot="1">
      <c r="A86" s="633"/>
      <c r="B86" s="634"/>
      <c r="C86" s="634"/>
      <c r="D86" s="634"/>
      <c r="E86" s="634"/>
      <c r="F86" s="630">
        <f t="shared" si="8"/>
        <v>0</v>
      </c>
    </row>
    <row r="87" spans="1:6" ht="13.5" thickBot="1">
      <c r="A87" s="635" t="s">
        <v>53</v>
      </c>
      <c r="B87" s="636">
        <f>SUM(B80:B86)</f>
        <v>19500</v>
      </c>
      <c r="C87" s="636">
        <f>SUM(C80:C86)</f>
        <v>0</v>
      </c>
      <c r="D87" s="636">
        <f>SUM(D80:D86)</f>
        <v>0</v>
      </c>
      <c r="E87" s="636">
        <f>SUM(E80:E86)</f>
        <v>0</v>
      </c>
      <c r="F87" s="637">
        <f>SUM(F80:F86)</f>
        <v>19500</v>
      </c>
    </row>
    <row r="89" spans="1:6">
      <c r="A89" s="618" t="s">
        <v>142</v>
      </c>
      <c r="B89" s="799" t="s">
        <v>593</v>
      </c>
      <c r="C89" s="799"/>
      <c r="D89" s="799"/>
      <c r="E89" s="799"/>
      <c r="F89" s="799"/>
    </row>
    <row r="90" spans="1:6" ht="14.25" thickBot="1">
      <c r="A90" s="620"/>
      <c r="B90" s="621"/>
      <c r="C90" s="620"/>
      <c r="D90" s="620"/>
      <c r="E90" s="800" t="s">
        <v>135</v>
      </c>
      <c r="F90" s="800"/>
    </row>
    <row r="91" spans="1:6" ht="13.5" thickBot="1">
      <c r="A91" s="622" t="s">
        <v>134</v>
      </c>
      <c r="B91" s="623" t="s">
        <v>598</v>
      </c>
      <c r="C91" s="623" t="s">
        <v>599</v>
      </c>
      <c r="D91" s="623">
        <v>2016</v>
      </c>
      <c r="E91" s="623" t="s">
        <v>600</v>
      </c>
      <c r="F91" s="624" t="s">
        <v>51</v>
      </c>
    </row>
    <row r="92" spans="1:6">
      <c r="A92" s="625" t="s">
        <v>136</v>
      </c>
      <c r="B92" s="626">
        <v>20858</v>
      </c>
      <c r="C92" s="626"/>
      <c r="D92" s="626"/>
      <c r="E92" s="626"/>
      <c r="F92" s="627">
        <f t="shared" ref="F92:F98" si="9">SUM(B92:E92)</f>
        <v>20858</v>
      </c>
    </row>
    <row r="93" spans="1:6">
      <c r="A93" s="628" t="s">
        <v>149</v>
      </c>
      <c r="B93" s="629"/>
      <c r="C93" s="629"/>
      <c r="D93" s="629"/>
      <c r="E93" s="629"/>
      <c r="F93" s="630">
        <f t="shared" si="9"/>
        <v>0</v>
      </c>
    </row>
    <row r="94" spans="1:6">
      <c r="A94" s="631" t="s">
        <v>602</v>
      </c>
      <c r="B94" s="632"/>
      <c r="C94" s="632">
        <v>11000</v>
      </c>
      <c r="D94" s="632"/>
      <c r="E94" s="632"/>
      <c r="F94" s="630">
        <f t="shared" si="9"/>
        <v>11000</v>
      </c>
    </row>
    <row r="95" spans="1:6">
      <c r="A95" s="631" t="s">
        <v>151</v>
      </c>
      <c r="B95" s="632"/>
      <c r="C95" s="632"/>
      <c r="D95" s="632"/>
      <c r="E95" s="632"/>
      <c r="F95" s="630">
        <f t="shared" si="9"/>
        <v>0</v>
      </c>
    </row>
    <row r="96" spans="1:6">
      <c r="A96" s="631" t="s">
        <v>138</v>
      </c>
      <c r="B96" s="632"/>
      <c r="C96" s="632"/>
      <c r="D96" s="632"/>
      <c r="E96" s="632"/>
      <c r="F96" s="630">
        <f t="shared" si="9"/>
        <v>0</v>
      </c>
    </row>
    <row r="97" spans="1:6">
      <c r="A97" s="631" t="s">
        <v>139</v>
      </c>
      <c r="B97" s="632"/>
      <c r="C97" s="632"/>
      <c r="D97" s="632"/>
      <c r="E97" s="632"/>
      <c r="F97" s="630">
        <f t="shared" si="9"/>
        <v>0</v>
      </c>
    </row>
    <row r="98" spans="1:6" ht="13.5" thickBot="1">
      <c r="A98" s="633"/>
      <c r="B98" s="634"/>
      <c r="C98" s="634"/>
      <c r="D98" s="634"/>
      <c r="E98" s="634"/>
      <c r="F98" s="630">
        <f t="shared" si="9"/>
        <v>0</v>
      </c>
    </row>
    <row r="99" spans="1:6" ht="13.5" thickBot="1">
      <c r="A99" s="635" t="s">
        <v>141</v>
      </c>
      <c r="B99" s="636">
        <f>B92+SUM(B94:B98)</f>
        <v>20858</v>
      </c>
      <c r="C99" s="636">
        <f>C92+SUM(C94:C98)</f>
        <v>11000</v>
      </c>
      <c r="D99" s="636">
        <f>D92+SUM(D94:D98)</f>
        <v>0</v>
      </c>
      <c r="E99" s="636">
        <f>E92+SUM(E94:E98)</f>
        <v>0</v>
      </c>
      <c r="F99" s="637">
        <f>F92+SUM(F94:F98)</f>
        <v>31858</v>
      </c>
    </row>
    <row r="100" spans="1:6" ht="13.5" thickBot="1">
      <c r="A100" s="638"/>
      <c r="B100" s="638"/>
      <c r="C100" s="638"/>
      <c r="D100" s="638"/>
      <c r="E100" s="638"/>
      <c r="F100" s="638"/>
    </row>
    <row r="101" spans="1:6" ht="13.5" thickBot="1">
      <c r="A101" s="622" t="s">
        <v>140</v>
      </c>
      <c r="B101" s="623" t="s">
        <v>598</v>
      </c>
      <c r="C101" s="623" t="s">
        <v>599</v>
      </c>
      <c r="D101" s="623">
        <v>2016</v>
      </c>
      <c r="E101" s="623" t="s">
        <v>600</v>
      </c>
      <c r="F101" s="624" t="s">
        <v>51</v>
      </c>
    </row>
    <row r="102" spans="1:6">
      <c r="A102" s="625" t="s">
        <v>145</v>
      </c>
      <c r="B102" s="626">
        <v>0</v>
      </c>
      <c r="C102" s="626"/>
      <c r="D102" s="626"/>
      <c r="E102" s="626"/>
      <c r="F102" s="627">
        <f t="shared" ref="F102:F108" si="10">SUM(B102:E102)</f>
        <v>0</v>
      </c>
    </row>
    <row r="103" spans="1:6">
      <c r="A103" s="640" t="s">
        <v>146</v>
      </c>
      <c r="B103" s="632">
        <v>29430</v>
      </c>
      <c r="C103" s="632"/>
      <c r="D103" s="632"/>
      <c r="E103" s="632"/>
      <c r="F103" s="630">
        <f t="shared" si="10"/>
        <v>29430</v>
      </c>
    </row>
    <row r="104" spans="1:6">
      <c r="A104" s="631" t="s">
        <v>147</v>
      </c>
      <c r="B104" s="632">
        <v>2428</v>
      </c>
      <c r="C104" s="632"/>
      <c r="D104" s="632"/>
      <c r="E104" s="632"/>
      <c r="F104" s="630">
        <f t="shared" si="10"/>
        <v>2428</v>
      </c>
    </row>
    <row r="105" spans="1:6">
      <c r="A105" s="631" t="s">
        <v>148</v>
      </c>
      <c r="B105" s="632"/>
      <c r="C105" s="632"/>
      <c r="D105" s="632"/>
      <c r="E105" s="632"/>
      <c r="F105" s="630">
        <f t="shared" si="10"/>
        <v>0</v>
      </c>
    </row>
    <row r="106" spans="1:6">
      <c r="A106" s="641"/>
      <c r="B106" s="632"/>
      <c r="C106" s="632"/>
      <c r="D106" s="632"/>
      <c r="E106" s="632"/>
      <c r="F106" s="630">
        <f t="shared" si="10"/>
        <v>0</v>
      </c>
    </row>
    <row r="107" spans="1:6">
      <c r="A107" s="641"/>
      <c r="B107" s="632"/>
      <c r="C107" s="632"/>
      <c r="D107" s="632"/>
      <c r="E107" s="632"/>
      <c r="F107" s="630">
        <f t="shared" si="10"/>
        <v>0</v>
      </c>
    </row>
    <row r="108" spans="1:6" ht="13.5" thickBot="1">
      <c r="A108" s="633"/>
      <c r="B108" s="634"/>
      <c r="C108" s="634"/>
      <c r="D108" s="634"/>
      <c r="E108" s="634"/>
      <c r="F108" s="630">
        <f t="shared" si="10"/>
        <v>0</v>
      </c>
    </row>
    <row r="109" spans="1:6" ht="13.5" thickBot="1">
      <c r="A109" s="635" t="s">
        <v>53</v>
      </c>
      <c r="B109" s="636">
        <f>SUM(B102:B108)</f>
        <v>31858</v>
      </c>
      <c r="C109" s="636">
        <f>SUM(C102:C108)</f>
        <v>0</v>
      </c>
      <c r="D109" s="636">
        <f>SUM(D102:D108)</f>
        <v>0</v>
      </c>
      <c r="E109" s="636">
        <f>SUM(E102:E108)</f>
        <v>0</v>
      </c>
      <c r="F109" s="637">
        <f>SUM(F102:F108)</f>
        <v>31858</v>
      </c>
    </row>
    <row r="111" spans="1:6">
      <c r="A111" s="788" t="s">
        <v>604</v>
      </c>
      <c r="B111" s="788"/>
      <c r="C111" s="788"/>
      <c r="D111" s="788"/>
      <c r="E111" s="788"/>
      <c r="F111" s="788"/>
    </row>
    <row r="112" spans="1:6" ht="13.5" thickBot="1">
      <c r="A112" s="620"/>
      <c r="B112" s="620"/>
      <c r="C112" s="620"/>
      <c r="D112" s="620"/>
      <c r="E112" s="620"/>
      <c r="F112" s="620"/>
    </row>
    <row r="113" spans="1:6" ht="13.5" thickBot="1">
      <c r="A113" s="789" t="s">
        <v>143</v>
      </c>
      <c r="B113" s="790"/>
      <c r="C113" s="790"/>
      <c r="D113" s="791"/>
      <c r="E113" s="792" t="s">
        <v>152</v>
      </c>
      <c r="F113" s="793"/>
    </row>
    <row r="114" spans="1:6">
      <c r="A114" s="794"/>
      <c r="B114" s="795"/>
      <c r="C114" s="795"/>
      <c r="D114" s="796"/>
      <c r="E114" s="797"/>
      <c r="F114" s="798"/>
    </row>
    <row r="115" spans="1:6" ht="13.5" thickBot="1">
      <c r="A115" s="778"/>
      <c r="B115" s="779"/>
      <c r="C115" s="779"/>
      <c r="D115" s="780"/>
      <c r="E115" s="781"/>
      <c r="F115" s="782"/>
    </row>
    <row r="116" spans="1:6" ht="13.5" thickBot="1">
      <c r="A116" s="783" t="s">
        <v>53</v>
      </c>
      <c r="B116" s="784"/>
      <c r="C116" s="784"/>
      <c r="D116" s="785"/>
      <c r="E116" s="786">
        <f>SUM(E114:F115)</f>
        <v>0</v>
      </c>
      <c r="F116" s="787"/>
    </row>
  </sheetData>
  <mergeCells count="19">
    <mergeCell ref="B89:F89"/>
    <mergeCell ref="E90:F90"/>
    <mergeCell ref="B1:F1"/>
    <mergeCell ref="E2:F2"/>
    <mergeCell ref="E46:F46"/>
    <mergeCell ref="B67:F67"/>
    <mergeCell ref="E68:F68"/>
    <mergeCell ref="B45:F45"/>
    <mergeCell ref="B23:F23"/>
    <mergeCell ref="E24:F24"/>
    <mergeCell ref="A115:D115"/>
    <mergeCell ref="E115:F115"/>
    <mergeCell ref="A116:D116"/>
    <mergeCell ref="E116:F116"/>
    <mergeCell ref="A111:F111"/>
    <mergeCell ref="A113:D113"/>
    <mergeCell ref="E113:F113"/>
    <mergeCell ref="A114:D114"/>
    <mergeCell ref="E114:F114"/>
  </mergeCells>
  <phoneticPr fontId="30" type="noConversion"/>
  <conditionalFormatting sqref="E116:F116 B107:F107 B109:F109 B90:F99 F100:F108 C108:F110 E67:F67 D78 D86:D87 C86 F80:F86 B87:F87 D70:F77 B77:F77 C69:F69 C79:F79 B55:C55 B65:F65 F58:F64 C55:C57 D45:F61 C45:C47 B41:F41 B43:F44 B24:F33 F34:F42 C11:C13 B11:C11 B21:E21 C21:C22 C1:C3 D1:F22">
    <cfRule type="cellIs" dxfId="1" priority="9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79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5/2015. (III.18.) önkormányzati rendelethez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58"/>
  <sheetViews>
    <sheetView zoomScale="130" zoomScaleNormal="130" zoomScaleSheetLayoutView="85" workbookViewId="0">
      <selection activeCell="C9" sqref="C9"/>
    </sheetView>
  </sheetViews>
  <sheetFormatPr defaultRowHeight="12.75"/>
  <cols>
    <col min="1" max="1" width="19.5" style="360" customWidth="1"/>
    <col min="2" max="2" width="72" style="361" customWidth="1"/>
    <col min="3" max="3" width="25" style="362" customWidth="1"/>
    <col min="4" max="16384" width="9.33203125" style="3"/>
  </cols>
  <sheetData>
    <row r="1" spans="1:3" s="2" customFormat="1" ht="16.5" customHeight="1" thickBot="1">
      <c r="A1" s="219"/>
      <c r="B1" s="221"/>
      <c r="C1" s="244" t="str">
        <f>+CONCATENATE("9.1. melléklet a ……/",LEFT(ÖSSZEFÜGGÉSEK!A5,4),". (….) önkormányzati rendelethez")</f>
        <v>9.1. melléklet a ……/2015. (….) önkormányzati rendelethez</v>
      </c>
    </row>
    <row r="2" spans="1:3" s="87" customFormat="1" ht="21" customHeight="1">
      <c r="A2" s="374" t="s">
        <v>64</v>
      </c>
      <c r="B2" s="319" t="s">
        <v>236</v>
      </c>
      <c r="C2" s="321" t="s">
        <v>54</v>
      </c>
    </row>
    <row r="3" spans="1:3" s="87" customFormat="1" ht="16.5" thickBot="1">
      <c r="A3" s="222" t="s">
        <v>210</v>
      </c>
      <c r="B3" s="320" t="s">
        <v>420</v>
      </c>
      <c r="C3" s="455" t="s">
        <v>54</v>
      </c>
    </row>
    <row r="4" spans="1:3" s="88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322" t="s">
        <v>57</v>
      </c>
    </row>
    <row r="6" spans="1:3" s="55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55" customFormat="1" ht="15.95" customHeight="1" thickBot="1">
      <c r="A7" s="227"/>
      <c r="B7" s="228" t="s">
        <v>58</v>
      </c>
      <c r="C7" s="323"/>
    </row>
    <row r="8" spans="1:3" s="55" customFormat="1" ht="12" customHeight="1" thickBot="1">
      <c r="A8" s="37" t="s">
        <v>18</v>
      </c>
      <c r="B8" s="21" t="s">
        <v>266</v>
      </c>
      <c r="C8" s="296">
        <f>+C9+C10+C11+C12+C13+C14</f>
        <v>0</v>
      </c>
    </row>
    <row r="9" spans="1:3" s="89" customFormat="1" ht="12" customHeight="1">
      <c r="A9" s="396" t="s">
        <v>101</v>
      </c>
      <c r="B9" s="384" t="s">
        <v>267</v>
      </c>
      <c r="C9" s="299"/>
    </row>
    <row r="10" spans="1:3" s="90" customFormat="1" ht="12" customHeight="1">
      <c r="A10" s="397" t="s">
        <v>102</v>
      </c>
      <c r="B10" s="385" t="s">
        <v>268</v>
      </c>
      <c r="C10" s="298"/>
    </row>
    <row r="11" spans="1:3" s="90" customFormat="1" ht="12" customHeight="1">
      <c r="A11" s="397" t="s">
        <v>103</v>
      </c>
      <c r="B11" s="385" t="s">
        <v>269</v>
      </c>
      <c r="C11" s="298"/>
    </row>
    <row r="12" spans="1:3" s="90" customFormat="1" ht="12" customHeight="1">
      <c r="A12" s="397" t="s">
        <v>104</v>
      </c>
      <c r="B12" s="385" t="s">
        <v>270</v>
      </c>
      <c r="C12" s="298"/>
    </row>
    <row r="13" spans="1:3" s="90" customFormat="1" ht="12" customHeight="1">
      <c r="A13" s="397" t="s">
        <v>153</v>
      </c>
      <c r="B13" s="385" t="s">
        <v>534</v>
      </c>
      <c r="C13" s="298"/>
    </row>
    <row r="14" spans="1:3" s="89" customFormat="1" ht="12" customHeight="1" thickBot="1">
      <c r="A14" s="398" t="s">
        <v>105</v>
      </c>
      <c r="B14" s="386" t="s">
        <v>457</v>
      </c>
      <c r="C14" s="298"/>
    </row>
    <row r="15" spans="1:3" s="89" customFormat="1" ht="12" customHeight="1" thickBot="1">
      <c r="A15" s="37" t="s">
        <v>19</v>
      </c>
      <c r="B15" s="291" t="s">
        <v>271</v>
      </c>
      <c r="C15" s="296">
        <f>+C16+C17+C18+C19+C20</f>
        <v>0</v>
      </c>
    </row>
    <row r="16" spans="1:3" s="89" customFormat="1" ht="12" customHeight="1">
      <c r="A16" s="396" t="s">
        <v>107</v>
      </c>
      <c r="B16" s="384" t="s">
        <v>272</v>
      </c>
      <c r="C16" s="299"/>
    </row>
    <row r="17" spans="1:3" s="89" customFormat="1" ht="12" customHeight="1">
      <c r="A17" s="397" t="s">
        <v>108</v>
      </c>
      <c r="B17" s="385" t="s">
        <v>273</v>
      </c>
      <c r="C17" s="298"/>
    </row>
    <row r="18" spans="1:3" s="89" customFormat="1" ht="12" customHeight="1">
      <c r="A18" s="397" t="s">
        <v>109</v>
      </c>
      <c r="B18" s="385" t="s">
        <v>445</v>
      </c>
      <c r="C18" s="298"/>
    </row>
    <row r="19" spans="1:3" s="89" customFormat="1" ht="12" customHeight="1">
      <c r="A19" s="397" t="s">
        <v>110</v>
      </c>
      <c r="B19" s="385" t="s">
        <v>446</v>
      </c>
      <c r="C19" s="298"/>
    </row>
    <row r="20" spans="1:3" s="89" customFormat="1" ht="12" customHeight="1">
      <c r="A20" s="397" t="s">
        <v>111</v>
      </c>
      <c r="B20" s="385" t="s">
        <v>274</v>
      </c>
      <c r="C20" s="298"/>
    </row>
    <row r="21" spans="1:3" s="90" customFormat="1" ht="12" customHeight="1" thickBot="1">
      <c r="A21" s="398" t="s">
        <v>120</v>
      </c>
      <c r="B21" s="386" t="s">
        <v>275</v>
      </c>
      <c r="C21" s="300"/>
    </row>
    <row r="22" spans="1:3" s="90" customFormat="1" ht="12" customHeight="1" thickBot="1">
      <c r="A22" s="37" t="s">
        <v>20</v>
      </c>
      <c r="B22" s="21" t="s">
        <v>276</v>
      </c>
      <c r="C22" s="296">
        <f>+C23+C24+C25+C26+C27</f>
        <v>0</v>
      </c>
    </row>
    <row r="23" spans="1:3" s="90" customFormat="1" ht="12" customHeight="1">
      <c r="A23" s="396" t="s">
        <v>90</v>
      </c>
      <c r="B23" s="384" t="s">
        <v>277</v>
      </c>
      <c r="C23" s="299"/>
    </row>
    <row r="24" spans="1:3" s="89" customFormat="1" ht="12" customHeight="1">
      <c r="A24" s="397" t="s">
        <v>91</v>
      </c>
      <c r="B24" s="385" t="s">
        <v>278</v>
      </c>
      <c r="C24" s="298"/>
    </row>
    <row r="25" spans="1:3" s="90" customFormat="1" ht="12" customHeight="1">
      <c r="A25" s="397" t="s">
        <v>92</v>
      </c>
      <c r="B25" s="385" t="s">
        <v>447</v>
      </c>
      <c r="C25" s="298"/>
    </row>
    <row r="26" spans="1:3" s="90" customFormat="1" ht="12" customHeight="1">
      <c r="A26" s="397" t="s">
        <v>93</v>
      </c>
      <c r="B26" s="385" t="s">
        <v>448</v>
      </c>
      <c r="C26" s="298"/>
    </row>
    <row r="27" spans="1:3" s="90" customFormat="1" ht="12" customHeight="1">
      <c r="A27" s="397" t="s">
        <v>176</v>
      </c>
      <c r="B27" s="385" t="s">
        <v>279</v>
      </c>
      <c r="C27" s="298"/>
    </row>
    <row r="28" spans="1:3" s="90" customFormat="1" ht="12" customHeight="1" thickBot="1">
      <c r="A28" s="398" t="s">
        <v>177</v>
      </c>
      <c r="B28" s="386" t="s">
        <v>280</v>
      </c>
      <c r="C28" s="300"/>
    </row>
    <row r="29" spans="1:3" s="90" customFormat="1" ht="12" customHeight="1" thickBot="1">
      <c r="A29" s="37" t="s">
        <v>178</v>
      </c>
      <c r="B29" s="21" t="s">
        <v>281</v>
      </c>
      <c r="C29" s="302">
        <f>+C30+C34+C35+C36</f>
        <v>0</v>
      </c>
    </row>
    <row r="30" spans="1:3" s="90" customFormat="1" ht="12" customHeight="1">
      <c r="A30" s="396" t="s">
        <v>282</v>
      </c>
      <c r="B30" s="384" t="s">
        <v>535</v>
      </c>
      <c r="C30" s="379">
        <f>+C31+C32+C33</f>
        <v>0</v>
      </c>
    </row>
    <row r="31" spans="1:3" s="90" customFormat="1" ht="12" customHeight="1">
      <c r="A31" s="397" t="s">
        <v>283</v>
      </c>
      <c r="B31" s="385" t="s">
        <v>288</v>
      </c>
      <c r="C31" s="298"/>
    </row>
    <row r="32" spans="1:3" s="90" customFormat="1" ht="12" customHeight="1">
      <c r="A32" s="397" t="s">
        <v>284</v>
      </c>
      <c r="B32" s="385" t="s">
        <v>289</v>
      </c>
      <c r="C32" s="298"/>
    </row>
    <row r="33" spans="1:3" s="90" customFormat="1" ht="12" customHeight="1">
      <c r="A33" s="397" t="s">
        <v>461</v>
      </c>
      <c r="B33" s="447" t="s">
        <v>462</v>
      </c>
      <c r="C33" s="298"/>
    </row>
    <row r="34" spans="1:3" s="90" customFormat="1" ht="12" customHeight="1">
      <c r="A34" s="397" t="s">
        <v>285</v>
      </c>
      <c r="B34" s="385" t="s">
        <v>290</v>
      </c>
      <c r="C34" s="298"/>
    </row>
    <row r="35" spans="1:3" s="90" customFormat="1" ht="12" customHeight="1">
      <c r="A35" s="397" t="s">
        <v>286</v>
      </c>
      <c r="B35" s="385" t="s">
        <v>291</v>
      </c>
      <c r="C35" s="298"/>
    </row>
    <row r="36" spans="1:3" s="90" customFormat="1" ht="12" customHeight="1" thickBot="1">
      <c r="A36" s="398" t="s">
        <v>287</v>
      </c>
      <c r="B36" s="386" t="s">
        <v>292</v>
      </c>
      <c r="C36" s="300"/>
    </row>
    <row r="37" spans="1:3" s="90" customFormat="1" ht="12" customHeight="1" thickBot="1">
      <c r="A37" s="37" t="s">
        <v>22</v>
      </c>
      <c r="B37" s="21" t="s">
        <v>458</v>
      </c>
      <c r="C37" s="296">
        <f>SUM(C38:C48)</f>
        <v>0</v>
      </c>
    </row>
    <row r="38" spans="1:3" s="90" customFormat="1" ht="12" customHeight="1">
      <c r="A38" s="396" t="s">
        <v>94</v>
      </c>
      <c r="B38" s="384" t="s">
        <v>295</v>
      </c>
      <c r="C38" s="299"/>
    </row>
    <row r="39" spans="1:3" s="90" customFormat="1" ht="12" customHeight="1">
      <c r="A39" s="397" t="s">
        <v>95</v>
      </c>
      <c r="B39" s="385" t="s">
        <v>296</v>
      </c>
      <c r="C39" s="298"/>
    </row>
    <row r="40" spans="1:3" s="90" customFormat="1" ht="12" customHeight="1">
      <c r="A40" s="397" t="s">
        <v>96</v>
      </c>
      <c r="B40" s="385" t="s">
        <v>297</v>
      </c>
      <c r="C40" s="298"/>
    </row>
    <row r="41" spans="1:3" s="90" customFormat="1" ht="12" customHeight="1">
      <c r="A41" s="397" t="s">
        <v>180</v>
      </c>
      <c r="B41" s="385" t="s">
        <v>298</v>
      </c>
      <c r="C41" s="298"/>
    </row>
    <row r="42" spans="1:3" s="90" customFormat="1" ht="12" customHeight="1">
      <c r="A42" s="397" t="s">
        <v>181</v>
      </c>
      <c r="B42" s="385" t="s">
        <v>299</v>
      </c>
      <c r="C42" s="298"/>
    </row>
    <row r="43" spans="1:3" s="90" customFormat="1" ht="12" customHeight="1">
      <c r="A43" s="397" t="s">
        <v>182</v>
      </c>
      <c r="B43" s="385" t="s">
        <v>300</v>
      </c>
      <c r="C43" s="298"/>
    </row>
    <row r="44" spans="1:3" s="90" customFormat="1" ht="12" customHeight="1">
      <c r="A44" s="397" t="s">
        <v>183</v>
      </c>
      <c r="B44" s="385" t="s">
        <v>301</v>
      </c>
      <c r="C44" s="298"/>
    </row>
    <row r="45" spans="1:3" s="90" customFormat="1" ht="12" customHeight="1">
      <c r="A45" s="397" t="s">
        <v>184</v>
      </c>
      <c r="B45" s="385" t="s">
        <v>302</v>
      </c>
      <c r="C45" s="298"/>
    </row>
    <row r="46" spans="1:3" s="90" customFormat="1" ht="12" customHeight="1">
      <c r="A46" s="397" t="s">
        <v>293</v>
      </c>
      <c r="B46" s="385" t="s">
        <v>303</v>
      </c>
      <c r="C46" s="301"/>
    </row>
    <row r="47" spans="1:3" s="90" customFormat="1" ht="12" customHeight="1">
      <c r="A47" s="398" t="s">
        <v>294</v>
      </c>
      <c r="B47" s="386" t="s">
        <v>460</v>
      </c>
      <c r="C47" s="370"/>
    </row>
    <row r="48" spans="1:3" s="90" customFormat="1" ht="12" customHeight="1" thickBot="1">
      <c r="A48" s="398" t="s">
        <v>459</v>
      </c>
      <c r="B48" s="386" t="s">
        <v>304</v>
      </c>
      <c r="C48" s="370"/>
    </row>
    <row r="49" spans="1:3" s="90" customFormat="1" ht="12" customHeight="1" thickBot="1">
      <c r="A49" s="37" t="s">
        <v>23</v>
      </c>
      <c r="B49" s="21" t="s">
        <v>305</v>
      </c>
      <c r="C49" s="296">
        <f>SUM(C50:C54)</f>
        <v>0</v>
      </c>
    </row>
    <row r="50" spans="1:3" s="90" customFormat="1" ht="12" customHeight="1">
      <c r="A50" s="396" t="s">
        <v>97</v>
      </c>
      <c r="B50" s="384" t="s">
        <v>309</v>
      </c>
      <c r="C50" s="424"/>
    </row>
    <row r="51" spans="1:3" s="90" customFormat="1" ht="12" customHeight="1">
      <c r="A51" s="397" t="s">
        <v>98</v>
      </c>
      <c r="B51" s="385" t="s">
        <v>310</v>
      </c>
      <c r="C51" s="301"/>
    </row>
    <row r="52" spans="1:3" s="90" customFormat="1" ht="12" customHeight="1">
      <c r="A52" s="397" t="s">
        <v>306</v>
      </c>
      <c r="B52" s="385" t="s">
        <v>311</v>
      </c>
      <c r="C52" s="301"/>
    </row>
    <row r="53" spans="1:3" s="90" customFormat="1" ht="12" customHeight="1">
      <c r="A53" s="397" t="s">
        <v>307</v>
      </c>
      <c r="B53" s="385" t="s">
        <v>312</v>
      </c>
      <c r="C53" s="301"/>
    </row>
    <row r="54" spans="1:3" s="90" customFormat="1" ht="12" customHeight="1" thickBot="1">
      <c r="A54" s="398" t="s">
        <v>308</v>
      </c>
      <c r="B54" s="386" t="s">
        <v>313</v>
      </c>
      <c r="C54" s="370"/>
    </row>
    <row r="55" spans="1:3" s="90" customFormat="1" ht="12" customHeight="1" thickBot="1">
      <c r="A55" s="37" t="s">
        <v>185</v>
      </c>
      <c r="B55" s="21" t="s">
        <v>314</v>
      </c>
      <c r="C55" s="296">
        <f>SUM(C56:C58)</f>
        <v>0</v>
      </c>
    </row>
    <row r="56" spans="1:3" s="90" customFormat="1" ht="12" customHeight="1">
      <c r="A56" s="396" t="s">
        <v>99</v>
      </c>
      <c r="B56" s="384" t="s">
        <v>315</v>
      </c>
      <c r="C56" s="299"/>
    </row>
    <row r="57" spans="1:3" s="90" customFormat="1" ht="12" customHeight="1">
      <c r="A57" s="397" t="s">
        <v>100</v>
      </c>
      <c r="B57" s="385" t="s">
        <v>449</v>
      </c>
      <c r="C57" s="298"/>
    </row>
    <row r="58" spans="1:3" s="90" customFormat="1" ht="12" customHeight="1">
      <c r="A58" s="397" t="s">
        <v>318</v>
      </c>
      <c r="B58" s="385" t="s">
        <v>316</v>
      </c>
      <c r="C58" s="298"/>
    </row>
    <row r="59" spans="1:3" s="90" customFormat="1" ht="12" customHeight="1" thickBot="1">
      <c r="A59" s="398" t="s">
        <v>319</v>
      </c>
      <c r="B59" s="386" t="s">
        <v>317</v>
      </c>
      <c r="C59" s="300"/>
    </row>
    <row r="60" spans="1:3" s="90" customFormat="1" ht="12" customHeight="1" thickBot="1">
      <c r="A60" s="37" t="s">
        <v>25</v>
      </c>
      <c r="B60" s="291" t="s">
        <v>320</v>
      </c>
      <c r="C60" s="296">
        <f>SUM(C61:C63)</f>
        <v>0</v>
      </c>
    </row>
    <row r="61" spans="1:3" s="90" customFormat="1" ht="12" customHeight="1">
      <c r="A61" s="396" t="s">
        <v>186</v>
      </c>
      <c r="B61" s="384" t="s">
        <v>322</v>
      </c>
      <c r="C61" s="301"/>
    </row>
    <row r="62" spans="1:3" s="90" customFormat="1" ht="12" customHeight="1">
      <c r="A62" s="397" t="s">
        <v>187</v>
      </c>
      <c r="B62" s="385" t="s">
        <v>450</v>
      </c>
      <c r="C62" s="301"/>
    </row>
    <row r="63" spans="1:3" s="90" customFormat="1" ht="12" customHeight="1">
      <c r="A63" s="397" t="s">
        <v>242</v>
      </c>
      <c r="B63" s="385" t="s">
        <v>323</v>
      </c>
      <c r="C63" s="301"/>
    </row>
    <row r="64" spans="1:3" s="90" customFormat="1" ht="12" customHeight="1" thickBot="1">
      <c r="A64" s="398" t="s">
        <v>321</v>
      </c>
      <c r="B64" s="386" t="s">
        <v>324</v>
      </c>
      <c r="C64" s="301"/>
    </row>
    <row r="65" spans="1:3" s="90" customFormat="1" ht="12" customHeight="1" thickBot="1">
      <c r="A65" s="37" t="s">
        <v>26</v>
      </c>
      <c r="B65" s="21" t="s">
        <v>325</v>
      </c>
      <c r="C65" s="302">
        <f>+C8+C15+C22+C29+C37+C49+C55+C60</f>
        <v>0</v>
      </c>
    </row>
    <row r="66" spans="1:3" s="90" customFormat="1" ht="12" customHeight="1" thickBot="1">
      <c r="A66" s="399" t="s">
        <v>416</v>
      </c>
      <c r="B66" s="291" t="s">
        <v>327</v>
      </c>
      <c r="C66" s="296">
        <f>SUM(C67:C69)</f>
        <v>0</v>
      </c>
    </row>
    <row r="67" spans="1:3" s="90" customFormat="1" ht="12" customHeight="1">
      <c r="A67" s="396" t="s">
        <v>358</v>
      </c>
      <c r="B67" s="384" t="s">
        <v>328</v>
      </c>
      <c r="C67" s="301"/>
    </row>
    <row r="68" spans="1:3" s="90" customFormat="1" ht="12" customHeight="1">
      <c r="A68" s="397" t="s">
        <v>367</v>
      </c>
      <c r="B68" s="385" t="s">
        <v>329</v>
      </c>
      <c r="C68" s="301"/>
    </row>
    <row r="69" spans="1:3" s="90" customFormat="1" ht="12" customHeight="1" thickBot="1">
      <c r="A69" s="398" t="s">
        <v>368</v>
      </c>
      <c r="B69" s="387" t="s">
        <v>330</v>
      </c>
      <c r="C69" s="301"/>
    </row>
    <row r="70" spans="1:3" s="90" customFormat="1" ht="12" customHeight="1" thickBot="1">
      <c r="A70" s="399" t="s">
        <v>331</v>
      </c>
      <c r="B70" s="291" t="s">
        <v>332</v>
      </c>
      <c r="C70" s="296">
        <f>SUM(C71:C74)</f>
        <v>0</v>
      </c>
    </row>
    <row r="71" spans="1:3" s="90" customFormat="1" ht="12" customHeight="1">
      <c r="A71" s="396" t="s">
        <v>154</v>
      </c>
      <c r="B71" s="384" t="s">
        <v>333</v>
      </c>
      <c r="C71" s="301"/>
    </row>
    <row r="72" spans="1:3" s="90" customFormat="1" ht="12" customHeight="1">
      <c r="A72" s="397" t="s">
        <v>155</v>
      </c>
      <c r="B72" s="385" t="s">
        <v>334</v>
      </c>
      <c r="C72" s="301"/>
    </row>
    <row r="73" spans="1:3" s="90" customFormat="1" ht="12" customHeight="1">
      <c r="A73" s="397" t="s">
        <v>359</v>
      </c>
      <c r="B73" s="385" t="s">
        <v>335</v>
      </c>
      <c r="C73" s="301"/>
    </row>
    <row r="74" spans="1:3" s="90" customFormat="1" ht="12" customHeight="1" thickBot="1">
      <c r="A74" s="398" t="s">
        <v>360</v>
      </c>
      <c r="B74" s="386" t="s">
        <v>336</v>
      </c>
      <c r="C74" s="301"/>
    </row>
    <row r="75" spans="1:3" s="90" customFormat="1" ht="12" customHeight="1" thickBot="1">
      <c r="A75" s="399" t="s">
        <v>337</v>
      </c>
      <c r="B75" s="291" t="s">
        <v>338</v>
      </c>
      <c r="C75" s="296">
        <f>SUM(C76:C77)</f>
        <v>0</v>
      </c>
    </row>
    <row r="76" spans="1:3" s="90" customFormat="1" ht="12" customHeight="1">
      <c r="A76" s="396" t="s">
        <v>361</v>
      </c>
      <c r="B76" s="384" t="s">
        <v>339</v>
      </c>
      <c r="C76" s="301"/>
    </row>
    <row r="77" spans="1:3" s="90" customFormat="1" ht="12" customHeight="1" thickBot="1">
      <c r="A77" s="398" t="s">
        <v>362</v>
      </c>
      <c r="B77" s="386" t="s">
        <v>340</v>
      </c>
      <c r="C77" s="301"/>
    </row>
    <row r="78" spans="1:3" s="89" customFormat="1" ht="12" customHeight="1" thickBot="1">
      <c r="A78" s="399" t="s">
        <v>341</v>
      </c>
      <c r="B78" s="291" t="s">
        <v>342</v>
      </c>
      <c r="C78" s="296">
        <f>SUM(C79:C81)</f>
        <v>0</v>
      </c>
    </row>
    <row r="79" spans="1:3" s="90" customFormat="1" ht="12" customHeight="1">
      <c r="A79" s="396" t="s">
        <v>363</v>
      </c>
      <c r="B79" s="384" t="s">
        <v>343</v>
      </c>
      <c r="C79" s="301"/>
    </row>
    <row r="80" spans="1:3" s="90" customFormat="1" ht="12" customHeight="1">
      <c r="A80" s="397" t="s">
        <v>364</v>
      </c>
      <c r="B80" s="385" t="s">
        <v>344</v>
      </c>
      <c r="C80" s="301"/>
    </row>
    <row r="81" spans="1:3" s="90" customFormat="1" ht="12" customHeight="1" thickBot="1">
      <c r="A81" s="398" t="s">
        <v>365</v>
      </c>
      <c r="B81" s="386" t="s">
        <v>345</v>
      </c>
      <c r="C81" s="301"/>
    </row>
    <row r="82" spans="1:3" s="90" customFormat="1" ht="12" customHeight="1" thickBot="1">
      <c r="A82" s="399" t="s">
        <v>346</v>
      </c>
      <c r="B82" s="291" t="s">
        <v>366</v>
      </c>
      <c r="C82" s="296">
        <f>SUM(C83:C86)</f>
        <v>0</v>
      </c>
    </row>
    <row r="83" spans="1:3" s="90" customFormat="1" ht="12" customHeight="1">
      <c r="A83" s="400" t="s">
        <v>347</v>
      </c>
      <c r="B83" s="384" t="s">
        <v>348</v>
      </c>
      <c r="C83" s="301"/>
    </row>
    <row r="84" spans="1:3" s="90" customFormat="1" ht="12" customHeight="1">
      <c r="A84" s="401" t="s">
        <v>349</v>
      </c>
      <c r="B84" s="385" t="s">
        <v>350</v>
      </c>
      <c r="C84" s="301"/>
    </row>
    <row r="85" spans="1:3" s="90" customFormat="1" ht="12" customHeight="1">
      <c r="A85" s="401" t="s">
        <v>351</v>
      </c>
      <c r="B85" s="385" t="s">
        <v>352</v>
      </c>
      <c r="C85" s="301"/>
    </row>
    <row r="86" spans="1:3" s="89" customFormat="1" ht="12" customHeight="1" thickBot="1">
      <c r="A86" s="402" t="s">
        <v>353</v>
      </c>
      <c r="B86" s="386" t="s">
        <v>354</v>
      </c>
      <c r="C86" s="301"/>
    </row>
    <row r="87" spans="1:3" s="89" customFormat="1" ht="12" customHeight="1" thickBot="1">
      <c r="A87" s="399" t="s">
        <v>355</v>
      </c>
      <c r="B87" s="291" t="s">
        <v>502</v>
      </c>
      <c r="C87" s="425"/>
    </row>
    <row r="88" spans="1:3" s="89" customFormat="1" ht="12" customHeight="1" thickBot="1">
      <c r="A88" s="399" t="s">
        <v>536</v>
      </c>
      <c r="B88" s="291" t="s">
        <v>356</v>
      </c>
      <c r="C88" s="425"/>
    </row>
    <row r="89" spans="1:3" s="89" customFormat="1" ht="12" customHeight="1" thickBot="1">
      <c r="A89" s="399" t="s">
        <v>537</v>
      </c>
      <c r="B89" s="391" t="s">
        <v>505</v>
      </c>
      <c r="C89" s="302">
        <f>+C66+C70+C75+C78+C82+C88+C87</f>
        <v>0</v>
      </c>
    </row>
    <row r="90" spans="1:3" s="89" customFormat="1" ht="12" customHeight="1" thickBot="1">
      <c r="A90" s="403" t="s">
        <v>538</v>
      </c>
      <c r="B90" s="392" t="s">
        <v>539</v>
      </c>
      <c r="C90" s="302">
        <f>+C65+C89</f>
        <v>0</v>
      </c>
    </row>
    <row r="91" spans="1:3" s="90" customFormat="1" ht="15" customHeight="1" thickBot="1">
      <c r="A91" s="233"/>
      <c r="B91" s="234"/>
      <c r="C91" s="328"/>
    </row>
    <row r="92" spans="1:3" s="55" customFormat="1" ht="16.5" customHeight="1" thickBot="1">
      <c r="A92" s="237"/>
      <c r="B92" s="238" t="s">
        <v>59</v>
      </c>
      <c r="C92" s="330"/>
    </row>
    <row r="93" spans="1:3" s="91" customFormat="1" ht="12" customHeight="1" thickBot="1">
      <c r="A93" s="376" t="s">
        <v>18</v>
      </c>
      <c r="B93" s="31" t="s">
        <v>543</v>
      </c>
      <c r="C93" s="295">
        <f>+C94+C95+C96+C97+C98+C111</f>
        <v>0</v>
      </c>
    </row>
    <row r="94" spans="1:3" ht="12" customHeight="1">
      <c r="A94" s="404" t="s">
        <v>101</v>
      </c>
      <c r="B94" s="10" t="s">
        <v>49</v>
      </c>
      <c r="C94" s="297"/>
    </row>
    <row r="95" spans="1:3" ht="12" customHeight="1">
      <c r="A95" s="397" t="s">
        <v>102</v>
      </c>
      <c r="B95" s="8" t="s">
        <v>188</v>
      </c>
      <c r="C95" s="298"/>
    </row>
    <row r="96" spans="1:3" ht="12" customHeight="1">
      <c r="A96" s="397" t="s">
        <v>103</v>
      </c>
      <c r="B96" s="8" t="s">
        <v>144</v>
      </c>
      <c r="C96" s="300"/>
    </row>
    <row r="97" spans="1:3" ht="12" customHeight="1">
      <c r="A97" s="397" t="s">
        <v>104</v>
      </c>
      <c r="B97" s="11" t="s">
        <v>189</v>
      </c>
      <c r="C97" s="300"/>
    </row>
    <row r="98" spans="1:3" ht="12" customHeight="1">
      <c r="A98" s="397" t="s">
        <v>115</v>
      </c>
      <c r="B98" s="19" t="s">
        <v>190</v>
      </c>
      <c r="C98" s="300"/>
    </row>
    <row r="99" spans="1:3" ht="12" customHeight="1">
      <c r="A99" s="397" t="s">
        <v>105</v>
      </c>
      <c r="B99" s="8" t="s">
        <v>540</v>
      </c>
      <c r="C99" s="300"/>
    </row>
    <row r="100" spans="1:3" ht="12" customHeight="1">
      <c r="A100" s="397" t="s">
        <v>106</v>
      </c>
      <c r="B100" s="140" t="s">
        <v>468</v>
      </c>
      <c r="C100" s="300"/>
    </row>
    <row r="101" spans="1:3" ht="12" customHeight="1">
      <c r="A101" s="397" t="s">
        <v>116</v>
      </c>
      <c r="B101" s="140" t="s">
        <v>467</v>
      </c>
      <c r="C101" s="300"/>
    </row>
    <row r="102" spans="1:3" ht="12" customHeight="1">
      <c r="A102" s="397" t="s">
        <v>117</v>
      </c>
      <c r="B102" s="140" t="s">
        <v>372</v>
      </c>
      <c r="C102" s="300"/>
    </row>
    <row r="103" spans="1:3" ht="12" customHeight="1">
      <c r="A103" s="397" t="s">
        <v>118</v>
      </c>
      <c r="B103" s="141" t="s">
        <v>373</v>
      </c>
      <c r="C103" s="300"/>
    </row>
    <row r="104" spans="1:3" ht="12" customHeight="1">
      <c r="A104" s="397" t="s">
        <v>119</v>
      </c>
      <c r="B104" s="141" t="s">
        <v>374</v>
      </c>
      <c r="C104" s="300"/>
    </row>
    <row r="105" spans="1:3" ht="12" customHeight="1">
      <c r="A105" s="397" t="s">
        <v>121</v>
      </c>
      <c r="B105" s="140" t="s">
        <v>375</v>
      </c>
      <c r="C105" s="300"/>
    </row>
    <row r="106" spans="1:3" ht="12" customHeight="1">
      <c r="A106" s="397" t="s">
        <v>191</v>
      </c>
      <c r="B106" s="140" t="s">
        <v>376</v>
      </c>
      <c r="C106" s="300"/>
    </row>
    <row r="107" spans="1:3" ht="12" customHeight="1">
      <c r="A107" s="397" t="s">
        <v>370</v>
      </c>
      <c r="B107" s="141" t="s">
        <v>377</v>
      </c>
      <c r="C107" s="300"/>
    </row>
    <row r="108" spans="1:3" ht="12" customHeight="1">
      <c r="A108" s="405" t="s">
        <v>371</v>
      </c>
      <c r="B108" s="142" t="s">
        <v>378</v>
      </c>
      <c r="C108" s="300"/>
    </row>
    <row r="109" spans="1:3" ht="12" customHeight="1">
      <c r="A109" s="397" t="s">
        <v>465</v>
      </c>
      <c r="B109" s="142" t="s">
        <v>379</v>
      </c>
      <c r="C109" s="300"/>
    </row>
    <row r="110" spans="1:3" ht="12" customHeight="1">
      <c r="A110" s="397" t="s">
        <v>466</v>
      </c>
      <c r="B110" s="141" t="s">
        <v>380</v>
      </c>
      <c r="C110" s="298"/>
    </row>
    <row r="111" spans="1:3" ht="12" customHeight="1">
      <c r="A111" s="397" t="s">
        <v>470</v>
      </c>
      <c r="B111" s="11" t="s">
        <v>50</v>
      </c>
      <c r="C111" s="298"/>
    </row>
    <row r="112" spans="1:3" ht="12" customHeight="1">
      <c r="A112" s="398" t="s">
        <v>471</v>
      </c>
      <c r="B112" s="8" t="s">
        <v>541</v>
      </c>
      <c r="C112" s="300"/>
    </row>
    <row r="113" spans="1:3" ht="12" customHeight="1" thickBot="1">
      <c r="A113" s="406" t="s">
        <v>472</v>
      </c>
      <c r="B113" s="143" t="s">
        <v>542</v>
      </c>
      <c r="C113" s="304"/>
    </row>
    <row r="114" spans="1:3" ht="12" customHeight="1" thickBot="1">
      <c r="A114" s="37" t="s">
        <v>19</v>
      </c>
      <c r="B114" s="30" t="s">
        <v>381</v>
      </c>
      <c r="C114" s="296">
        <f>+C115+C117+C119</f>
        <v>0</v>
      </c>
    </row>
    <row r="115" spans="1:3" ht="12" customHeight="1">
      <c r="A115" s="396" t="s">
        <v>107</v>
      </c>
      <c r="B115" s="8" t="s">
        <v>240</v>
      </c>
      <c r="C115" s="299"/>
    </row>
    <row r="116" spans="1:3" ht="12" customHeight="1">
      <c r="A116" s="396" t="s">
        <v>108</v>
      </c>
      <c r="B116" s="12" t="s">
        <v>385</v>
      </c>
      <c r="C116" s="299"/>
    </row>
    <row r="117" spans="1:3" ht="12" customHeight="1">
      <c r="A117" s="396" t="s">
        <v>109</v>
      </c>
      <c r="B117" s="12" t="s">
        <v>192</v>
      </c>
      <c r="C117" s="298"/>
    </row>
    <row r="118" spans="1:3" ht="12" customHeight="1">
      <c r="A118" s="396" t="s">
        <v>110</v>
      </c>
      <c r="B118" s="12" t="s">
        <v>386</v>
      </c>
      <c r="C118" s="263"/>
    </row>
    <row r="119" spans="1:3" ht="12" customHeight="1">
      <c r="A119" s="396" t="s">
        <v>111</v>
      </c>
      <c r="B119" s="293" t="s">
        <v>243</v>
      </c>
      <c r="C119" s="263"/>
    </row>
    <row r="120" spans="1:3" ht="12" customHeight="1">
      <c r="A120" s="396" t="s">
        <v>120</v>
      </c>
      <c r="B120" s="292" t="s">
        <v>451</v>
      </c>
      <c r="C120" s="263"/>
    </row>
    <row r="121" spans="1:3" ht="12" customHeight="1">
      <c r="A121" s="396" t="s">
        <v>122</v>
      </c>
      <c r="B121" s="380" t="s">
        <v>391</v>
      </c>
      <c r="C121" s="263"/>
    </row>
    <row r="122" spans="1:3" ht="12" customHeight="1">
      <c r="A122" s="396" t="s">
        <v>193</v>
      </c>
      <c r="B122" s="141" t="s">
        <v>374</v>
      </c>
      <c r="C122" s="263"/>
    </row>
    <row r="123" spans="1:3" ht="12" customHeight="1">
      <c r="A123" s="396" t="s">
        <v>194</v>
      </c>
      <c r="B123" s="141" t="s">
        <v>390</v>
      </c>
      <c r="C123" s="263"/>
    </row>
    <row r="124" spans="1:3" ht="12" customHeight="1">
      <c r="A124" s="396" t="s">
        <v>195</v>
      </c>
      <c r="B124" s="141" t="s">
        <v>389</v>
      </c>
      <c r="C124" s="263"/>
    </row>
    <row r="125" spans="1:3" ht="12" customHeight="1">
      <c r="A125" s="396" t="s">
        <v>382</v>
      </c>
      <c r="B125" s="141" t="s">
        <v>377</v>
      </c>
      <c r="C125" s="263"/>
    </row>
    <row r="126" spans="1:3" ht="12" customHeight="1">
      <c r="A126" s="396" t="s">
        <v>383</v>
      </c>
      <c r="B126" s="141" t="s">
        <v>388</v>
      </c>
      <c r="C126" s="263"/>
    </row>
    <row r="127" spans="1:3" ht="12" customHeight="1" thickBot="1">
      <c r="A127" s="405" t="s">
        <v>384</v>
      </c>
      <c r="B127" s="141" t="s">
        <v>387</v>
      </c>
      <c r="C127" s="265"/>
    </row>
    <row r="128" spans="1:3" ht="12" customHeight="1" thickBot="1">
      <c r="A128" s="37" t="s">
        <v>20</v>
      </c>
      <c r="B128" s="123" t="s">
        <v>475</v>
      </c>
      <c r="C128" s="296">
        <f>+C93+C114</f>
        <v>0</v>
      </c>
    </row>
    <row r="129" spans="1:11" ht="12" customHeight="1" thickBot="1">
      <c r="A129" s="37" t="s">
        <v>21</v>
      </c>
      <c r="B129" s="123" t="s">
        <v>476</v>
      </c>
      <c r="C129" s="296">
        <f>+C130+C131+C132</f>
        <v>0</v>
      </c>
    </row>
    <row r="130" spans="1:11" s="91" customFormat="1" ht="12" customHeight="1">
      <c r="A130" s="396" t="s">
        <v>282</v>
      </c>
      <c r="B130" s="9" t="s">
        <v>546</v>
      </c>
      <c r="C130" s="263"/>
    </row>
    <row r="131" spans="1:11" ht="12" customHeight="1">
      <c r="A131" s="396" t="s">
        <v>285</v>
      </c>
      <c r="B131" s="9" t="s">
        <v>484</v>
      </c>
      <c r="C131" s="263"/>
    </row>
    <row r="132" spans="1:11" ht="12" customHeight="1" thickBot="1">
      <c r="A132" s="405" t="s">
        <v>286</v>
      </c>
      <c r="B132" s="7" t="s">
        <v>545</v>
      </c>
      <c r="C132" s="263"/>
    </row>
    <row r="133" spans="1:11" ht="12" customHeight="1" thickBot="1">
      <c r="A133" s="37" t="s">
        <v>22</v>
      </c>
      <c r="B133" s="123" t="s">
        <v>477</v>
      </c>
      <c r="C133" s="296">
        <f>+C134+C135+C136+C137+C138+C139</f>
        <v>0</v>
      </c>
    </row>
    <row r="134" spans="1:11" ht="12" customHeight="1">
      <c r="A134" s="396" t="s">
        <v>94</v>
      </c>
      <c r="B134" s="9" t="s">
        <v>486</v>
      </c>
      <c r="C134" s="263"/>
    </row>
    <row r="135" spans="1:11" ht="12" customHeight="1">
      <c r="A135" s="396" t="s">
        <v>95</v>
      </c>
      <c r="B135" s="9" t="s">
        <v>478</v>
      </c>
      <c r="C135" s="263"/>
    </row>
    <row r="136" spans="1:11" ht="12" customHeight="1">
      <c r="A136" s="396" t="s">
        <v>96</v>
      </c>
      <c r="B136" s="9" t="s">
        <v>479</v>
      </c>
      <c r="C136" s="263"/>
    </row>
    <row r="137" spans="1:11" ht="12" customHeight="1">
      <c r="A137" s="396" t="s">
        <v>180</v>
      </c>
      <c r="B137" s="9" t="s">
        <v>544</v>
      </c>
      <c r="C137" s="263"/>
    </row>
    <row r="138" spans="1:11" ht="12" customHeight="1">
      <c r="A138" s="396" t="s">
        <v>181</v>
      </c>
      <c r="B138" s="9" t="s">
        <v>481</v>
      </c>
      <c r="C138" s="263"/>
    </row>
    <row r="139" spans="1:11" s="91" customFormat="1" ht="12" customHeight="1" thickBot="1">
      <c r="A139" s="405" t="s">
        <v>182</v>
      </c>
      <c r="B139" s="7" t="s">
        <v>482</v>
      </c>
      <c r="C139" s="263"/>
    </row>
    <row r="140" spans="1:11" ht="12" customHeight="1" thickBot="1">
      <c r="A140" s="37" t="s">
        <v>23</v>
      </c>
      <c r="B140" s="123" t="s">
        <v>572</v>
      </c>
      <c r="C140" s="302">
        <f>+C141+C142+C144+C145+C143</f>
        <v>0</v>
      </c>
      <c r="K140" s="245"/>
    </row>
    <row r="141" spans="1:11">
      <c r="A141" s="396" t="s">
        <v>97</v>
      </c>
      <c r="B141" s="9" t="s">
        <v>392</v>
      </c>
      <c r="C141" s="263"/>
    </row>
    <row r="142" spans="1:11" ht="12" customHeight="1">
      <c r="A142" s="396" t="s">
        <v>98</v>
      </c>
      <c r="B142" s="9" t="s">
        <v>393</v>
      </c>
      <c r="C142" s="263"/>
    </row>
    <row r="143" spans="1:11" ht="12" customHeight="1">
      <c r="A143" s="396" t="s">
        <v>306</v>
      </c>
      <c r="B143" s="9" t="s">
        <v>571</v>
      </c>
      <c r="C143" s="263"/>
    </row>
    <row r="144" spans="1:11" s="91" customFormat="1" ht="12" customHeight="1">
      <c r="A144" s="396" t="s">
        <v>307</v>
      </c>
      <c r="B144" s="9" t="s">
        <v>491</v>
      </c>
      <c r="C144" s="263"/>
    </row>
    <row r="145" spans="1:3" s="91" customFormat="1" ht="12" customHeight="1" thickBot="1">
      <c r="A145" s="405" t="s">
        <v>308</v>
      </c>
      <c r="B145" s="7" t="s">
        <v>412</v>
      </c>
      <c r="C145" s="263"/>
    </row>
    <row r="146" spans="1:3" s="91" customFormat="1" ht="12" customHeight="1" thickBot="1">
      <c r="A146" s="37" t="s">
        <v>24</v>
      </c>
      <c r="B146" s="123" t="s">
        <v>492</v>
      </c>
      <c r="C146" s="305">
        <f>+C147+C148+C149+C150+C151</f>
        <v>0</v>
      </c>
    </row>
    <row r="147" spans="1:3" s="91" customFormat="1" ht="12" customHeight="1">
      <c r="A147" s="396" t="s">
        <v>99</v>
      </c>
      <c r="B147" s="9" t="s">
        <v>487</v>
      </c>
      <c r="C147" s="263"/>
    </row>
    <row r="148" spans="1:3" s="91" customFormat="1" ht="12" customHeight="1">
      <c r="A148" s="396" t="s">
        <v>100</v>
      </c>
      <c r="B148" s="9" t="s">
        <v>494</v>
      </c>
      <c r="C148" s="263"/>
    </row>
    <row r="149" spans="1:3" s="91" customFormat="1" ht="12" customHeight="1">
      <c r="A149" s="396" t="s">
        <v>318</v>
      </c>
      <c r="B149" s="9" t="s">
        <v>489</v>
      </c>
      <c r="C149" s="263"/>
    </row>
    <row r="150" spans="1:3" s="91" customFormat="1" ht="12" customHeight="1">
      <c r="A150" s="396" t="s">
        <v>319</v>
      </c>
      <c r="B150" s="9" t="s">
        <v>547</v>
      </c>
      <c r="C150" s="263"/>
    </row>
    <row r="151" spans="1:3" ht="12.75" customHeight="1" thickBot="1">
      <c r="A151" s="405" t="s">
        <v>493</v>
      </c>
      <c r="B151" s="7" t="s">
        <v>496</v>
      </c>
      <c r="C151" s="265"/>
    </row>
    <row r="152" spans="1:3" ht="12.75" customHeight="1" thickBot="1">
      <c r="A152" s="456" t="s">
        <v>25</v>
      </c>
      <c r="B152" s="123" t="s">
        <v>497</v>
      </c>
      <c r="C152" s="305"/>
    </row>
    <row r="153" spans="1:3" ht="12.75" customHeight="1" thickBot="1">
      <c r="A153" s="456" t="s">
        <v>26</v>
      </c>
      <c r="B153" s="123" t="s">
        <v>498</v>
      </c>
      <c r="C153" s="305"/>
    </row>
    <row r="154" spans="1:3" ht="12" customHeight="1" thickBot="1">
      <c r="A154" s="37" t="s">
        <v>27</v>
      </c>
      <c r="B154" s="123" t="s">
        <v>500</v>
      </c>
      <c r="C154" s="393">
        <f>+C129+C133+C140+C146+C152+C153</f>
        <v>0</v>
      </c>
    </row>
    <row r="155" spans="1:3" ht="15" customHeight="1" thickBot="1">
      <c r="A155" s="407" t="s">
        <v>28</v>
      </c>
      <c r="B155" s="349" t="s">
        <v>499</v>
      </c>
      <c r="C155" s="393">
        <f>+C128+C154</f>
        <v>0</v>
      </c>
    </row>
    <row r="156" spans="1:3" ht="13.5" thickBot="1">
      <c r="A156" s="357"/>
      <c r="B156" s="358"/>
      <c r="C156" s="359"/>
    </row>
    <row r="157" spans="1:3" ht="15" customHeight="1" thickBot="1">
      <c r="A157" s="242" t="s">
        <v>548</v>
      </c>
      <c r="B157" s="243"/>
      <c r="C157" s="121"/>
    </row>
    <row r="158" spans="1:3" ht="14.25" customHeight="1" thickBot="1">
      <c r="A158" s="242" t="s">
        <v>213</v>
      </c>
      <c r="B158" s="243"/>
      <c r="C158" s="121"/>
    </row>
  </sheetData>
  <sheetProtection sheet="1"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B31" sqref="B31"/>
    </sheetView>
  </sheetViews>
  <sheetFormatPr defaultRowHeight="12.75"/>
  <cols>
    <col min="1" max="1" width="19.5" style="360" customWidth="1"/>
    <col min="2" max="2" width="72" style="361" customWidth="1"/>
    <col min="3" max="3" width="25" style="362" customWidth="1"/>
    <col min="4" max="16384" width="9.33203125" style="3"/>
  </cols>
  <sheetData>
    <row r="1" spans="1:3" s="2" customFormat="1" ht="16.5" customHeight="1" thickBot="1">
      <c r="A1" s="219"/>
      <c r="B1" s="221"/>
      <c r="C1" s="244" t="str">
        <f>+CONCATENATE("9.1.1. melléklet a ……/",LEFT(ÖSSZEFÜGGÉSEK!A5,4),". (….) önkormányzati rendelethez")</f>
        <v>9.1.1. melléklet a ……/2015. (….) önkormányzati rendelethez</v>
      </c>
    </row>
    <row r="2" spans="1:3" s="87" customFormat="1" ht="21" customHeight="1">
      <c r="A2" s="374" t="s">
        <v>64</v>
      </c>
      <c r="B2" s="319" t="s">
        <v>236</v>
      </c>
      <c r="C2" s="321" t="s">
        <v>54</v>
      </c>
    </row>
    <row r="3" spans="1:3" s="87" customFormat="1" ht="16.5" thickBot="1">
      <c r="A3" s="222" t="s">
        <v>210</v>
      </c>
      <c r="B3" s="320" t="s">
        <v>452</v>
      </c>
      <c r="C3" s="455" t="s">
        <v>61</v>
      </c>
    </row>
    <row r="4" spans="1:3" s="88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322" t="s">
        <v>57</v>
      </c>
    </row>
    <row r="6" spans="1:3" s="55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55" customFormat="1" ht="15.95" customHeight="1" thickBot="1">
      <c r="A7" s="227"/>
      <c r="B7" s="228" t="s">
        <v>58</v>
      </c>
      <c r="C7" s="323"/>
    </row>
    <row r="8" spans="1:3" s="55" customFormat="1" ht="12" customHeight="1" thickBot="1">
      <c r="A8" s="37" t="s">
        <v>18</v>
      </c>
      <c r="B8" s="21" t="s">
        <v>266</v>
      </c>
      <c r="C8" s="296">
        <f>+C9+C10+C11+C12+C13+C14</f>
        <v>0</v>
      </c>
    </row>
    <row r="9" spans="1:3" s="89" customFormat="1" ht="12" customHeight="1">
      <c r="A9" s="396" t="s">
        <v>101</v>
      </c>
      <c r="B9" s="384" t="s">
        <v>267</v>
      </c>
      <c r="C9" s="299"/>
    </row>
    <row r="10" spans="1:3" s="90" customFormat="1" ht="12" customHeight="1">
      <c r="A10" s="397" t="s">
        <v>102</v>
      </c>
      <c r="B10" s="385" t="s">
        <v>268</v>
      </c>
      <c r="C10" s="298"/>
    </row>
    <row r="11" spans="1:3" s="90" customFormat="1" ht="12" customHeight="1">
      <c r="A11" s="397" t="s">
        <v>103</v>
      </c>
      <c r="B11" s="385" t="s">
        <v>269</v>
      </c>
      <c r="C11" s="298"/>
    </row>
    <row r="12" spans="1:3" s="90" customFormat="1" ht="12" customHeight="1">
      <c r="A12" s="397" t="s">
        <v>104</v>
      </c>
      <c r="B12" s="385" t="s">
        <v>270</v>
      </c>
      <c r="C12" s="298"/>
    </row>
    <row r="13" spans="1:3" s="90" customFormat="1" ht="12" customHeight="1">
      <c r="A13" s="397" t="s">
        <v>153</v>
      </c>
      <c r="B13" s="385" t="s">
        <v>534</v>
      </c>
      <c r="C13" s="298"/>
    </row>
    <row r="14" spans="1:3" s="89" customFormat="1" ht="12" customHeight="1" thickBot="1">
      <c r="A14" s="398" t="s">
        <v>105</v>
      </c>
      <c r="B14" s="386" t="s">
        <v>457</v>
      </c>
      <c r="C14" s="298"/>
    </row>
    <row r="15" spans="1:3" s="89" customFormat="1" ht="12" customHeight="1" thickBot="1">
      <c r="A15" s="37" t="s">
        <v>19</v>
      </c>
      <c r="B15" s="291" t="s">
        <v>271</v>
      </c>
      <c r="C15" s="296">
        <f>+C16+C17+C18+C19+C20</f>
        <v>0</v>
      </c>
    </row>
    <row r="16" spans="1:3" s="89" customFormat="1" ht="12" customHeight="1">
      <c r="A16" s="396" t="s">
        <v>107</v>
      </c>
      <c r="B16" s="384" t="s">
        <v>272</v>
      </c>
      <c r="C16" s="299"/>
    </row>
    <row r="17" spans="1:3" s="89" customFormat="1" ht="12" customHeight="1">
      <c r="A17" s="397" t="s">
        <v>108</v>
      </c>
      <c r="B17" s="385" t="s">
        <v>273</v>
      </c>
      <c r="C17" s="298"/>
    </row>
    <row r="18" spans="1:3" s="89" customFormat="1" ht="12" customHeight="1">
      <c r="A18" s="397" t="s">
        <v>109</v>
      </c>
      <c r="B18" s="385" t="s">
        <v>445</v>
      </c>
      <c r="C18" s="298"/>
    </row>
    <row r="19" spans="1:3" s="89" customFormat="1" ht="12" customHeight="1">
      <c r="A19" s="397" t="s">
        <v>110</v>
      </c>
      <c r="B19" s="385" t="s">
        <v>446</v>
      </c>
      <c r="C19" s="298"/>
    </row>
    <row r="20" spans="1:3" s="89" customFormat="1" ht="12" customHeight="1">
      <c r="A20" s="397" t="s">
        <v>111</v>
      </c>
      <c r="B20" s="385" t="s">
        <v>274</v>
      </c>
      <c r="C20" s="298"/>
    </row>
    <row r="21" spans="1:3" s="90" customFormat="1" ht="12" customHeight="1" thickBot="1">
      <c r="A21" s="398" t="s">
        <v>120</v>
      </c>
      <c r="B21" s="386" t="s">
        <v>275</v>
      </c>
      <c r="C21" s="300"/>
    </row>
    <row r="22" spans="1:3" s="90" customFormat="1" ht="12" customHeight="1" thickBot="1">
      <c r="A22" s="37" t="s">
        <v>20</v>
      </c>
      <c r="B22" s="21" t="s">
        <v>276</v>
      </c>
      <c r="C22" s="296">
        <f>+C23+C24+C25+C26+C27</f>
        <v>0</v>
      </c>
    </row>
    <row r="23" spans="1:3" s="90" customFormat="1" ht="12" customHeight="1">
      <c r="A23" s="396" t="s">
        <v>90</v>
      </c>
      <c r="B23" s="384" t="s">
        <v>277</v>
      </c>
      <c r="C23" s="299"/>
    </row>
    <row r="24" spans="1:3" s="89" customFormat="1" ht="12" customHeight="1">
      <c r="A24" s="397" t="s">
        <v>91</v>
      </c>
      <c r="B24" s="385" t="s">
        <v>278</v>
      </c>
      <c r="C24" s="298"/>
    </row>
    <row r="25" spans="1:3" s="90" customFormat="1" ht="12" customHeight="1">
      <c r="A25" s="397" t="s">
        <v>92</v>
      </c>
      <c r="B25" s="385" t="s">
        <v>447</v>
      </c>
      <c r="C25" s="298"/>
    </row>
    <row r="26" spans="1:3" s="90" customFormat="1" ht="12" customHeight="1">
      <c r="A26" s="397" t="s">
        <v>93</v>
      </c>
      <c r="B26" s="385" t="s">
        <v>448</v>
      </c>
      <c r="C26" s="298"/>
    </row>
    <row r="27" spans="1:3" s="90" customFormat="1" ht="12" customHeight="1">
      <c r="A27" s="397" t="s">
        <v>176</v>
      </c>
      <c r="B27" s="385" t="s">
        <v>279</v>
      </c>
      <c r="C27" s="298"/>
    </row>
    <row r="28" spans="1:3" s="90" customFormat="1" ht="12" customHeight="1" thickBot="1">
      <c r="A28" s="398" t="s">
        <v>177</v>
      </c>
      <c r="B28" s="386" t="s">
        <v>280</v>
      </c>
      <c r="C28" s="300"/>
    </row>
    <row r="29" spans="1:3" s="90" customFormat="1" ht="12" customHeight="1" thickBot="1">
      <c r="A29" s="37" t="s">
        <v>178</v>
      </c>
      <c r="B29" s="21" t="s">
        <v>281</v>
      </c>
      <c r="C29" s="302">
        <f>+C30+C34+C35+C36</f>
        <v>0</v>
      </c>
    </row>
    <row r="30" spans="1:3" s="90" customFormat="1" ht="12" customHeight="1">
      <c r="A30" s="396" t="s">
        <v>282</v>
      </c>
      <c r="B30" s="384" t="s">
        <v>535</v>
      </c>
      <c r="C30" s="379">
        <f>+C31+C32+C33</f>
        <v>0</v>
      </c>
    </row>
    <row r="31" spans="1:3" s="90" customFormat="1" ht="12" customHeight="1">
      <c r="A31" s="397" t="s">
        <v>283</v>
      </c>
      <c r="B31" s="385" t="s">
        <v>288</v>
      </c>
      <c r="C31" s="298"/>
    </row>
    <row r="32" spans="1:3" s="90" customFormat="1" ht="12" customHeight="1">
      <c r="A32" s="397" t="s">
        <v>284</v>
      </c>
      <c r="B32" s="385" t="s">
        <v>289</v>
      </c>
      <c r="C32" s="298"/>
    </row>
    <row r="33" spans="1:3" s="90" customFormat="1" ht="12" customHeight="1">
      <c r="A33" s="397" t="s">
        <v>461</v>
      </c>
      <c r="B33" s="447" t="s">
        <v>462</v>
      </c>
      <c r="C33" s="298"/>
    </row>
    <row r="34" spans="1:3" s="90" customFormat="1" ht="12" customHeight="1">
      <c r="A34" s="397" t="s">
        <v>285</v>
      </c>
      <c r="B34" s="385" t="s">
        <v>290</v>
      </c>
      <c r="C34" s="298"/>
    </row>
    <row r="35" spans="1:3" s="90" customFormat="1" ht="12" customHeight="1">
      <c r="A35" s="397" t="s">
        <v>286</v>
      </c>
      <c r="B35" s="385" t="s">
        <v>291</v>
      </c>
      <c r="C35" s="298"/>
    </row>
    <row r="36" spans="1:3" s="90" customFormat="1" ht="12" customHeight="1" thickBot="1">
      <c r="A36" s="398" t="s">
        <v>287</v>
      </c>
      <c r="B36" s="386" t="s">
        <v>292</v>
      </c>
      <c r="C36" s="300"/>
    </row>
    <row r="37" spans="1:3" s="90" customFormat="1" ht="12" customHeight="1" thickBot="1">
      <c r="A37" s="37" t="s">
        <v>22</v>
      </c>
      <c r="B37" s="21" t="s">
        <v>458</v>
      </c>
      <c r="C37" s="296">
        <f>SUM(C38:C48)</f>
        <v>0</v>
      </c>
    </row>
    <row r="38" spans="1:3" s="90" customFormat="1" ht="12" customHeight="1">
      <c r="A38" s="396" t="s">
        <v>94</v>
      </c>
      <c r="B38" s="384" t="s">
        <v>295</v>
      </c>
      <c r="C38" s="299"/>
    </row>
    <row r="39" spans="1:3" s="90" customFormat="1" ht="12" customHeight="1">
      <c r="A39" s="397" t="s">
        <v>95</v>
      </c>
      <c r="B39" s="385" t="s">
        <v>296</v>
      </c>
      <c r="C39" s="298"/>
    </row>
    <row r="40" spans="1:3" s="90" customFormat="1" ht="12" customHeight="1">
      <c r="A40" s="397" t="s">
        <v>96</v>
      </c>
      <c r="B40" s="385" t="s">
        <v>297</v>
      </c>
      <c r="C40" s="298"/>
    </row>
    <row r="41" spans="1:3" s="90" customFormat="1" ht="12" customHeight="1">
      <c r="A41" s="397" t="s">
        <v>180</v>
      </c>
      <c r="B41" s="385" t="s">
        <v>298</v>
      </c>
      <c r="C41" s="298"/>
    </row>
    <row r="42" spans="1:3" s="90" customFormat="1" ht="12" customHeight="1">
      <c r="A42" s="397" t="s">
        <v>181</v>
      </c>
      <c r="B42" s="385" t="s">
        <v>299</v>
      </c>
      <c r="C42" s="298"/>
    </row>
    <row r="43" spans="1:3" s="90" customFormat="1" ht="12" customHeight="1">
      <c r="A43" s="397" t="s">
        <v>182</v>
      </c>
      <c r="B43" s="385" t="s">
        <v>300</v>
      </c>
      <c r="C43" s="298"/>
    </row>
    <row r="44" spans="1:3" s="90" customFormat="1" ht="12" customHeight="1">
      <c r="A44" s="397" t="s">
        <v>183</v>
      </c>
      <c r="B44" s="385" t="s">
        <v>301</v>
      </c>
      <c r="C44" s="298"/>
    </row>
    <row r="45" spans="1:3" s="90" customFormat="1" ht="12" customHeight="1">
      <c r="A45" s="397" t="s">
        <v>184</v>
      </c>
      <c r="B45" s="385" t="s">
        <v>302</v>
      </c>
      <c r="C45" s="298"/>
    </row>
    <row r="46" spans="1:3" s="90" customFormat="1" ht="12" customHeight="1">
      <c r="A46" s="397" t="s">
        <v>293</v>
      </c>
      <c r="B46" s="385" t="s">
        <v>303</v>
      </c>
      <c r="C46" s="301"/>
    </row>
    <row r="47" spans="1:3" s="90" customFormat="1" ht="12" customHeight="1">
      <c r="A47" s="398" t="s">
        <v>294</v>
      </c>
      <c r="B47" s="386" t="s">
        <v>460</v>
      </c>
      <c r="C47" s="370"/>
    </row>
    <row r="48" spans="1:3" s="90" customFormat="1" ht="12" customHeight="1" thickBot="1">
      <c r="A48" s="398" t="s">
        <v>459</v>
      </c>
      <c r="B48" s="386" t="s">
        <v>304</v>
      </c>
      <c r="C48" s="370"/>
    </row>
    <row r="49" spans="1:3" s="90" customFormat="1" ht="12" customHeight="1" thickBot="1">
      <c r="A49" s="37" t="s">
        <v>23</v>
      </c>
      <c r="B49" s="21" t="s">
        <v>305</v>
      </c>
      <c r="C49" s="296">
        <f>SUM(C50:C54)</f>
        <v>0</v>
      </c>
    </row>
    <row r="50" spans="1:3" s="90" customFormat="1" ht="12" customHeight="1">
      <c r="A50" s="396" t="s">
        <v>97</v>
      </c>
      <c r="B50" s="384" t="s">
        <v>309</v>
      </c>
      <c r="C50" s="424"/>
    </row>
    <row r="51" spans="1:3" s="90" customFormat="1" ht="12" customHeight="1">
      <c r="A51" s="397" t="s">
        <v>98</v>
      </c>
      <c r="B51" s="385" t="s">
        <v>310</v>
      </c>
      <c r="C51" s="301"/>
    </row>
    <row r="52" spans="1:3" s="90" customFormat="1" ht="12" customHeight="1">
      <c r="A52" s="397" t="s">
        <v>306</v>
      </c>
      <c r="B52" s="385" t="s">
        <v>311</v>
      </c>
      <c r="C52" s="301"/>
    </row>
    <row r="53" spans="1:3" s="90" customFormat="1" ht="12" customHeight="1">
      <c r="A53" s="397" t="s">
        <v>307</v>
      </c>
      <c r="B53" s="385" t="s">
        <v>312</v>
      </c>
      <c r="C53" s="301"/>
    </row>
    <row r="54" spans="1:3" s="90" customFormat="1" ht="12" customHeight="1" thickBot="1">
      <c r="A54" s="398" t="s">
        <v>308</v>
      </c>
      <c r="B54" s="386" t="s">
        <v>313</v>
      </c>
      <c r="C54" s="370"/>
    </row>
    <row r="55" spans="1:3" s="90" customFormat="1" ht="12" customHeight="1" thickBot="1">
      <c r="A55" s="37" t="s">
        <v>185</v>
      </c>
      <c r="B55" s="21" t="s">
        <v>314</v>
      </c>
      <c r="C55" s="296">
        <f>SUM(C56:C58)</f>
        <v>0</v>
      </c>
    </row>
    <row r="56" spans="1:3" s="90" customFormat="1" ht="12" customHeight="1">
      <c r="A56" s="396" t="s">
        <v>99</v>
      </c>
      <c r="B56" s="384" t="s">
        <v>315</v>
      </c>
      <c r="C56" s="299"/>
    </row>
    <row r="57" spans="1:3" s="90" customFormat="1" ht="12" customHeight="1">
      <c r="A57" s="397" t="s">
        <v>100</v>
      </c>
      <c r="B57" s="385" t="s">
        <v>449</v>
      </c>
      <c r="C57" s="298"/>
    </row>
    <row r="58" spans="1:3" s="90" customFormat="1" ht="12" customHeight="1">
      <c r="A58" s="397" t="s">
        <v>318</v>
      </c>
      <c r="B58" s="385" t="s">
        <v>316</v>
      </c>
      <c r="C58" s="298"/>
    </row>
    <row r="59" spans="1:3" s="90" customFormat="1" ht="12" customHeight="1" thickBot="1">
      <c r="A59" s="398" t="s">
        <v>319</v>
      </c>
      <c r="B59" s="386" t="s">
        <v>317</v>
      </c>
      <c r="C59" s="300"/>
    </row>
    <row r="60" spans="1:3" s="90" customFormat="1" ht="12" customHeight="1" thickBot="1">
      <c r="A60" s="37" t="s">
        <v>25</v>
      </c>
      <c r="B60" s="291" t="s">
        <v>320</v>
      </c>
      <c r="C60" s="296">
        <f>SUM(C61:C63)</f>
        <v>0</v>
      </c>
    </row>
    <row r="61" spans="1:3" s="90" customFormat="1" ht="12" customHeight="1">
      <c r="A61" s="396" t="s">
        <v>186</v>
      </c>
      <c r="B61" s="384" t="s">
        <v>322</v>
      </c>
      <c r="C61" s="301"/>
    </row>
    <row r="62" spans="1:3" s="90" customFormat="1" ht="12" customHeight="1">
      <c r="A62" s="397" t="s">
        <v>187</v>
      </c>
      <c r="B62" s="385" t="s">
        <v>450</v>
      </c>
      <c r="C62" s="301"/>
    </row>
    <row r="63" spans="1:3" s="90" customFormat="1" ht="12" customHeight="1">
      <c r="A63" s="397" t="s">
        <v>242</v>
      </c>
      <c r="B63" s="385" t="s">
        <v>323</v>
      </c>
      <c r="C63" s="301"/>
    </row>
    <row r="64" spans="1:3" s="90" customFormat="1" ht="12" customHeight="1" thickBot="1">
      <c r="A64" s="398" t="s">
        <v>321</v>
      </c>
      <c r="B64" s="386" t="s">
        <v>324</v>
      </c>
      <c r="C64" s="301"/>
    </row>
    <row r="65" spans="1:3" s="90" customFormat="1" ht="12" customHeight="1" thickBot="1">
      <c r="A65" s="37" t="s">
        <v>26</v>
      </c>
      <c r="B65" s="21" t="s">
        <v>325</v>
      </c>
      <c r="C65" s="302">
        <f>+C8+C15+C22+C29+C37+C49+C55+C60</f>
        <v>0</v>
      </c>
    </row>
    <row r="66" spans="1:3" s="90" customFormat="1" ht="12" customHeight="1" thickBot="1">
      <c r="A66" s="399" t="s">
        <v>416</v>
      </c>
      <c r="B66" s="291" t="s">
        <v>327</v>
      </c>
      <c r="C66" s="296">
        <f>SUM(C67:C69)</f>
        <v>0</v>
      </c>
    </row>
    <row r="67" spans="1:3" s="90" customFormat="1" ht="12" customHeight="1">
      <c r="A67" s="396" t="s">
        <v>358</v>
      </c>
      <c r="B67" s="384" t="s">
        <v>328</v>
      </c>
      <c r="C67" s="301"/>
    </row>
    <row r="68" spans="1:3" s="90" customFormat="1" ht="12" customHeight="1">
      <c r="A68" s="397" t="s">
        <v>367</v>
      </c>
      <c r="B68" s="385" t="s">
        <v>329</v>
      </c>
      <c r="C68" s="301"/>
    </row>
    <row r="69" spans="1:3" s="90" customFormat="1" ht="12" customHeight="1" thickBot="1">
      <c r="A69" s="398" t="s">
        <v>368</v>
      </c>
      <c r="B69" s="387" t="s">
        <v>330</v>
      </c>
      <c r="C69" s="301"/>
    </row>
    <row r="70" spans="1:3" s="90" customFormat="1" ht="12" customHeight="1" thickBot="1">
      <c r="A70" s="399" t="s">
        <v>331</v>
      </c>
      <c r="B70" s="291" t="s">
        <v>332</v>
      </c>
      <c r="C70" s="296">
        <f>SUM(C71:C74)</f>
        <v>0</v>
      </c>
    </row>
    <row r="71" spans="1:3" s="90" customFormat="1" ht="12" customHeight="1">
      <c r="A71" s="396" t="s">
        <v>154</v>
      </c>
      <c r="B71" s="384" t="s">
        <v>333</v>
      </c>
      <c r="C71" s="301"/>
    </row>
    <row r="72" spans="1:3" s="90" customFormat="1" ht="12" customHeight="1">
      <c r="A72" s="397" t="s">
        <v>155</v>
      </c>
      <c r="B72" s="385" t="s">
        <v>334</v>
      </c>
      <c r="C72" s="301"/>
    </row>
    <row r="73" spans="1:3" s="90" customFormat="1" ht="12" customHeight="1">
      <c r="A73" s="397" t="s">
        <v>359</v>
      </c>
      <c r="B73" s="385" t="s">
        <v>335</v>
      </c>
      <c r="C73" s="301"/>
    </row>
    <row r="74" spans="1:3" s="90" customFormat="1" ht="12" customHeight="1" thickBot="1">
      <c r="A74" s="398" t="s">
        <v>360</v>
      </c>
      <c r="B74" s="386" t="s">
        <v>336</v>
      </c>
      <c r="C74" s="301"/>
    </row>
    <row r="75" spans="1:3" s="90" customFormat="1" ht="12" customHeight="1" thickBot="1">
      <c r="A75" s="399" t="s">
        <v>337</v>
      </c>
      <c r="B75" s="291" t="s">
        <v>338</v>
      </c>
      <c r="C75" s="296">
        <f>SUM(C76:C77)</f>
        <v>0</v>
      </c>
    </row>
    <row r="76" spans="1:3" s="90" customFormat="1" ht="12" customHeight="1">
      <c r="A76" s="396" t="s">
        <v>361</v>
      </c>
      <c r="B76" s="384" t="s">
        <v>339</v>
      </c>
      <c r="C76" s="301"/>
    </row>
    <row r="77" spans="1:3" s="90" customFormat="1" ht="12" customHeight="1" thickBot="1">
      <c r="A77" s="398" t="s">
        <v>362</v>
      </c>
      <c r="B77" s="386" t="s">
        <v>340</v>
      </c>
      <c r="C77" s="301"/>
    </row>
    <row r="78" spans="1:3" s="89" customFormat="1" ht="12" customHeight="1" thickBot="1">
      <c r="A78" s="399" t="s">
        <v>341</v>
      </c>
      <c r="B78" s="291" t="s">
        <v>342</v>
      </c>
      <c r="C78" s="296">
        <f>SUM(C79:C81)</f>
        <v>0</v>
      </c>
    </row>
    <row r="79" spans="1:3" s="90" customFormat="1" ht="12" customHeight="1">
      <c r="A79" s="396" t="s">
        <v>363</v>
      </c>
      <c r="B79" s="384" t="s">
        <v>343</v>
      </c>
      <c r="C79" s="301"/>
    </row>
    <row r="80" spans="1:3" s="90" customFormat="1" ht="12" customHeight="1">
      <c r="A80" s="397" t="s">
        <v>364</v>
      </c>
      <c r="B80" s="385" t="s">
        <v>344</v>
      </c>
      <c r="C80" s="301"/>
    </row>
    <row r="81" spans="1:3" s="90" customFormat="1" ht="12" customHeight="1" thickBot="1">
      <c r="A81" s="398" t="s">
        <v>365</v>
      </c>
      <c r="B81" s="386" t="s">
        <v>345</v>
      </c>
      <c r="C81" s="301"/>
    </row>
    <row r="82" spans="1:3" s="90" customFormat="1" ht="12" customHeight="1" thickBot="1">
      <c r="A82" s="399" t="s">
        <v>346</v>
      </c>
      <c r="B82" s="291" t="s">
        <v>366</v>
      </c>
      <c r="C82" s="296">
        <f>SUM(C83:C86)</f>
        <v>0</v>
      </c>
    </row>
    <row r="83" spans="1:3" s="90" customFormat="1" ht="12" customHeight="1">
      <c r="A83" s="400" t="s">
        <v>347</v>
      </c>
      <c r="B83" s="384" t="s">
        <v>348</v>
      </c>
      <c r="C83" s="301"/>
    </row>
    <row r="84" spans="1:3" s="90" customFormat="1" ht="12" customHeight="1">
      <c r="A84" s="401" t="s">
        <v>349</v>
      </c>
      <c r="B84" s="385" t="s">
        <v>350</v>
      </c>
      <c r="C84" s="301"/>
    </row>
    <row r="85" spans="1:3" s="90" customFormat="1" ht="12" customHeight="1">
      <c r="A85" s="401" t="s">
        <v>351</v>
      </c>
      <c r="B85" s="385" t="s">
        <v>352</v>
      </c>
      <c r="C85" s="301"/>
    </row>
    <row r="86" spans="1:3" s="89" customFormat="1" ht="12" customHeight="1" thickBot="1">
      <c r="A86" s="402" t="s">
        <v>353</v>
      </c>
      <c r="B86" s="386" t="s">
        <v>354</v>
      </c>
      <c r="C86" s="301"/>
    </row>
    <row r="87" spans="1:3" s="89" customFormat="1" ht="12" customHeight="1" thickBot="1">
      <c r="A87" s="399" t="s">
        <v>355</v>
      </c>
      <c r="B87" s="291" t="s">
        <v>502</v>
      </c>
      <c r="C87" s="425"/>
    </row>
    <row r="88" spans="1:3" s="89" customFormat="1" ht="12" customHeight="1" thickBot="1">
      <c r="A88" s="399" t="s">
        <v>536</v>
      </c>
      <c r="B88" s="291" t="s">
        <v>356</v>
      </c>
      <c r="C88" s="425"/>
    </row>
    <row r="89" spans="1:3" s="89" customFormat="1" ht="12" customHeight="1" thickBot="1">
      <c r="A89" s="399" t="s">
        <v>537</v>
      </c>
      <c r="B89" s="391" t="s">
        <v>505</v>
      </c>
      <c r="C89" s="302">
        <f>+C66+C70+C75+C78+C82+C88+C87</f>
        <v>0</v>
      </c>
    </row>
    <row r="90" spans="1:3" s="89" customFormat="1" ht="12" customHeight="1" thickBot="1">
      <c r="A90" s="403" t="s">
        <v>538</v>
      </c>
      <c r="B90" s="392" t="s">
        <v>539</v>
      </c>
      <c r="C90" s="302">
        <f>+C65+C89</f>
        <v>0</v>
      </c>
    </row>
    <row r="91" spans="1:3" s="90" customFormat="1" ht="15" customHeight="1" thickBot="1">
      <c r="A91" s="233"/>
      <c r="B91" s="234"/>
      <c r="C91" s="328"/>
    </row>
    <row r="92" spans="1:3" s="55" customFormat="1" ht="16.5" customHeight="1" thickBot="1">
      <c r="A92" s="237"/>
      <c r="B92" s="238" t="s">
        <v>59</v>
      </c>
      <c r="C92" s="330"/>
    </row>
    <row r="93" spans="1:3" s="91" customFormat="1" ht="12" customHeight="1" thickBot="1">
      <c r="A93" s="376" t="s">
        <v>18</v>
      </c>
      <c r="B93" s="31" t="s">
        <v>543</v>
      </c>
      <c r="C93" s="295">
        <f>+C94+C95+C96+C97+C98+C111</f>
        <v>0</v>
      </c>
    </row>
    <row r="94" spans="1:3" ht="12" customHeight="1">
      <c r="A94" s="404" t="s">
        <v>101</v>
      </c>
      <c r="B94" s="10" t="s">
        <v>49</v>
      </c>
      <c r="C94" s="297"/>
    </row>
    <row r="95" spans="1:3" ht="12" customHeight="1">
      <c r="A95" s="397" t="s">
        <v>102</v>
      </c>
      <c r="B95" s="8" t="s">
        <v>188</v>
      </c>
      <c r="C95" s="298"/>
    </row>
    <row r="96" spans="1:3" ht="12" customHeight="1">
      <c r="A96" s="397" t="s">
        <v>103</v>
      </c>
      <c r="B96" s="8" t="s">
        <v>144</v>
      </c>
      <c r="C96" s="300"/>
    </row>
    <row r="97" spans="1:3" ht="12" customHeight="1">
      <c r="A97" s="397" t="s">
        <v>104</v>
      </c>
      <c r="B97" s="11" t="s">
        <v>189</v>
      </c>
      <c r="C97" s="300"/>
    </row>
    <row r="98" spans="1:3" ht="12" customHeight="1">
      <c r="A98" s="397" t="s">
        <v>115</v>
      </c>
      <c r="B98" s="19" t="s">
        <v>190</v>
      </c>
      <c r="C98" s="300"/>
    </row>
    <row r="99" spans="1:3" ht="12" customHeight="1">
      <c r="A99" s="397" t="s">
        <v>105</v>
      </c>
      <c r="B99" s="8" t="s">
        <v>540</v>
      </c>
      <c r="C99" s="300"/>
    </row>
    <row r="100" spans="1:3" ht="12" customHeight="1">
      <c r="A100" s="397" t="s">
        <v>106</v>
      </c>
      <c r="B100" s="140" t="s">
        <v>468</v>
      </c>
      <c r="C100" s="300"/>
    </row>
    <row r="101" spans="1:3" ht="12" customHeight="1">
      <c r="A101" s="397" t="s">
        <v>116</v>
      </c>
      <c r="B101" s="140" t="s">
        <v>467</v>
      </c>
      <c r="C101" s="300"/>
    </row>
    <row r="102" spans="1:3" ht="12" customHeight="1">
      <c r="A102" s="397" t="s">
        <v>117</v>
      </c>
      <c r="B102" s="140" t="s">
        <v>372</v>
      </c>
      <c r="C102" s="300"/>
    </row>
    <row r="103" spans="1:3" ht="12" customHeight="1">
      <c r="A103" s="397" t="s">
        <v>118</v>
      </c>
      <c r="B103" s="141" t="s">
        <v>373</v>
      </c>
      <c r="C103" s="300"/>
    </row>
    <row r="104" spans="1:3" ht="12" customHeight="1">
      <c r="A104" s="397" t="s">
        <v>119</v>
      </c>
      <c r="B104" s="141" t="s">
        <v>374</v>
      </c>
      <c r="C104" s="300"/>
    </row>
    <row r="105" spans="1:3" ht="12" customHeight="1">
      <c r="A105" s="397" t="s">
        <v>121</v>
      </c>
      <c r="B105" s="140" t="s">
        <v>375</v>
      </c>
      <c r="C105" s="300"/>
    </row>
    <row r="106" spans="1:3" ht="12" customHeight="1">
      <c r="A106" s="397" t="s">
        <v>191</v>
      </c>
      <c r="B106" s="140" t="s">
        <v>376</v>
      </c>
      <c r="C106" s="300"/>
    </row>
    <row r="107" spans="1:3" ht="12" customHeight="1">
      <c r="A107" s="397" t="s">
        <v>370</v>
      </c>
      <c r="B107" s="141" t="s">
        <v>377</v>
      </c>
      <c r="C107" s="300"/>
    </row>
    <row r="108" spans="1:3" ht="12" customHeight="1">
      <c r="A108" s="405" t="s">
        <v>371</v>
      </c>
      <c r="B108" s="142" t="s">
        <v>378</v>
      </c>
      <c r="C108" s="300"/>
    </row>
    <row r="109" spans="1:3" ht="12" customHeight="1">
      <c r="A109" s="397" t="s">
        <v>465</v>
      </c>
      <c r="B109" s="142" t="s">
        <v>379</v>
      </c>
      <c r="C109" s="300"/>
    </row>
    <row r="110" spans="1:3" ht="12" customHeight="1">
      <c r="A110" s="397" t="s">
        <v>466</v>
      </c>
      <c r="B110" s="141" t="s">
        <v>380</v>
      </c>
      <c r="C110" s="298"/>
    </row>
    <row r="111" spans="1:3" ht="12" customHeight="1">
      <c r="A111" s="397" t="s">
        <v>470</v>
      </c>
      <c r="B111" s="11" t="s">
        <v>50</v>
      </c>
      <c r="C111" s="298"/>
    </row>
    <row r="112" spans="1:3" ht="12" customHeight="1">
      <c r="A112" s="398" t="s">
        <v>471</v>
      </c>
      <c r="B112" s="8" t="s">
        <v>541</v>
      </c>
      <c r="C112" s="300"/>
    </row>
    <row r="113" spans="1:3" ht="12" customHeight="1" thickBot="1">
      <c r="A113" s="406" t="s">
        <v>472</v>
      </c>
      <c r="B113" s="143" t="s">
        <v>542</v>
      </c>
      <c r="C113" s="304"/>
    </row>
    <row r="114" spans="1:3" ht="12" customHeight="1" thickBot="1">
      <c r="A114" s="37" t="s">
        <v>19</v>
      </c>
      <c r="B114" s="30" t="s">
        <v>381</v>
      </c>
      <c r="C114" s="296">
        <f>+C115+C117+C119</f>
        <v>0</v>
      </c>
    </row>
    <row r="115" spans="1:3" ht="12" customHeight="1">
      <c r="A115" s="396" t="s">
        <v>107</v>
      </c>
      <c r="B115" s="8" t="s">
        <v>240</v>
      </c>
      <c r="C115" s="299"/>
    </row>
    <row r="116" spans="1:3" ht="12" customHeight="1">
      <c r="A116" s="396" t="s">
        <v>108</v>
      </c>
      <c r="B116" s="12" t="s">
        <v>385</v>
      </c>
      <c r="C116" s="299"/>
    </row>
    <row r="117" spans="1:3" ht="12" customHeight="1">
      <c r="A117" s="396" t="s">
        <v>109</v>
      </c>
      <c r="B117" s="12" t="s">
        <v>192</v>
      </c>
      <c r="C117" s="298"/>
    </row>
    <row r="118" spans="1:3" ht="12" customHeight="1">
      <c r="A118" s="396" t="s">
        <v>110</v>
      </c>
      <c r="B118" s="12" t="s">
        <v>386</v>
      </c>
      <c r="C118" s="263"/>
    </row>
    <row r="119" spans="1:3" ht="12" customHeight="1">
      <c r="A119" s="396" t="s">
        <v>111</v>
      </c>
      <c r="B119" s="293" t="s">
        <v>243</v>
      </c>
      <c r="C119" s="263"/>
    </row>
    <row r="120" spans="1:3" ht="12" customHeight="1">
      <c r="A120" s="396" t="s">
        <v>120</v>
      </c>
      <c r="B120" s="292" t="s">
        <v>451</v>
      </c>
      <c r="C120" s="263"/>
    </row>
    <row r="121" spans="1:3" ht="12" customHeight="1">
      <c r="A121" s="396" t="s">
        <v>122</v>
      </c>
      <c r="B121" s="380" t="s">
        <v>391</v>
      </c>
      <c r="C121" s="263"/>
    </row>
    <row r="122" spans="1:3" ht="12" customHeight="1">
      <c r="A122" s="396" t="s">
        <v>193</v>
      </c>
      <c r="B122" s="141" t="s">
        <v>374</v>
      </c>
      <c r="C122" s="263"/>
    </row>
    <row r="123" spans="1:3" ht="12" customHeight="1">
      <c r="A123" s="396" t="s">
        <v>194</v>
      </c>
      <c r="B123" s="141" t="s">
        <v>390</v>
      </c>
      <c r="C123" s="263"/>
    </row>
    <row r="124" spans="1:3" ht="12" customHeight="1">
      <c r="A124" s="396" t="s">
        <v>195</v>
      </c>
      <c r="B124" s="141" t="s">
        <v>389</v>
      </c>
      <c r="C124" s="263"/>
    </row>
    <row r="125" spans="1:3" ht="12" customHeight="1">
      <c r="A125" s="396" t="s">
        <v>382</v>
      </c>
      <c r="B125" s="141" t="s">
        <v>377</v>
      </c>
      <c r="C125" s="263"/>
    </row>
    <row r="126" spans="1:3" ht="12" customHeight="1">
      <c r="A126" s="396" t="s">
        <v>383</v>
      </c>
      <c r="B126" s="141" t="s">
        <v>388</v>
      </c>
      <c r="C126" s="263"/>
    </row>
    <row r="127" spans="1:3" ht="12" customHeight="1" thickBot="1">
      <c r="A127" s="405" t="s">
        <v>384</v>
      </c>
      <c r="B127" s="141" t="s">
        <v>387</v>
      </c>
      <c r="C127" s="265"/>
    </row>
    <row r="128" spans="1:3" ht="12" customHeight="1" thickBot="1">
      <c r="A128" s="37" t="s">
        <v>20</v>
      </c>
      <c r="B128" s="123" t="s">
        <v>475</v>
      </c>
      <c r="C128" s="296">
        <f>+C93+C114</f>
        <v>0</v>
      </c>
    </row>
    <row r="129" spans="1:11" ht="12" customHeight="1" thickBot="1">
      <c r="A129" s="37" t="s">
        <v>21</v>
      </c>
      <c r="B129" s="123" t="s">
        <v>476</v>
      </c>
      <c r="C129" s="296">
        <f>+C130+C131+C132</f>
        <v>0</v>
      </c>
    </row>
    <row r="130" spans="1:11" s="91" customFormat="1" ht="12" customHeight="1">
      <c r="A130" s="396" t="s">
        <v>282</v>
      </c>
      <c r="B130" s="9" t="s">
        <v>546</v>
      </c>
      <c r="C130" s="263"/>
    </row>
    <row r="131" spans="1:11" ht="12" customHeight="1">
      <c r="A131" s="396" t="s">
        <v>285</v>
      </c>
      <c r="B131" s="9" t="s">
        <v>484</v>
      </c>
      <c r="C131" s="263"/>
    </row>
    <row r="132" spans="1:11" ht="12" customHeight="1" thickBot="1">
      <c r="A132" s="405" t="s">
        <v>286</v>
      </c>
      <c r="B132" s="7" t="s">
        <v>545</v>
      </c>
      <c r="C132" s="263"/>
    </row>
    <row r="133" spans="1:11" ht="12" customHeight="1" thickBot="1">
      <c r="A133" s="37" t="s">
        <v>22</v>
      </c>
      <c r="B133" s="123" t="s">
        <v>477</v>
      </c>
      <c r="C133" s="296">
        <f>+C134+C135+C136+C137+C138+C139</f>
        <v>0</v>
      </c>
    </row>
    <row r="134" spans="1:11" ht="12" customHeight="1">
      <c r="A134" s="396" t="s">
        <v>94</v>
      </c>
      <c r="B134" s="9" t="s">
        <v>486</v>
      </c>
      <c r="C134" s="263"/>
    </row>
    <row r="135" spans="1:11" ht="12" customHeight="1">
      <c r="A135" s="396" t="s">
        <v>95</v>
      </c>
      <c r="B135" s="9" t="s">
        <v>478</v>
      </c>
      <c r="C135" s="263"/>
    </row>
    <row r="136" spans="1:11" ht="12" customHeight="1">
      <c r="A136" s="396" t="s">
        <v>96</v>
      </c>
      <c r="B136" s="9" t="s">
        <v>479</v>
      </c>
      <c r="C136" s="263"/>
    </row>
    <row r="137" spans="1:11" ht="12" customHeight="1">
      <c r="A137" s="396" t="s">
        <v>180</v>
      </c>
      <c r="B137" s="9" t="s">
        <v>544</v>
      </c>
      <c r="C137" s="263"/>
    </row>
    <row r="138" spans="1:11" ht="12" customHeight="1">
      <c r="A138" s="396" t="s">
        <v>181</v>
      </c>
      <c r="B138" s="9" t="s">
        <v>481</v>
      </c>
      <c r="C138" s="263"/>
    </row>
    <row r="139" spans="1:11" s="91" customFormat="1" ht="12" customHeight="1" thickBot="1">
      <c r="A139" s="405" t="s">
        <v>182</v>
      </c>
      <c r="B139" s="7" t="s">
        <v>482</v>
      </c>
      <c r="C139" s="263"/>
    </row>
    <row r="140" spans="1:11" ht="12" customHeight="1" thickBot="1">
      <c r="A140" s="37" t="s">
        <v>23</v>
      </c>
      <c r="B140" s="123" t="s">
        <v>572</v>
      </c>
      <c r="C140" s="302">
        <f>+C141+C142+C144+C145+C143</f>
        <v>0</v>
      </c>
      <c r="K140" s="245"/>
    </row>
    <row r="141" spans="1:11">
      <c r="A141" s="396" t="s">
        <v>97</v>
      </c>
      <c r="B141" s="9" t="s">
        <v>392</v>
      </c>
      <c r="C141" s="263"/>
    </row>
    <row r="142" spans="1:11" ht="12" customHeight="1">
      <c r="A142" s="396" t="s">
        <v>98</v>
      </c>
      <c r="B142" s="9" t="s">
        <v>393</v>
      </c>
      <c r="C142" s="263"/>
    </row>
    <row r="143" spans="1:11" s="91" customFormat="1" ht="12" customHeight="1">
      <c r="A143" s="396" t="s">
        <v>306</v>
      </c>
      <c r="B143" s="9" t="s">
        <v>571</v>
      </c>
      <c r="C143" s="263"/>
    </row>
    <row r="144" spans="1:11" s="91" customFormat="1" ht="12" customHeight="1">
      <c r="A144" s="396" t="s">
        <v>307</v>
      </c>
      <c r="B144" s="9" t="s">
        <v>491</v>
      </c>
      <c r="C144" s="263"/>
    </row>
    <row r="145" spans="1:3" s="91" customFormat="1" ht="12" customHeight="1" thickBot="1">
      <c r="A145" s="405" t="s">
        <v>308</v>
      </c>
      <c r="B145" s="7" t="s">
        <v>412</v>
      </c>
      <c r="C145" s="263"/>
    </row>
    <row r="146" spans="1:3" s="91" customFormat="1" ht="12" customHeight="1" thickBot="1">
      <c r="A146" s="37" t="s">
        <v>24</v>
      </c>
      <c r="B146" s="123" t="s">
        <v>492</v>
      </c>
      <c r="C146" s="305">
        <f>+C147+C148+C149+C150+C151</f>
        <v>0</v>
      </c>
    </row>
    <row r="147" spans="1:3" s="91" customFormat="1" ht="12" customHeight="1">
      <c r="A147" s="396" t="s">
        <v>99</v>
      </c>
      <c r="B147" s="9" t="s">
        <v>487</v>
      </c>
      <c r="C147" s="263"/>
    </row>
    <row r="148" spans="1:3" s="91" customFormat="1" ht="12" customHeight="1">
      <c r="A148" s="396" t="s">
        <v>100</v>
      </c>
      <c r="B148" s="9" t="s">
        <v>494</v>
      </c>
      <c r="C148" s="263"/>
    </row>
    <row r="149" spans="1:3" s="91" customFormat="1" ht="12" customHeight="1">
      <c r="A149" s="396" t="s">
        <v>318</v>
      </c>
      <c r="B149" s="9" t="s">
        <v>489</v>
      </c>
      <c r="C149" s="263"/>
    </row>
    <row r="150" spans="1:3" ht="12.75" customHeight="1">
      <c r="A150" s="396" t="s">
        <v>319</v>
      </c>
      <c r="B150" s="9" t="s">
        <v>547</v>
      </c>
      <c r="C150" s="263"/>
    </row>
    <row r="151" spans="1:3" ht="12.75" customHeight="1" thickBot="1">
      <c r="A151" s="405" t="s">
        <v>493</v>
      </c>
      <c r="B151" s="7" t="s">
        <v>496</v>
      </c>
      <c r="C151" s="265"/>
    </row>
    <row r="152" spans="1:3" ht="12.75" customHeight="1" thickBot="1">
      <c r="A152" s="456" t="s">
        <v>25</v>
      </c>
      <c r="B152" s="123" t="s">
        <v>497</v>
      </c>
      <c r="C152" s="305"/>
    </row>
    <row r="153" spans="1:3" ht="12" customHeight="1" thickBot="1">
      <c r="A153" s="456" t="s">
        <v>26</v>
      </c>
      <c r="B153" s="123" t="s">
        <v>498</v>
      </c>
      <c r="C153" s="305"/>
    </row>
    <row r="154" spans="1:3" ht="15" customHeight="1" thickBot="1">
      <c r="A154" s="37" t="s">
        <v>27</v>
      </c>
      <c r="B154" s="123" t="s">
        <v>500</v>
      </c>
      <c r="C154" s="393">
        <f>+C129+C133+C140+C146+C152+C153</f>
        <v>0</v>
      </c>
    </row>
    <row r="155" spans="1:3" ht="13.5" thickBot="1">
      <c r="A155" s="407" t="s">
        <v>28</v>
      </c>
      <c r="B155" s="349" t="s">
        <v>499</v>
      </c>
      <c r="C155" s="393">
        <f>+C128+C154</f>
        <v>0</v>
      </c>
    </row>
    <row r="156" spans="1:3" ht="15" customHeight="1" thickBot="1">
      <c r="A156" s="357"/>
      <c r="B156" s="358"/>
      <c r="C156" s="359"/>
    </row>
    <row r="157" spans="1:3" ht="14.25" customHeight="1" thickBot="1">
      <c r="A157" s="242" t="s">
        <v>548</v>
      </c>
      <c r="B157" s="243"/>
      <c r="C157" s="121"/>
    </row>
    <row r="158" spans="1:3" ht="13.5" thickBot="1">
      <c r="A158" s="242" t="s">
        <v>213</v>
      </c>
      <c r="B158" s="243"/>
      <c r="C158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A140" sqref="A140:C158"/>
    </sheetView>
  </sheetViews>
  <sheetFormatPr defaultRowHeight="12.75"/>
  <cols>
    <col min="1" max="1" width="19.5" style="360" customWidth="1"/>
    <col min="2" max="2" width="72" style="361" customWidth="1"/>
    <col min="3" max="3" width="25" style="362" customWidth="1"/>
    <col min="4" max="16384" width="9.33203125" style="3"/>
  </cols>
  <sheetData>
    <row r="1" spans="1:3" s="2" customFormat="1" ht="16.5" customHeight="1" thickBot="1">
      <c r="A1" s="219"/>
      <c r="B1" s="221"/>
      <c r="C1" s="244" t="str">
        <f>+CONCATENATE("9.1.2. melléklet a ……/",LEFT(ÖSSZEFÜGGÉSEK!A5,4),". (….) önkormányzati rendelethez")</f>
        <v>9.1.2. melléklet a ……/2015. (….) önkormányzati rendelethez</v>
      </c>
    </row>
    <row r="2" spans="1:3" s="87" customFormat="1" ht="21" customHeight="1">
      <c r="A2" s="374" t="s">
        <v>64</v>
      </c>
      <c r="B2" s="319" t="s">
        <v>236</v>
      </c>
      <c r="C2" s="321" t="s">
        <v>54</v>
      </c>
    </row>
    <row r="3" spans="1:3" s="87" customFormat="1" ht="16.5" thickBot="1">
      <c r="A3" s="222" t="s">
        <v>210</v>
      </c>
      <c r="B3" s="320" t="s">
        <v>453</v>
      </c>
      <c r="C3" s="455" t="s">
        <v>62</v>
      </c>
    </row>
    <row r="4" spans="1:3" s="88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322" t="s">
        <v>57</v>
      </c>
    </row>
    <row r="6" spans="1:3" s="55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55" customFormat="1" ht="15.95" customHeight="1" thickBot="1">
      <c r="A7" s="227"/>
      <c r="B7" s="228" t="s">
        <v>58</v>
      </c>
      <c r="C7" s="323"/>
    </row>
    <row r="8" spans="1:3" s="55" customFormat="1" ht="12" customHeight="1" thickBot="1">
      <c r="A8" s="37" t="s">
        <v>18</v>
      </c>
      <c r="B8" s="21" t="s">
        <v>266</v>
      </c>
      <c r="C8" s="296">
        <f>+C9+C10+C11+C12+C13+C14</f>
        <v>0</v>
      </c>
    </row>
    <row r="9" spans="1:3" s="89" customFormat="1" ht="12" customHeight="1">
      <c r="A9" s="396" t="s">
        <v>101</v>
      </c>
      <c r="B9" s="384" t="s">
        <v>267</v>
      </c>
      <c r="C9" s="299"/>
    </row>
    <row r="10" spans="1:3" s="90" customFormat="1" ht="12" customHeight="1">
      <c r="A10" s="397" t="s">
        <v>102</v>
      </c>
      <c r="B10" s="385" t="s">
        <v>268</v>
      </c>
      <c r="C10" s="298"/>
    </row>
    <row r="11" spans="1:3" s="90" customFormat="1" ht="12" customHeight="1">
      <c r="A11" s="397" t="s">
        <v>103</v>
      </c>
      <c r="B11" s="385" t="s">
        <v>269</v>
      </c>
      <c r="C11" s="298"/>
    </row>
    <row r="12" spans="1:3" s="90" customFormat="1" ht="12" customHeight="1">
      <c r="A12" s="397" t="s">
        <v>104</v>
      </c>
      <c r="B12" s="385" t="s">
        <v>270</v>
      </c>
      <c r="C12" s="298"/>
    </row>
    <row r="13" spans="1:3" s="90" customFormat="1" ht="12" customHeight="1">
      <c r="A13" s="397" t="s">
        <v>153</v>
      </c>
      <c r="B13" s="385" t="s">
        <v>534</v>
      </c>
      <c r="C13" s="298"/>
    </row>
    <row r="14" spans="1:3" s="89" customFormat="1" ht="12" customHeight="1" thickBot="1">
      <c r="A14" s="398" t="s">
        <v>105</v>
      </c>
      <c r="B14" s="386" t="s">
        <v>457</v>
      </c>
      <c r="C14" s="298"/>
    </row>
    <row r="15" spans="1:3" s="89" customFormat="1" ht="12" customHeight="1" thickBot="1">
      <c r="A15" s="37" t="s">
        <v>19</v>
      </c>
      <c r="B15" s="291" t="s">
        <v>271</v>
      </c>
      <c r="C15" s="296">
        <f>+C16+C17+C18+C19+C20</f>
        <v>0</v>
      </c>
    </row>
    <row r="16" spans="1:3" s="89" customFormat="1" ht="12" customHeight="1">
      <c r="A16" s="396" t="s">
        <v>107</v>
      </c>
      <c r="B16" s="384" t="s">
        <v>272</v>
      </c>
      <c r="C16" s="299"/>
    </row>
    <row r="17" spans="1:3" s="89" customFormat="1" ht="12" customHeight="1">
      <c r="A17" s="397" t="s">
        <v>108</v>
      </c>
      <c r="B17" s="385" t="s">
        <v>273</v>
      </c>
      <c r="C17" s="298"/>
    </row>
    <row r="18" spans="1:3" s="89" customFormat="1" ht="12" customHeight="1">
      <c r="A18" s="397" t="s">
        <v>109</v>
      </c>
      <c r="B18" s="385" t="s">
        <v>445</v>
      </c>
      <c r="C18" s="298"/>
    </row>
    <row r="19" spans="1:3" s="89" customFormat="1" ht="12" customHeight="1">
      <c r="A19" s="397" t="s">
        <v>110</v>
      </c>
      <c r="B19" s="385" t="s">
        <v>446</v>
      </c>
      <c r="C19" s="298"/>
    </row>
    <row r="20" spans="1:3" s="89" customFormat="1" ht="12" customHeight="1">
      <c r="A20" s="397" t="s">
        <v>111</v>
      </c>
      <c r="B20" s="385" t="s">
        <v>274</v>
      </c>
      <c r="C20" s="298"/>
    </row>
    <row r="21" spans="1:3" s="90" customFormat="1" ht="12" customHeight="1" thickBot="1">
      <c r="A21" s="398" t="s">
        <v>120</v>
      </c>
      <c r="B21" s="386" t="s">
        <v>275</v>
      </c>
      <c r="C21" s="300"/>
    </row>
    <row r="22" spans="1:3" s="90" customFormat="1" ht="12" customHeight="1" thickBot="1">
      <c r="A22" s="37" t="s">
        <v>20</v>
      </c>
      <c r="B22" s="21" t="s">
        <v>276</v>
      </c>
      <c r="C22" s="296">
        <f>+C23+C24+C25+C26+C27</f>
        <v>0</v>
      </c>
    </row>
    <row r="23" spans="1:3" s="90" customFormat="1" ht="12" customHeight="1">
      <c r="A23" s="396" t="s">
        <v>90</v>
      </c>
      <c r="B23" s="384" t="s">
        <v>277</v>
      </c>
      <c r="C23" s="299"/>
    </row>
    <row r="24" spans="1:3" s="89" customFormat="1" ht="12" customHeight="1">
      <c r="A24" s="397" t="s">
        <v>91</v>
      </c>
      <c r="B24" s="385" t="s">
        <v>278</v>
      </c>
      <c r="C24" s="298"/>
    </row>
    <row r="25" spans="1:3" s="90" customFormat="1" ht="12" customHeight="1">
      <c r="A25" s="397" t="s">
        <v>92</v>
      </c>
      <c r="B25" s="385" t="s">
        <v>447</v>
      </c>
      <c r="C25" s="298"/>
    </row>
    <row r="26" spans="1:3" s="90" customFormat="1" ht="12" customHeight="1">
      <c r="A26" s="397" t="s">
        <v>93</v>
      </c>
      <c r="B26" s="385" t="s">
        <v>448</v>
      </c>
      <c r="C26" s="298"/>
    </row>
    <row r="27" spans="1:3" s="90" customFormat="1" ht="12" customHeight="1">
      <c r="A27" s="397" t="s">
        <v>176</v>
      </c>
      <c r="B27" s="385" t="s">
        <v>279</v>
      </c>
      <c r="C27" s="298"/>
    </row>
    <row r="28" spans="1:3" s="90" customFormat="1" ht="12" customHeight="1" thickBot="1">
      <c r="A28" s="398" t="s">
        <v>177</v>
      </c>
      <c r="B28" s="386" t="s">
        <v>280</v>
      </c>
      <c r="C28" s="300"/>
    </row>
    <row r="29" spans="1:3" s="90" customFormat="1" ht="12" customHeight="1" thickBot="1">
      <c r="A29" s="37" t="s">
        <v>178</v>
      </c>
      <c r="B29" s="21" t="s">
        <v>281</v>
      </c>
      <c r="C29" s="302">
        <f>+C30+C34+C35+C36</f>
        <v>0</v>
      </c>
    </row>
    <row r="30" spans="1:3" s="90" customFormat="1" ht="12" customHeight="1">
      <c r="A30" s="396" t="s">
        <v>282</v>
      </c>
      <c r="B30" s="384" t="s">
        <v>535</v>
      </c>
      <c r="C30" s="379">
        <f>+C31+C32+C33</f>
        <v>0</v>
      </c>
    </row>
    <row r="31" spans="1:3" s="90" customFormat="1" ht="12" customHeight="1">
      <c r="A31" s="397" t="s">
        <v>283</v>
      </c>
      <c r="B31" s="385" t="s">
        <v>288</v>
      </c>
      <c r="C31" s="298"/>
    </row>
    <row r="32" spans="1:3" s="90" customFormat="1" ht="12" customHeight="1">
      <c r="A32" s="397" t="s">
        <v>284</v>
      </c>
      <c r="B32" s="385" t="s">
        <v>289</v>
      </c>
      <c r="C32" s="298"/>
    </row>
    <row r="33" spans="1:3" s="90" customFormat="1" ht="12" customHeight="1">
      <c r="A33" s="397" t="s">
        <v>461</v>
      </c>
      <c r="B33" s="447" t="s">
        <v>462</v>
      </c>
      <c r="C33" s="298"/>
    </row>
    <row r="34" spans="1:3" s="90" customFormat="1" ht="12" customHeight="1">
      <c r="A34" s="397" t="s">
        <v>285</v>
      </c>
      <c r="B34" s="385" t="s">
        <v>290</v>
      </c>
      <c r="C34" s="298"/>
    </row>
    <row r="35" spans="1:3" s="90" customFormat="1" ht="12" customHeight="1">
      <c r="A35" s="397" t="s">
        <v>286</v>
      </c>
      <c r="B35" s="385" t="s">
        <v>291</v>
      </c>
      <c r="C35" s="298"/>
    </row>
    <row r="36" spans="1:3" s="90" customFormat="1" ht="12" customHeight="1" thickBot="1">
      <c r="A36" s="398" t="s">
        <v>287</v>
      </c>
      <c r="B36" s="386" t="s">
        <v>292</v>
      </c>
      <c r="C36" s="300"/>
    </row>
    <row r="37" spans="1:3" s="90" customFormat="1" ht="12" customHeight="1" thickBot="1">
      <c r="A37" s="37" t="s">
        <v>22</v>
      </c>
      <c r="B37" s="21" t="s">
        <v>458</v>
      </c>
      <c r="C37" s="296">
        <f>SUM(C38:C48)</f>
        <v>0</v>
      </c>
    </row>
    <row r="38" spans="1:3" s="90" customFormat="1" ht="12" customHeight="1">
      <c r="A38" s="396" t="s">
        <v>94</v>
      </c>
      <c r="B38" s="384" t="s">
        <v>295</v>
      </c>
      <c r="C38" s="299"/>
    </row>
    <row r="39" spans="1:3" s="90" customFormat="1" ht="12" customHeight="1">
      <c r="A39" s="397" t="s">
        <v>95</v>
      </c>
      <c r="B39" s="385" t="s">
        <v>296</v>
      </c>
      <c r="C39" s="298"/>
    </row>
    <row r="40" spans="1:3" s="90" customFormat="1" ht="12" customHeight="1">
      <c r="A40" s="397" t="s">
        <v>96</v>
      </c>
      <c r="B40" s="385" t="s">
        <v>297</v>
      </c>
      <c r="C40" s="298"/>
    </row>
    <row r="41" spans="1:3" s="90" customFormat="1" ht="12" customHeight="1">
      <c r="A41" s="397" t="s">
        <v>180</v>
      </c>
      <c r="B41" s="385" t="s">
        <v>298</v>
      </c>
      <c r="C41" s="298"/>
    </row>
    <row r="42" spans="1:3" s="90" customFormat="1" ht="12" customHeight="1">
      <c r="A42" s="397" t="s">
        <v>181</v>
      </c>
      <c r="B42" s="385" t="s">
        <v>299</v>
      </c>
      <c r="C42" s="298"/>
    </row>
    <row r="43" spans="1:3" s="90" customFormat="1" ht="12" customHeight="1">
      <c r="A43" s="397" t="s">
        <v>182</v>
      </c>
      <c r="B43" s="385" t="s">
        <v>300</v>
      </c>
      <c r="C43" s="298"/>
    </row>
    <row r="44" spans="1:3" s="90" customFormat="1" ht="12" customHeight="1">
      <c r="A44" s="397" t="s">
        <v>183</v>
      </c>
      <c r="B44" s="385" t="s">
        <v>301</v>
      </c>
      <c r="C44" s="298"/>
    </row>
    <row r="45" spans="1:3" s="90" customFormat="1" ht="12" customHeight="1">
      <c r="A45" s="397" t="s">
        <v>184</v>
      </c>
      <c r="B45" s="385" t="s">
        <v>302</v>
      </c>
      <c r="C45" s="298"/>
    </row>
    <row r="46" spans="1:3" s="90" customFormat="1" ht="12" customHeight="1">
      <c r="A46" s="397" t="s">
        <v>293</v>
      </c>
      <c r="B46" s="385" t="s">
        <v>303</v>
      </c>
      <c r="C46" s="301"/>
    </row>
    <row r="47" spans="1:3" s="90" customFormat="1" ht="12" customHeight="1">
      <c r="A47" s="398" t="s">
        <v>294</v>
      </c>
      <c r="B47" s="386" t="s">
        <v>460</v>
      </c>
      <c r="C47" s="370"/>
    </row>
    <row r="48" spans="1:3" s="90" customFormat="1" ht="12" customHeight="1" thickBot="1">
      <c r="A48" s="398" t="s">
        <v>459</v>
      </c>
      <c r="B48" s="386" t="s">
        <v>304</v>
      </c>
      <c r="C48" s="370"/>
    </row>
    <row r="49" spans="1:3" s="90" customFormat="1" ht="12" customHeight="1" thickBot="1">
      <c r="A49" s="37" t="s">
        <v>23</v>
      </c>
      <c r="B49" s="21" t="s">
        <v>305</v>
      </c>
      <c r="C49" s="296">
        <f>SUM(C50:C54)</f>
        <v>0</v>
      </c>
    </row>
    <row r="50" spans="1:3" s="90" customFormat="1" ht="12" customHeight="1">
      <c r="A50" s="396" t="s">
        <v>97</v>
      </c>
      <c r="B50" s="384" t="s">
        <v>309</v>
      </c>
      <c r="C50" s="424"/>
    </row>
    <row r="51" spans="1:3" s="90" customFormat="1" ht="12" customHeight="1">
      <c r="A51" s="397" t="s">
        <v>98</v>
      </c>
      <c r="B51" s="385" t="s">
        <v>310</v>
      </c>
      <c r="C51" s="301"/>
    </row>
    <row r="52" spans="1:3" s="90" customFormat="1" ht="12" customHeight="1">
      <c r="A52" s="397" t="s">
        <v>306</v>
      </c>
      <c r="B52" s="385" t="s">
        <v>311</v>
      </c>
      <c r="C52" s="301"/>
    </row>
    <row r="53" spans="1:3" s="90" customFormat="1" ht="12" customHeight="1">
      <c r="A53" s="397" t="s">
        <v>307</v>
      </c>
      <c r="B53" s="385" t="s">
        <v>312</v>
      </c>
      <c r="C53" s="301"/>
    </row>
    <row r="54" spans="1:3" s="90" customFormat="1" ht="12" customHeight="1" thickBot="1">
      <c r="A54" s="398" t="s">
        <v>308</v>
      </c>
      <c r="B54" s="386" t="s">
        <v>313</v>
      </c>
      <c r="C54" s="370"/>
    </row>
    <row r="55" spans="1:3" s="90" customFormat="1" ht="12" customHeight="1" thickBot="1">
      <c r="A55" s="37" t="s">
        <v>185</v>
      </c>
      <c r="B55" s="21" t="s">
        <v>314</v>
      </c>
      <c r="C55" s="296">
        <f>SUM(C56:C58)</f>
        <v>0</v>
      </c>
    </row>
    <row r="56" spans="1:3" s="90" customFormat="1" ht="12" customHeight="1">
      <c r="A56" s="396" t="s">
        <v>99</v>
      </c>
      <c r="B56" s="384" t="s">
        <v>315</v>
      </c>
      <c r="C56" s="299"/>
    </row>
    <row r="57" spans="1:3" s="90" customFormat="1" ht="12" customHeight="1">
      <c r="A57" s="397" t="s">
        <v>100</v>
      </c>
      <c r="B57" s="385" t="s">
        <v>449</v>
      </c>
      <c r="C57" s="298"/>
    </row>
    <row r="58" spans="1:3" s="90" customFormat="1" ht="12" customHeight="1">
      <c r="A58" s="397" t="s">
        <v>318</v>
      </c>
      <c r="B58" s="385" t="s">
        <v>316</v>
      </c>
      <c r="C58" s="298"/>
    </row>
    <row r="59" spans="1:3" s="90" customFormat="1" ht="12" customHeight="1" thickBot="1">
      <c r="A59" s="398" t="s">
        <v>319</v>
      </c>
      <c r="B59" s="386" t="s">
        <v>317</v>
      </c>
      <c r="C59" s="300"/>
    </row>
    <row r="60" spans="1:3" s="90" customFormat="1" ht="12" customHeight="1" thickBot="1">
      <c r="A60" s="37" t="s">
        <v>25</v>
      </c>
      <c r="B60" s="291" t="s">
        <v>320</v>
      </c>
      <c r="C60" s="296">
        <f>SUM(C61:C63)</f>
        <v>0</v>
      </c>
    </row>
    <row r="61" spans="1:3" s="90" customFormat="1" ht="12" customHeight="1">
      <c r="A61" s="396" t="s">
        <v>186</v>
      </c>
      <c r="B61" s="384" t="s">
        <v>322</v>
      </c>
      <c r="C61" s="301"/>
    </row>
    <row r="62" spans="1:3" s="90" customFormat="1" ht="12" customHeight="1">
      <c r="A62" s="397" t="s">
        <v>187</v>
      </c>
      <c r="B62" s="385" t="s">
        <v>450</v>
      </c>
      <c r="C62" s="301"/>
    </row>
    <row r="63" spans="1:3" s="90" customFormat="1" ht="12" customHeight="1">
      <c r="A63" s="397" t="s">
        <v>242</v>
      </c>
      <c r="B63" s="385" t="s">
        <v>323</v>
      </c>
      <c r="C63" s="301"/>
    </row>
    <row r="64" spans="1:3" s="90" customFormat="1" ht="12" customHeight="1" thickBot="1">
      <c r="A64" s="398" t="s">
        <v>321</v>
      </c>
      <c r="B64" s="386" t="s">
        <v>324</v>
      </c>
      <c r="C64" s="301"/>
    </row>
    <row r="65" spans="1:3" s="90" customFormat="1" ht="12" customHeight="1" thickBot="1">
      <c r="A65" s="37" t="s">
        <v>26</v>
      </c>
      <c r="B65" s="21" t="s">
        <v>325</v>
      </c>
      <c r="C65" s="302">
        <f>+C8+C15+C22+C29+C37+C49+C55+C60</f>
        <v>0</v>
      </c>
    </row>
    <row r="66" spans="1:3" s="90" customFormat="1" ht="12" customHeight="1" thickBot="1">
      <c r="A66" s="399" t="s">
        <v>416</v>
      </c>
      <c r="B66" s="291" t="s">
        <v>327</v>
      </c>
      <c r="C66" s="296">
        <f>SUM(C67:C69)</f>
        <v>0</v>
      </c>
    </row>
    <row r="67" spans="1:3" s="90" customFormat="1" ht="12" customHeight="1">
      <c r="A67" s="396" t="s">
        <v>358</v>
      </c>
      <c r="B67" s="384" t="s">
        <v>328</v>
      </c>
      <c r="C67" s="301"/>
    </row>
    <row r="68" spans="1:3" s="90" customFormat="1" ht="12" customHeight="1">
      <c r="A68" s="397" t="s">
        <v>367</v>
      </c>
      <c r="B68" s="385" t="s">
        <v>329</v>
      </c>
      <c r="C68" s="301"/>
    </row>
    <row r="69" spans="1:3" s="90" customFormat="1" ht="12" customHeight="1" thickBot="1">
      <c r="A69" s="398" t="s">
        <v>368</v>
      </c>
      <c r="B69" s="387" t="s">
        <v>330</v>
      </c>
      <c r="C69" s="301"/>
    </row>
    <row r="70" spans="1:3" s="90" customFormat="1" ht="12" customHeight="1" thickBot="1">
      <c r="A70" s="399" t="s">
        <v>331</v>
      </c>
      <c r="B70" s="291" t="s">
        <v>332</v>
      </c>
      <c r="C70" s="296">
        <f>SUM(C71:C74)</f>
        <v>0</v>
      </c>
    </row>
    <row r="71" spans="1:3" s="90" customFormat="1" ht="12" customHeight="1">
      <c r="A71" s="396" t="s">
        <v>154</v>
      </c>
      <c r="B71" s="384" t="s">
        <v>333</v>
      </c>
      <c r="C71" s="301"/>
    </row>
    <row r="72" spans="1:3" s="90" customFormat="1" ht="12" customHeight="1">
      <c r="A72" s="397" t="s">
        <v>155</v>
      </c>
      <c r="B72" s="385" t="s">
        <v>334</v>
      </c>
      <c r="C72" s="301"/>
    </row>
    <row r="73" spans="1:3" s="90" customFormat="1" ht="12" customHeight="1">
      <c r="A73" s="397" t="s">
        <v>359</v>
      </c>
      <c r="B73" s="385" t="s">
        <v>335</v>
      </c>
      <c r="C73" s="301"/>
    </row>
    <row r="74" spans="1:3" s="90" customFormat="1" ht="12" customHeight="1" thickBot="1">
      <c r="A74" s="398" t="s">
        <v>360</v>
      </c>
      <c r="B74" s="386" t="s">
        <v>336</v>
      </c>
      <c r="C74" s="301"/>
    </row>
    <row r="75" spans="1:3" s="90" customFormat="1" ht="12" customHeight="1" thickBot="1">
      <c r="A75" s="399" t="s">
        <v>337</v>
      </c>
      <c r="B75" s="291" t="s">
        <v>338</v>
      </c>
      <c r="C75" s="296">
        <f>SUM(C76:C77)</f>
        <v>0</v>
      </c>
    </row>
    <row r="76" spans="1:3" s="90" customFormat="1" ht="12" customHeight="1">
      <c r="A76" s="396" t="s">
        <v>361</v>
      </c>
      <c r="B76" s="384" t="s">
        <v>339</v>
      </c>
      <c r="C76" s="301"/>
    </row>
    <row r="77" spans="1:3" s="90" customFormat="1" ht="12" customHeight="1" thickBot="1">
      <c r="A77" s="398" t="s">
        <v>362</v>
      </c>
      <c r="B77" s="386" t="s">
        <v>340</v>
      </c>
      <c r="C77" s="301"/>
    </row>
    <row r="78" spans="1:3" s="89" customFormat="1" ht="12" customHeight="1" thickBot="1">
      <c r="A78" s="399" t="s">
        <v>341</v>
      </c>
      <c r="B78" s="291" t="s">
        <v>342</v>
      </c>
      <c r="C78" s="296">
        <f>SUM(C79:C81)</f>
        <v>0</v>
      </c>
    </row>
    <row r="79" spans="1:3" s="90" customFormat="1" ht="12" customHeight="1">
      <c r="A79" s="396" t="s">
        <v>363</v>
      </c>
      <c r="B79" s="384" t="s">
        <v>343</v>
      </c>
      <c r="C79" s="301"/>
    </row>
    <row r="80" spans="1:3" s="90" customFormat="1" ht="12" customHeight="1">
      <c r="A80" s="397" t="s">
        <v>364</v>
      </c>
      <c r="B80" s="385" t="s">
        <v>344</v>
      </c>
      <c r="C80" s="301"/>
    </row>
    <row r="81" spans="1:3" s="90" customFormat="1" ht="12" customHeight="1" thickBot="1">
      <c r="A81" s="398" t="s">
        <v>365</v>
      </c>
      <c r="B81" s="386" t="s">
        <v>345</v>
      </c>
      <c r="C81" s="301"/>
    </row>
    <row r="82" spans="1:3" s="90" customFormat="1" ht="12" customHeight="1" thickBot="1">
      <c r="A82" s="399" t="s">
        <v>346</v>
      </c>
      <c r="B82" s="291" t="s">
        <v>366</v>
      </c>
      <c r="C82" s="296">
        <f>SUM(C83:C86)</f>
        <v>0</v>
      </c>
    </row>
    <row r="83" spans="1:3" s="90" customFormat="1" ht="12" customHeight="1">
      <c r="A83" s="400" t="s">
        <v>347</v>
      </c>
      <c r="B83" s="384" t="s">
        <v>348</v>
      </c>
      <c r="C83" s="301"/>
    </row>
    <row r="84" spans="1:3" s="90" customFormat="1" ht="12" customHeight="1">
      <c r="A84" s="401" t="s">
        <v>349</v>
      </c>
      <c r="B84" s="385" t="s">
        <v>350</v>
      </c>
      <c r="C84" s="301"/>
    </row>
    <row r="85" spans="1:3" s="90" customFormat="1" ht="12" customHeight="1">
      <c r="A85" s="401" t="s">
        <v>351</v>
      </c>
      <c r="B85" s="385" t="s">
        <v>352</v>
      </c>
      <c r="C85" s="301"/>
    </row>
    <row r="86" spans="1:3" s="89" customFormat="1" ht="12" customHeight="1" thickBot="1">
      <c r="A86" s="402" t="s">
        <v>353</v>
      </c>
      <c r="B86" s="386" t="s">
        <v>354</v>
      </c>
      <c r="C86" s="301"/>
    </row>
    <row r="87" spans="1:3" s="89" customFormat="1" ht="12" customHeight="1" thickBot="1">
      <c r="A87" s="399" t="s">
        <v>355</v>
      </c>
      <c r="B87" s="291" t="s">
        <v>502</v>
      </c>
      <c r="C87" s="425"/>
    </row>
    <row r="88" spans="1:3" s="89" customFormat="1" ht="12" customHeight="1" thickBot="1">
      <c r="A88" s="399" t="s">
        <v>536</v>
      </c>
      <c r="B88" s="291" t="s">
        <v>356</v>
      </c>
      <c r="C88" s="425"/>
    </row>
    <row r="89" spans="1:3" s="89" customFormat="1" ht="12" customHeight="1" thickBot="1">
      <c r="A89" s="399" t="s">
        <v>537</v>
      </c>
      <c r="B89" s="391" t="s">
        <v>505</v>
      </c>
      <c r="C89" s="302">
        <f>+C66+C70+C75+C78+C82+C88+C87</f>
        <v>0</v>
      </c>
    </row>
    <row r="90" spans="1:3" s="89" customFormat="1" ht="12" customHeight="1" thickBot="1">
      <c r="A90" s="403" t="s">
        <v>538</v>
      </c>
      <c r="B90" s="392" t="s">
        <v>539</v>
      </c>
      <c r="C90" s="302">
        <f>+C65+C89</f>
        <v>0</v>
      </c>
    </row>
    <row r="91" spans="1:3" s="90" customFormat="1" ht="15" customHeight="1" thickBot="1">
      <c r="A91" s="233"/>
      <c r="B91" s="234"/>
      <c r="C91" s="328"/>
    </row>
    <row r="92" spans="1:3" s="55" customFormat="1" ht="16.5" customHeight="1" thickBot="1">
      <c r="A92" s="237"/>
      <c r="B92" s="238" t="s">
        <v>59</v>
      </c>
      <c r="C92" s="330"/>
    </row>
    <row r="93" spans="1:3" s="91" customFormat="1" ht="12" customHeight="1" thickBot="1">
      <c r="A93" s="376" t="s">
        <v>18</v>
      </c>
      <c r="B93" s="31" t="s">
        <v>543</v>
      </c>
      <c r="C93" s="295">
        <f>+C94+C95+C96+C97+C98+C111</f>
        <v>0</v>
      </c>
    </row>
    <row r="94" spans="1:3" ht="12" customHeight="1">
      <c r="A94" s="404" t="s">
        <v>101</v>
      </c>
      <c r="B94" s="10" t="s">
        <v>49</v>
      </c>
      <c r="C94" s="297"/>
    </row>
    <row r="95" spans="1:3" ht="12" customHeight="1">
      <c r="A95" s="397" t="s">
        <v>102</v>
      </c>
      <c r="B95" s="8" t="s">
        <v>188</v>
      </c>
      <c r="C95" s="298"/>
    </row>
    <row r="96" spans="1:3" ht="12" customHeight="1">
      <c r="A96" s="397" t="s">
        <v>103</v>
      </c>
      <c r="B96" s="8" t="s">
        <v>144</v>
      </c>
      <c r="C96" s="300"/>
    </row>
    <row r="97" spans="1:3" ht="12" customHeight="1">
      <c r="A97" s="397" t="s">
        <v>104</v>
      </c>
      <c r="B97" s="11" t="s">
        <v>189</v>
      </c>
      <c r="C97" s="300"/>
    </row>
    <row r="98" spans="1:3" ht="12" customHeight="1">
      <c r="A98" s="397" t="s">
        <v>115</v>
      </c>
      <c r="B98" s="19" t="s">
        <v>190</v>
      </c>
      <c r="C98" s="300"/>
    </row>
    <row r="99" spans="1:3" ht="12" customHeight="1">
      <c r="A99" s="397" t="s">
        <v>105</v>
      </c>
      <c r="B99" s="8" t="s">
        <v>540</v>
      </c>
      <c r="C99" s="300"/>
    </row>
    <row r="100" spans="1:3" ht="12" customHeight="1">
      <c r="A100" s="397" t="s">
        <v>106</v>
      </c>
      <c r="B100" s="140" t="s">
        <v>468</v>
      </c>
      <c r="C100" s="300"/>
    </row>
    <row r="101" spans="1:3" ht="12" customHeight="1">
      <c r="A101" s="397" t="s">
        <v>116</v>
      </c>
      <c r="B101" s="140" t="s">
        <v>467</v>
      </c>
      <c r="C101" s="300"/>
    </row>
    <row r="102" spans="1:3" ht="12" customHeight="1">
      <c r="A102" s="397" t="s">
        <v>117</v>
      </c>
      <c r="B102" s="140" t="s">
        <v>372</v>
      </c>
      <c r="C102" s="300"/>
    </row>
    <row r="103" spans="1:3" ht="12" customHeight="1">
      <c r="A103" s="397" t="s">
        <v>118</v>
      </c>
      <c r="B103" s="141" t="s">
        <v>373</v>
      </c>
      <c r="C103" s="300"/>
    </row>
    <row r="104" spans="1:3" ht="12" customHeight="1">
      <c r="A104" s="397" t="s">
        <v>119</v>
      </c>
      <c r="B104" s="141" t="s">
        <v>374</v>
      </c>
      <c r="C104" s="300"/>
    </row>
    <row r="105" spans="1:3" ht="12" customHeight="1">
      <c r="A105" s="397" t="s">
        <v>121</v>
      </c>
      <c r="B105" s="140" t="s">
        <v>375</v>
      </c>
      <c r="C105" s="300"/>
    </row>
    <row r="106" spans="1:3" ht="12" customHeight="1">
      <c r="A106" s="397" t="s">
        <v>191</v>
      </c>
      <c r="B106" s="140" t="s">
        <v>376</v>
      </c>
      <c r="C106" s="300"/>
    </row>
    <row r="107" spans="1:3" ht="12" customHeight="1">
      <c r="A107" s="397" t="s">
        <v>370</v>
      </c>
      <c r="B107" s="141" t="s">
        <v>377</v>
      </c>
      <c r="C107" s="300"/>
    </row>
    <row r="108" spans="1:3" ht="12" customHeight="1">
      <c r="A108" s="405" t="s">
        <v>371</v>
      </c>
      <c r="B108" s="142" t="s">
        <v>378</v>
      </c>
      <c r="C108" s="300"/>
    </row>
    <row r="109" spans="1:3" ht="12" customHeight="1">
      <c r="A109" s="397" t="s">
        <v>465</v>
      </c>
      <c r="B109" s="142" t="s">
        <v>379</v>
      </c>
      <c r="C109" s="300"/>
    </row>
    <row r="110" spans="1:3" ht="12" customHeight="1">
      <c r="A110" s="397" t="s">
        <v>466</v>
      </c>
      <c r="B110" s="141" t="s">
        <v>380</v>
      </c>
      <c r="C110" s="298"/>
    </row>
    <row r="111" spans="1:3" ht="12" customHeight="1">
      <c r="A111" s="397" t="s">
        <v>470</v>
      </c>
      <c r="B111" s="11" t="s">
        <v>50</v>
      </c>
      <c r="C111" s="298"/>
    </row>
    <row r="112" spans="1:3" ht="12" customHeight="1">
      <c r="A112" s="398" t="s">
        <v>471</v>
      </c>
      <c r="B112" s="8" t="s">
        <v>541</v>
      </c>
      <c r="C112" s="300"/>
    </row>
    <row r="113" spans="1:3" ht="12" customHeight="1" thickBot="1">
      <c r="A113" s="406" t="s">
        <v>472</v>
      </c>
      <c r="B113" s="143" t="s">
        <v>542</v>
      </c>
      <c r="C113" s="304"/>
    </row>
    <row r="114" spans="1:3" ht="12" customHeight="1" thickBot="1">
      <c r="A114" s="37" t="s">
        <v>19</v>
      </c>
      <c r="B114" s="30" t="s">
        <v>381</v>
      </c>
      <c r="C114" s="296">
        <f>+C115+C117+C119</f>
        <v>0</v>
      </c>
    </row>
    <row r="115" spans="1:3" ht="12" customHeight="1">
      <c r="A115" s="396" t="s">
        <v>107</v>
      </c>
      <c r="B115" s="8" t="s">
        <v>240</v>
      </c>
      <c r="C115" s="299"/>
    </row>
    <row r="116" spans="1:3" ht="12" customHeight="1">
      <c r="A116" s="396" t="s">
        <v>108</v>
      </c>
      <c r="B116" s="12" t="s">
        <v>385</v>
      </c>
      <c r="C116" s="299"/>
    </row>
    <row r="117" spans="1:3" ht="12" customHeight="1">
      <c r="A117" s="396" t="s">
        <v>109</v>
      </c>
      <c r="B117" s="12" t="s">
        <v>192</v>
      </c>
      <c r="C117" s="298"/>
    </row>
    <row r="118" spans="1:3" ht="12" customHeight="1">
      <c r="A118" s="396" t="s">
        <v>110</v>
      </c>
      <c r="B118" s="12" t="s">
        <v>386</v>
      </c>
      <c r="C118" s="263"/>
    </row>
    <row r="119" spans="1:3" ht="12" customHeight="1">
      <c r="A119" s="396" t="s">
        <v>111</v>
      </c>
      <c r="B119" s="293" t="s">
        <v>243</v>
      </c>
      <c r="C119" s="263"/>
    </row>
    <row r="120" spans="1:3" ht="12" customHeight="1">
      <c r="A120" s="396" t="s">
        <v>120</v>
      </c>
      <c r="B120" s="292" t="s">
        <v>451</v>
      </c>
      <c r="C120" s="263"/>
    </row>
    <row r="121" spans="1:3" ht="12" customHeight="1">
      <c r="A121" s="396" t="s">
        <v>122</v>
      </c>
      <c r="B121" s="380" t="s">
        <v>391</v>
      </c>
      <c r="C121" s="263"/>
    </row>
    <row r="122" spans="1:3" ht="12" customHeight="1">
      <c r="A122" s="396" t="s">
        <v>193</v>
      </c>
      <c r="B122" s="141" t="s">
        <v>374</v>
      </c>
      <c r="C122" s="263"/>
    </row>
    <row r="123" spans="1:3" ht="12" customHeight="1">
      <c r="A123" s="396" t="s">
        <v>194</v>
      </c>
      <c r="B123" s="141" t="s">
        <v>390</v>
      </c>
      <c r="C123" s="263"/>
    </row>
    <row r="124" spans="1:3" ht="12" customHeight="1">
      <c r="A124" s="396" t="s">
        <v>195</v>
      </c>
      <c r="B124" s="141" t="s">
        <v>389</v>
      </c>
      <c r="C124" s="263"/>
    </row>
    <row r="125" spans="1:3" ht="12" customHeight="1">
      <c r="A125" s="396" t="s">
        <v>382</v>
      </c>
      <c r="B125" s="141" t="s">
        <v>377</v>
      </c>
      <c r="C125" s="263"/>
    </row>
    <row r="126" spans="1:3" ht="12" customHeight="1">
      <c r="A126" s="396" t="s">
        <v>383</v>
      </c>
      <c r="B126" s="141" t="s">
        <v>388</v>
      </c>
      <c r="C126" s="263"/>
    </row>
    <row r="127" spans="1:3" ht="12" customHeight="1" thickBot="1">
      <c r="A127" s="405" t="s">
        <v>384</v>
      </c>
      <c r="B127" s="141" t="s">
        <v>387</v>
      </c>
      <c r="C127" s="265"/>
    </row>
    <row r="128" spans="1:3" ht="12" customHeight="1" thickBot="1">
      <c r="A128" s="37" t="s">
        <v>20</v>
      </c>
      <c r="B128" s="123" t="s">
        <v>475</v>
      </c>
      <c r="C128" s="296">
        <f>+C93+C114</f>
        <v>0</v>
      </c>
    </row>
    <row r="129" spans="1:11" ht="12" customHeight="1" thickBot="1">
      <c r="A129" s="37" t="s">
        <v>21</v>
      </c>
      <c r="B129" s="123" t="s">
        <v>476</v>
      </c>
      <c r="C129" s="296">
        <f>+C130+C131+C132</f>
        <v>0</v>
      </c>
    </row>
    <row r="130" spans="1:11" s="91" customFormat="1" ht="12" customHeight="1">
      <c r="A130" s="396" t="s">
        <v>282</v>
      </c>
      <c r="B130" s="9" t="s">
        <v>546</v>
      </c>
      <c r="C130" s="263"/>
    </row>
    <row r="131" spans="1:11" ht="12" customHeight="1">
      <c r="A131" s="396" t="s">
        <v>285</v>
      </c>
      <c r="B131" s="9" t="s">
        <v>484</v>
      </c>
      <c r="C131" s="263"/>
    </row>
    <row r="132" spans="1:11" ht="12" customHeight="1" thickBot="1">
      <c r="A132" s="405" t="s">
        <v>286</v>
      </c>
      <c r="B132" s="7" t="s">
        <v>545</v>
      </c>
      <c r="C132" s="263"/>
    </row>
    <row r="133" spans="1:11" ht="12" customHeight="1" thickBot="1">
      <c r="A133" s="37" t="s">
        <v>22</v>
      </c>
      <c r="B133" s="123" t="s">
        <v>477</v>
      </c>
      <c r="C133" s="296">
        <f>+C134+C135+C136+C137+C138+C139</f>
        <v>0</v>
      </c>
    </row>
    <row r="134" spans="1:11" ht="12" customHeight="1">
      <c r="A134" s="396" t="s">
        <v>94</v>
      </c>
      <c r="B134" s="9" t="s">
        <v>486</v>
      </c>
      <c r="C134" s="263"/>
    </row>
    <row r="135" spans="1:11" ht="12" customHeight="1">
      <c r="A135" s="396" t="s">
        <v>95</v>
      </c>
      <c r="B135" s="9" t="s">
        <v>478</v>
      </c>
      <c r="C135" s="263"/>
    </row>
    <row r="136" spans="1:11" ht="12" customHeight="1">
      <c r="A136" s="396" t="s">
        <v>96</v>
      </c>
      <c r="B136" s="9" t="s">
        <v>479</v>
      </c>
      <c r="C136" s="263"/>
    </row>
    <row r="137" spans="1:11" ht="12" customHeight="1">
      <c r="A137" s="396" t="s">
        <v>180</v>
      </c>
      <c r="B137" s="9" t="s">
        <v>544</v>
      </c>
      <c r="C137" s="263"/>
    </row>
    <row r="138" spans="1:11" ht="12" customHeight="1">
      <c r="A138" s="396" t="s">
        <v>181</v>
      </c>
      <c r="B138" s="9" t="s">
        <v>481</v>
      </c>
      <c r="C138" s="263"/>
    </row>
    <row r="139" spans="1:11" s="91" customFormat="1" ht="12" customHeight="1" thickBot="1">
      <c r="A139" s="405" t="s">
        <v>182</v>
      </c>
      <c r="B139" s="7" t="s">
        <v>482</v>
      </c>
      <c r="C139" s="263"/>
    </row>
    <row r="140" spans="1:11" ht="12" customHeight="1" thickBot="1">
      <c r="A140" s="37" t="s">
        <v>23</v>
      </c>
      <c r="B140" s="123" t="s">
        <v>572</v>
      </c>
      <c r="C140" s="302">
        <f>+C141+C142+C144+C145+C143</f>
        <v>0</v>
      </c>
      <c r="K140" s="245"/>
    </row>
    <row r="141" spans="1:11">
      <c r="A141" s="396" t="s">
        <v>97</v>
      </c>
      <c r="B141" s="9" t="s">
        <v>392</v>
      </c>
      <c r="C141" s="263"/>
    </row>
    <row r="142" spans="1:11" ht="12" customHeight="1">
      <c r="A142" s="396" t="s">
        <v>98</v>
      </c>
      <c r="B142" s="9" t="s">
        <v>393</v>
      </c>
      <c r="C142" s="263"/>
    </row>
    <row r="143" spans="1:11" s="91" customFormat="1" ht="12" customHeight="1">
      <c r="A143" s="396" t="s">
        <v>306</v>
      </c>
      <c r="B143" s="9" t="s">
        <v>571</v>
      </c>
      <c r="C143" s="263"/>
    </row>
    <row r="144" spans="1:11" s="91" customFormat="1" ht="12" customHeight="1">
      <c r="A144" s="396" t="s">
        <v>307</v>
      </c>
      <c r="B144" s="9" t="s">
        <v>491</v>
      </c>
      <c r="C144" s="263"/>
    </row>
    <row r="145" spans="1:3" s="91" customFormat="1" ht="12" customHeight="1" thickBot="1">
      <c r="A145" s="405" t="s">
        <v>308</v>
      </c>
      <c r="B145" s="7" t="s">
        <v>412</v>
      </c>
      <c r="C145" s="263"/>
    </row>
    <row r="146" spans="1:3" s="91" customFormat="1" ht="12" customHeight="1" thickBot="1">
      <c r="A146" s="37" t="s">
        <v>24</v>
      </c>
      <c r="B146" s="123" t="s">
        <v>492</v>
      </c>
      <c r="C146" s="305">
        <f>+C147+C148+C149+C150+C151</f>
        <v>0</v>
      </c>
    </row>
    <row r="147" spans="1:3" s="91" customFormat="1" ht="12" customHeight="1">
      <c r="A147" s="396" t="s">
        <v>99</v>
      </c>
      <c r="B147" s="9" t="s">
        <v>487</v>
      </c>
      <c r="C147" s="263"/>
    </row>
    <row r="148" spans="1:3" s="91" customFormat="1" ht="12" customHeight="1">
      <c r="A148" s="396" t="s">
        <v>100</v>
      </c>
      <c r="B148" s="9" t="s">
        <v>494</v>
      </c>
      <c r="C148" s="263"/>
    </row>
    <row r="149" spans="1:3" s="91" customFormat="1" ht="12" customHeight="1">
      <c r="A149" s="396" t="s">
        <v>318</v>
      </c>
      <c r="B149" s="9" t="s">
        <v>489</v>
      </c>
      <c r="C149" s="263"/>
    </row>
    <row r="150" spans="1:3" ht="12.75" customHeight="1">
      <c r="A150" s="396" t="s">
        <v>319</v>
      </c>
      <c r="B150" s="9" t="s">
        <v>547</v>
      </c>
      <c r="C150" s="263"/>
    </row>
    <row r="151" spans="1:3" ht="12.75" customHeight="1" thickBot="1">
      <c r="A151" s="405" t="s">
        <v>493</v>
      </c>
      <c r="B151" s="7" t="s">
        <v>496</v>
      </c>
      <c r="C151" s="265"/>
    </row>
    <row r="152" spans="1:3" ht="12.75" customHeight="1" thickBot="1">
      <c r="A152" s="456" t="s">
        <v>25</v>
      </c>
      <c r="B152" s="123" t="s">
        <v>497</v>
      </c>
      <c r="C152" s="305"/>
    </row>
    <row r="153" spans="1:3" ht="12" customHeight="1" thickBot="1">
      <c r="A153" s="456" t="s">
        <v>26</v>
      </c>
      <c r="B153" s="123" t="s">
        <v>498</v>
      </c>
      <c r="C153" s="305"/>
    </row>
    <row r="154" spans="1:3" ht="15" customHeight="1" thickBot="1">
      <c r="A154" s="37" t="s">
        <v>27</v>
      </c>
      <c r="B154" s="123" t="s">
        <v>500</v>
      </c>
      <c r="C154" s="393">
        <f>+C129+C133+C140+C146+C152+C153</f>
        <v>0</v>
      </c>
    </row>
    <row r="155" spans="1:3" ht="13.5" thickBot="1">
      <c r="A155" s="407" t="s">
        <v>28</v>
      </c>
      <c r="B155" s="349" t="s">
        <v>499</v>
      </c>
      <c r="C155" s="393">
        <f>+C128+C154</f>
        <v>0</v>
      </c>
    </row>
    <row r="156" spans="1:3" ht="15" customHeight="1" thickBot="1">
      <c r="A156" s="357"/>
      <c r="B156" s="358"/>
      <c r="C156" s="359"/>
    </row>
    <row r="157" spans="1:3" ht="14.25" customHeight="1" thickBot="1">
      <c r="A157" s="242" t="s">
        <v>548</v>
      </c>
      <c r="B157" s="243"/>
      <c r="C157" s="121"/>
    </row>
    <row r="158" spans="1:3" ht="13.5" thickBot="1">
      <c r="A158" s="242" t="s">
        <v>213</v>
      </c>
      <c r="B158" s="243"/>
      <c r="C158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topLeftCell="A55" zoomScale="130" zoomScaleNormal="130" zoomScaleSheetLayoutView="85" workbookViewId="0">
      <selection activeCell="F152" sqref="F152"/>
    </sheetView>
  </sheetViews>
  <sheetFormatPr defaultRowHeight="12.75"/>
  <cols>
    <col min="1" max="1" width="19.5" style="360" customWidth="1"/>
    <col min="2" max="2" width="72" style="361" customWidth="1"/>
    <col min="3" max="3" width="25" style="362" customWidth="1"/>
    <col min="4" max="16384" width="9.33203125" style="3"/>
  </cols>
  <sheetData>
    <row r="1" spans="1:3" s="2" customFormat="1" ht="16.5" customHeight="1" thickBot="1">
      <c r="A1" s="219"/>
      <c r="B1" s="221"/>
      <c r="C1" s="244" t="str">
        <f>+CONCATENATE("9.1.3. melléklet a ……/",LEFT(ÖSSZEFÜGGÉSEK!A5,4),". (….) önkormányzati rendelethez")</f>
        <v>9.1.3. melléklet a ……/2015. (….) önkormányzati rendelethez</v>
      </c>
    </row>
    <row r="2" spans="1:3" s="87" customFormat="1" ht="21" customHeight="1">
      <c r="A2" s="374" t="s">
        <v>64</v>
      </c>
      <c r="B2" s="319" t="s">
        <v>236</v>
      </c>
      <c r="C2" s="321" t="s">
        <v>54</v>
      </c>
    </row>
    <row r="3" spans="1:3" s="87" customFormat="1" ht="16.5" thickBot="1">
      <c r="A3" s="222" t="s">
        <v>210</v>
      </c>
      <c r="B3" s="320" t="s">
        <v>559</v>
      </c>
      <c r="C3" s="455" t="s">
        <v>454</v>
      </c>
    </row>
    <row r="4" spans="1:3" s="88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322" t="s">
        <v>57</v>
      </c>
    </row>
    <row r="6" spans="1:3" s="55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55" customFormat="1" ht="15.95" customHeight="1" thickBot="1">
      <c r="A7" s="227"/>
      <c r="B7" s="228" t="s">
        <v>58</v>
      </c>
      <c r="C7" s="323"/>
    </row>
    <row r="8" spans="1:3" s="55" customFormat="1" ht="12" customHeight="1" thickBot="1">
      <c r="A8" s="37" t="s">
        <v>18</v>
      </c>
      <c r="B8" s="21" t="s">
        <v>266</v>
      </c>
      <c r="C8" s="296">
        <f>+C9+C10+C11+C12+C13+C14</f>
        <v>0</v>
      </c>
    </row>
    <row r="9" spans="1:3" s="89" customFormat="1" ht="12" customHeight="1">
      <c r="A9" s="396" t="s">
        <v>101</v>
      </c>
      <c r="B9" s="384" t="s">
        <v>267</v>
      </c>
      <c r="C9" s="299"/>
    </row>
    <row r="10" spans="1:3" s="90" customFormat="1" ht="12" customHeight="1">
      <c r="A10" s="397" t="s">
        <v>102</v>
      </c>
      <c r="B10" s="385" t="s">
        <v>268</v>
      </c>
      <c r="C10" s="298"/>
    </row>
    <row r="11" spans="1:3" s="90" customFormat="1" ht="12" customHeight="1">
      <c r="A11" s="397" t="s">
        <v>103</v>
      </c>
      <c r="B11" s="385" t="s">
        <v>269</v>
      </c>
      <c r="C11" s="298"/>
    </row>
    <row r="12" spans="1:3" s="90" customFormat="1" ht="12" customHeight="1">
      <c r="A12" s="397" t="s">
        <v>104</v>
      </c>
      <c r="B12" s="385" t="s">
        <v>270</v>
      </c>
      <c r="C12" s="298"/>
    </row>
    <row r="13" spans="1:3" s="90" customFormat="1" ht="12" customHeight="1">
      <c r="A13" s="397" t="s">
        <v>153</v>
      </c>
      <c r="B13" s="385" t="s">
        <v>534</v>
      </c>
      <c r="C13" s="298"/>
    </row>
    <row r="14" spans="1:3" s="89" customFormat="1" ht="12" customHeight="1" thickBot="1">
      <c r="A14" s="398" t="s">
        <v>105</v>
      </c>
      <c r="B14" s="386" t="s">
        <v>457</v>
      </c>
      <c r="C14" s="298"/>
    </row>
    <row r="15" spans="1:3" s="89" customFormat="1" ht="12" customHeight="1" thickBot="1">
      <c r="A15" s="37" t="s">
        <v>19</v>
      </c>
      <c r="B15" s="291" t="s">
        <v>271</v>
      </c>
      <c r="C15" s="296">
        <f>+C16+C17+C18+C19+C20</f>
        <v>0</v>
      </c>
    </row>
    <row r="16" spans="1:3" s="89" customFormat="1" ht="12" customHeight="1">
      <c r="A16" s="396" t="s">
        <v>107</v>
      </c>
      <c r="B16" s="384" t="s">
        <v>272</v>
      </c>
      <c r="C16" s="299"/>
    </row>
    <row r="17" spans="1:3" s="89" customFormat="1" ht="12" customHeight="1">
      <c r="A17" s="397" t="s">
        <v>108</v>
      </c>
      <c r="B17" s="385" t="s">
        <v>273</v>
      </c>
      <c r="C17" s="298"/>
    </row>
    <row r="18" spans="1:3" s="89" customFormat="1" ht="12" customHeight="1">
      <c r="A18" s="397" t="s">
        <v>109</v>
      </c>
      <c r="B18" s="385" t="s">
        <v>445</v>
      </c>
      <c r="C18" s="298"/>
    </row>
    <row r="19" spans="1:3" s="89" customFormat="1" ht="12" customHeight="1">
      <c r="A19" s="397" t="s">
        <v>110</v>
      </c>
      <c r="B19" s="385" t="s">
        <v>446</v>
      </c>
      <c r="C19" s="298"/>
    </row>
    <row r="20" spans="1:3" s="89" customFormat="1" ht="12" customHeight="1">
      <c r="A20" s="397" t="s">
        <v>111</v>
      </c>
      <c r="B20" s="385" t="s">
        <v>274</v>
      </c>
      <c r="C20" s="298"/>
    </row>
    <row r="21" spans="1:3" s="90" customFormat="1" ht="12" customHeight="1" thickBot="1">
      <c r="A21" s="398" t="s">
        <v>120</v>
      </c>
      <c r="B21" s="386" t="s">
        <v>275</v>
      </c>
      <c r="C21" s="300"/>
    </row>
    <row r="22" spans="1:3" s="90" customFormat="1" ht="12" customHeight="1" thickBot="1">
      <c r="A22" s="37" t="s">
        <v>20</v>
      </c>
      <c r="B22" s="21" t="s">
        <v>276</v>
      </c>
      <c r="C22" s="296">
        <f>+C23+C24+C25+C26+C27</f>
        <v>0</v>
      </c>
    </row>
    <row r="23" spans="1:3" s="90" customFormat="1" ht="12" customHeight="1">
      <c r="A23" s="396" t="s">
        <v>90</v>
      </c>
      <c r="B23" s="384" t="s">
        <v>277</v>
      </c>
      <c r="C23" s="299"/>
    </row>
    <row r="24" spans="1:3" s="89" customFormat="1" ht="12" customHeight="1">
      <c r="A24" s="397" t="s">
        <v>91</v>
      </c>
      <c r="B24" s="385" t="s">
        <v>278</v>
      </c>
      <c r="C24" s="298"/>
    </row>
    <row r="25" spans="1:3" s="90" customFormat="1" ht="12" customHeight="1">
      <c r="A25" s="397" t="s">
        <v>92</v>
      </c>
      <c r="B25" s="385" t="s">
        <v>447</v>
      </c>
      <c r="C25" s="298"/>
    </row>
    <row r="26" spans="1:3" s="90" customFormat="1" ht="12" customHeight="1">
      <c r="A26" s="397" t="s">
        <v>93</v>
      </c>
      <c r="B26" s="385" t="s">
        <v>448</v>
      </c>
      <c r="C26" s="298"/>
    </row>
    <row r="27" spans="1:3" s="90" customFormat="1" ht="12" customHeight="1">
      <c r="A27" s="397" t="s">
        <v>176</v>
      </c>
      <c r="B27" s="385" t="s">
        <v>279</v>
      </c>
      <c r="C27" s="298"/>
    </row>
    <row r="28" spans="1:3" s="90" customFormat="1" ht="12" customHeight="1" thickBot="1">
      <c r="A28" s="398" t="s">
        <v>177</v>
      </c>
      <c r="B28" s="386" t="s">
        <v>280</v>
      </c>
      <c r="C28" s="300"/>
    </row>
    <row r="29" spans="1:3" s="90" customFormat="1" ht="12" customHeight="1" thickBot="1">
      <c r="A29" s="37" t="s">
        <v>178</v>
      </c>
      <c r="B29" s="21" t="s">
        <v>281</v>
      </c>
      <c r="C29" s="302">
        <f>+C30+C34+C35+C36</f>
        <v>0</v>
      </c>
    </row>
    <row r="30" spans="1:3" s="90" customFormat="1" ht="12" customHeight="1">
      <c r="A30" s="396" t="s">
        <v>282</v>
      </c>
      <c r="B30" s="384" t="s">
        <v>535</v>
      </c>
      <c r="C30" s="379">
        <f>+C31+C32+C33</f>
        <v>0</v>
      </c>
    </row>
    <row r="31" spans="1:3" s="90" customFormat="1" ht="12" customHeight="1">
      <c r="A31" s="397" t="s">
        <v>283</v>
      </c>
      <c r="B31" s="385" t="s">
        <v>288</v>
      </c>
      <c r="C31" s="298"/>
    </row>
    <row r="32" spans="1:3" s="90" customFormat="1" ht="12" customHeight="1">
      <c r="A32" s="397" t="s">
        <v>284</v>
      </c>
      <c r="B32" s="385" t="s">
        <v>289</v>
      </c>
      <c r="C32" s="298"/>
    </row>
    <row r="33" spans="1:3" s="90" customFormat="1" ht="12" customHeight="1">
      <c r="A33" s="397" t="s">
        <v>461</v>
      </c>
      <c r="B33" s="447" t="s">
        <v>462</v>
      </c>
      <c r="C33" s="298"/>
    </row>
    <row r="34" spans="1:3" s="90" customFormat="1" ht="12" customHeight="1">
      <c r="A34" s="397" t="s">
        <v>285</v>
      </c>
      <c r="B34" s="385" t="s">
        <v>290</v>
      </c>
      <c r="C34" s="298"/>
    </row>
    <row r="35" spans="1:3" s="90" customFormat="1" ht="12" customHeight="1">
      <c r="A35" s="397" t="s">
        <v>286</v>
      </c>
      <c r="B35" s="385" t="s">
        <v>291</v>
      </c>
      <c r="C35" s="298"/>
    </row>
    <row r="36" spans="1:3" s="90" customFormat="1" ht="12" customHeight="1" thickBot="1">
      <c r="A36" s="398" t="s">
        <v>287</v>
      </c>
      <c r="B36" s="386" t="s">
        <v>292</v>
      </c>
      <c r="C36" s="300"/>
    </row>
    <row r="37" spans="1:3" s="90" customFormat="1" ht="12" customHeight="1" thickBot="1">
      <c r="A37" s="37" t="s">
        <v>22</v>
      </c>
      <c r="B37" s="21" t="s">
        <v>458</v>
      </c>
      <c r="C37" s="296">
        <f>SUM(C38:C48)</f>
        <v>0</v>
      </c>
    </row>
    <row r="38" spans="1:3" s="90" customFormat="1" ht="12" customHeight="1">
      <c r="A38" s="396" t="s">
        <v>94</v>
      </c>
      <c r="B38" s="384" t="s">
        <v>295</v>
      </c>
      <c r="C38" s="299"/>
    </row>
    <row r="39" spans="1:3" s="90" customFormat="1" ht="12" customHeight="1">
      <c r="A39" s="397" t="s">
        <v>95</v>
      </c>
      <c r="B39" s="385" t="s">
        <v>296</v>
      </c>
      <c r="C39" s="298"/>
    </row>
    <row r="40" spans="1:3" s="90" customFormat="1" ht="12" customHeight="1">
      <c r="A40" s="397" t="s">
        <v>96</v>
      </c>
      <c r="B40" s="385" t="s">
        <v>297</v>
      </c>
      <c r="C40" s="298"/>
    </row>
    <row r="41" spans="1:3" s="90" customFormat="1" ht="12" customHeight="1">
      <c r="A41" s="397" t="s">
        <v>180</v>
      </c>
      <c r="B41" s="385" t="s">
        <v>298</v>
      </c>
      <c r="C41" s="298"/>
    </row>
    <row r="42" spans="1:3" s="90" customFormat="1" ht="12" customHeight="1">
      <c r="A42" s="397" t="s">
        <v>181</v>
      </c>
      <c r="B42" s="385" t="s">
        <v>299</v>
      </c>
      <c r="C42" s="298"/>
    </row>
    <row r="43" spans="1:3" s="90" customFormat="1" ht="12" customHeight="1">
      <c r="A43" s="397" t="s">
        <v>182</v>
      </c>
      <c r="B43" s="385" t="s">
        <v>300</v>
      </c>
      <c r="C43" s="298"/>
    </row>
    <row r="44" spans="1:3" s="90" customFormat="1" ht="12" customHeight="1">
      <c r="A44" s="397" t="s">
        <v>183</v>
      </c>
      <c r="B44" s="385" t="s">
        <v>301</v>
      </c>
      <c r="C44" s="298"/>
    </row>
    <row r="45" spans="1:3" s="90" customFormat="1" ht="12" customHeight="1">
      <c r="A45" s="397" t="s">
        <v>184</v>
      </c>
      <c r="B45" s="385" t="s">
        <v>302</v>
      </c>
      <c r="C45" s="298"/>
    </row>
    <row r="46" spans="1:3" s="90" customFormat="1" ht="12" customHeight="1">
      <c r="A46" s="397" t="s">
        <v>293</v>
      </c>
      <c r="B46" s="385" t="s">
        <v>303</v>
      </c>
      <c r="C46" s="301"/>
    </row>
    <row r="47" spans="1:3" s="90" customFormat="1" ht="12" customHeight="1">
      <c r="A47" s="398" t="s">
        <v>294</v>
      </c>
      <c r="B47" s="386" t="s">
        <v>460</v>
      </c>
      <c r="C47" s="370"/>
    </row>
    <row r="48" spans="1:3" s="90" customFormat="1" ht="12" customHeight="1" thickBot="1">
      <c r="A48" s="398" t="s">
        <v>459</v>
      </c>
      <c r="B48" s="386" t="s">
        <v>304</v>
      </c>
      <c r="C48" s="370"/>
    </row>
    <row r="49" spans="1:3" s="90" customFormat="1" ht="12" customHeight="1" thickBot="1">
      <c r="A49" s="37" t="s">
        <v>23</v>
      </c>
      <c r="B49" s="21" t="s">
        <v>305</v>
      </c>
      <c r="C49" s="296">
        <f>SUM(C50:C54)</f>
        <v>0</v>
      </c>
    </row>
    <row r="50" spans="1:3" s="90" customFormat="1" ht="12" customHeight="1">
      <c r="A50" s="396" t="s">
        <v>97</v>
      </c>
      <c r="B50" s="384" t="s">
        <v>309</v>
      </c>
      <c r="C50" s="424"/>
    </row>
    <row r="51" spans="1:3" s="90" customFormat="1" ht="12" customHeight="1">
      <c r="A51" s="397" t="s">
        <v>98</v>
      </c>
      <c r="B51" s="385" t="s">
        <v>310</v>
      </c>
      <c r="C51" s="301"/>
    </row>
    <row r="52" spans="1:3" s="90" customFormat="1" ht="12" customHeight="1">
      <c r="A52" s="397" t="s">
        <v>306</v>
      </c>
      <c r="B52" s="385" t="s">
        <v>311</v>
      </c>
      <c r="C52" s="301"/>
    </row>
    <row r="53" spans="1:3" s="90" customFormat="1" ht="12" customHeight="1">
      <c r="A53" s="397" t="s">
        <v>307</v>
      </c>
      <c r="B53" s="385" t="s">
        <v>312</v>
      </c>
      <c r="C53" s="301"/>
    </row>
    <row r="54" spans="1:3" s="90" customFormat="1" ht="12" customHeight="1" thickBot="1">
      <c r="A54" s="398" t="s">
        <v>308</v>
      </c>
      <c r="B54" s="386" t="s">
        <v>313</v>
      </c>
      <c r="C54" s="370"/>
    </row>
    <row r="55" spans="1:3" s="90" customFormat="1" ht="12" customHeight="1" thickBot="1">
      <c r="A55" s="37" t="s">
        <v>185</v>
      </c>
      <c r="B55" s="21" t="s">
        <v>314</v>
      </c>
      <c r="C55" s="296">
        <f>SUM(C56:C58)</f>
        <v>0</v>
      </c>
    </row>
    <row r="56" spans="1:3" s="90" customFormat="1" ht="12" customHeight="1">
      <c r="A56" s="396" t="s">
        <v>99</v>
      </c>
      <c r="B56" s="384" t="s">
        <v>315</v>
      </c>
      <c r="C56" s="299"/>
    </row>
    <row r="57" spans="1:3" s="90" customFormat="1" ht="12" customHeight="1">
      <c r="A57" s="397" t="s">
        <v>100</v>
      </c>
      <c r="B57" s="385" t="s">
        <v>449</v>
      </c>
      <c r="C57" s="298"/>
    </row>
    <row r="58" spans="1:3" s="90" customFormat="1" ht="12" customHeight="1">
      <c r="A58" s="397" t="s">
        <v>318</v>
      </c>
      <c r="B58" s="385" t="s">
        <v>316</v>
      </c>
      <c r="C58" s="298"/>
    </row>
    <row r="59" spans="1:3" s="90" customFormat="1" ht="12" customHeight="1" thickBot="1">
      <c r="A59" s="398" t="s">
        <v>319</v>
      </c>
      <c r="B59" s="386" t="s">
        <v>317</v>
      </c>
      <c r="C59" s="300"/>
    </row>
    <row r="60" spans="1:3" s="90" customFormat="1" ht="12" customHeight="1" thickBot="1">
      <c r="A60" s="37" t="s">
        <v>25</v>
      </c>
      <c r="B60" s="291" t="s">
        <v>320</v>
      </c>
      <c r="C60" s="296">
        <f>SUM(C61:C63)</f>
        <v>0</v>
      </c>
    </row>
    <row r="61" spans="1:3" s="90" customFormat="1" ht="12" customHeight="1">
      <c r="A61" s="396" t="s">
        <v>186</v>
      </c>
      <c r="B61" s="384" t="s">
        <v>322</v>
      </c>
      <c r="C61" s="301"/>
    </row>
    <row r="62" spans="1:3" s="90" customFormat="1" ht="12" customHeight="1">
      <c r="A62" s="397" t="s">
        <v>187</v>
      </c>
      <c r="B62" s="385" t="s">
        <v>450</v>
      </c>
      <c r="C62" s="301"/>
    </row>
    <row r="63" spans="1:3" s="90" customFormat="1" ht="12" customHeight="1">
      <c r="A63" s="397" t="s">
        <v>242</v>
      </c>
      <c r="B63" s="385" t="s">
        <v>323</v>
      </c>
      <c r="C63" s="301"/>
    </row>
    <row r="64" spans="1:3" s="90" customFormat="1" ht="12" customHeight="1" thickBot="1">
      <c r="A64" s="398" t="s">
        <v>321</v>
      </c>
      <c r="B64" s="386" t="s">
        <v>324</v>
      </c>
      <c r="C64" s="301"/>
    </row>
    <row r="65" spans="1:3" s="90" customFormat="1" ht="12" customHeight="1" thickBot="1">
      <c r="A65" s="37" t="s">
        <v>26</v>
      </c>
      <c r="B65" s="21" t="s">
        <v>325</v>
      </c>
      <c r="C65" s="302">
        <f>+C8+C15+C22+C29+C37+C49+C55+C60</f>
        <v>0</v>
      </c>
    </row>
    <row r="66" spans="1:3" s="90" customFormat="1" ht="12" customHeight="1" thickBot="1">
      <c r="A66" s="399" t="s">
        <v>416</v>
      </c>
      <c r="B66" s="291" t="s">
        <v>327</v>
      </c>
      <c r="C66" s="296">
        <f>SUM(C67:C69)</f>
        <v>0</v>
      </c>
    </row>
    <row r="67" spans="1:3" s="90" customFormat="1" ht="12" customHeight="1">
      <c r="A67" s="396" t="s">
        <v>358</v>
      </c>
      <c r="B67" s="384" t="s">
        <v>328</v>
      </c>
      <c r="C67" s="301"/>
    </row>
    <row r="68" spans="1:3" s="90" customFormat="1" ht="12" customHeight="1">
      <c r="A68" s="397" t="s">
        <v>367</v>
      </c>
      <c r="B68" s="385" t="s">
        <v>329</v>
      </c>
      <c r="C68" s="301"/>
    </row>
    <row r="69" spans="1:3" s="90" customFormat="1" ht="12" customHeight="1" thickBot="1">
      <c r="A69" s="398" t="s">
        <v>368</v>
      </c>
      <c r="B69" s="387" t="s">
        <v>330</v>
      </c>
      <c r="C69" s="301"/>
    </row>
    <row r="70" spans="1:3" s="90" customFormat="1" ht="12" customHeight="1" thickBot="1">
      <c r="A70" s="399" t="s">
        <v>331</v>
      </c>
      <c r="B70" s="291" t="s">
        <v>332</v>
      </c>
      <c r="C70" s="296">
        <f>SUM(C71:C74)</f>
        <v>0</v>
      </c>
    </row>
    <row r="71" spans="1:3" s="90" customFormat="1" ht="12" customHeight="1">
      <c r="A71" s="396" t="s">
        <v>154</v>
      </c>
      <c r="B71" s="384" t="s">
        <v>333</v>
      </c>
      <c r="C71" s="301"/>
    </row>
    <row r="72" spans="1:3" s="90" customFormat="1" ht="12" customHeight="1">
      <c r="A72" s="397" t="s">
        <v>155</v>
      </c>
      <c r="B72" s="385" t="s">
        <v>334</v>
      </c>
      <c r="C72" s="301"/>
    </row>
    <row r="73" spans="1:3" s="90" customFormat="1" ht="12" customHeight="1">
      <c r="A73" s="397" t="s">
        <v>359</v>
      </c>
      <c r="B73" s="385" t="s">
        <v>335</v>
      </c>
      <c r="C73" s="301"/>
    </row>
    <row r="74" spans="1:3" s="90" customFormat="1" ht="12" customHeight="1" thickBot="1">
      <c r="A74" s="398" t="s">
        <v>360</v>
      </c>
      <c r="B74" s="386" t="s">
        <v>336</v>
      </c>
      <c r="C74" s="301"/>
    </row>
    <row r="75" spans="1:3" s="90" customFormat="1" ht="12" customHeight="1" thickBot="1">
      <c r="A75" s="399" t="s">
        <v>337</v>
      </c>
      <c r="B75" s="291" t="s">
        <v>338</v>
      </c>
      <c r="C75" s="296">
        <f>SUM(C76:C77)</f>
        <v>0</v>
      </c>
    </row>
    <row r="76" spans="1:3" s="90" customFormat="1" ht="12" customHeight="1">
      <c r="A76" s="396" t="s">
        <v>361</v>
      </c>
      <c r="B76" s="384" t="s">
        <v>339</v>
      </c>
      <c r="C76" s="301"/>
    </row>
    <row r="77" spans="1:3" s="90" customFormat="1" ht="12" customHeight="1" thickBot="1">
      <c r="A77" s="398" t="s">
        <v>362</v>
      </c>
      <c r="B77" s="386" t="s">
        <v>340</v>
      </c>
      <c r="C77" s="301"/>
    </row>
    <row r="78" spans="1:3" s="89" customFormat="1" ht="12" customHeight="1" thickBot="1">
      <c r="A78" s="399" t="s">
        <v>341</v>
      </c>
      <c r="B78" s="291" t="s">
        <v>342</v>
      </c>
      <c r="C78" s="296">
        <f>SUM(C79:C81)</f>
        <v>0</v>
      </c>
    </row>
    <row r="79" spans="1:3" s="90" customFormat="1" ht="12" customHeight="1">
      <c r="A79" s="396" t="s">
        <v>363</v>
      </c>
      <c r="B79" s="384" t="s">
        <v>343</v>
      </c>
      <c r="C79" s="301"/>
    </row>
    <row r="80" spans="1:3" s="90" customFormat="1" ht="12" customHeight="1">
      <c r="A80" s="397" t="s">
        <v>364</v>
      </c>
      <c r="B80" s="385" t="s">
        <v>344</v>
      </c>
      <c r="C80" s="301"/>
    </row>
    <row r="81" spans="1:3" s="90" customFormat="1" ht="12" customHeight="1" thickBot="1">
      <c r="A81" s="398" t="s">
        <v>365</v>
      </c>
      <c r="B81" s="386" t="s">
        <v>345</v>
      </c>
      <c r="C81" s="301"/>
    </row>
    <row r="82" spans="1:3" s="90" customFormat="1" ht="12" customHeight="1" thickBot="1">
      <c r="A82" s="399" t="s">
        <v>346</v>
      </c>
      <c r="B82" s="291" t="s">
        <v>366</v>
      </c>
      <c r="C82" s="296">
        <f>SUM(C83:C86)</f>
        <v>0</v>
      </c>
    </row>
    <row r="83" spans="1:3" s="90" customFormat="1" ht="12" customHeight="1">
      <c r="A83" s="400" t="s">
        <v>347</v>
      </c>
      <c r="B83" s="384" t="s">
        <v>348</v>
      </c>
      <c r="C83" s="301"/>
    </row>
    <row r="84" spans="1:3" s="90" customFormat="1" ht="12" customHeight="1">
      <c r="A84" s="401" t="s">
        <v>349</v>
      </c>
      <c r="B84" s="385" t="s">
        <v>350</v>
      </c>
      <c r="C84" s="301"/>
    </row>
    <row r="85" spans="1:3" s="90" customFormat="1" ht="12" customHeight="1">
      <c r="A85" s="401" t="s">
        <v>351</v>
      </c>
      <c r="B85" s="385" t="s">
        <v>352</v>
      </c>
      <c r="C85" s="301"/>
    </row>
    <row r="86" spans="1:3" s="89" customFormat="1" ht="12" customHeight="1" thickBot="1">
      <c r="A86" s="402" t="s">
        <v>353</v>
      </c>
      <c r="B86" s="386" t="s">
        <v>354</v>
      </c>
      <c r="C86" s="301"/>
    </row>
    <row r="87" spans="1:3" s="89" customFormat="1" ht="12" customHeight="1" thickBot="1">
      <c r="A87" s="399" t="s">
        <v>355</v>
      </c>
      <c r="B87" s="291" t="s">
        <v>502</v>
      </c>
      <c r="C87" s="425"/>
    </row>
    <row r="88" spans="1:3" s="89" customFormat="1" ht="12" customHeight="1" thickBot="1">
      <c r="A88" s="399" t="s">
        <v>536</v>
      </c>
      <c r="B88" s="291" t="s">
        <v>356</v>
      </c>
      <c r="C88" s="425"/>
    </row>
    <row r="89" spans="1:3" s="89" customFormat="1" ht="12" customHeight="1" thickBot="1">
      <c r="A89" s="399" t="s">
        <v>537</v>
      </c>
      <c r="B89" s="391" t="s">
        <v>505</v>
      </c>
      <c r="C89" s="302">
        <f>+C66+C70+C75+C78+C82+C88+C87</f>
        <v>0</v>
      </c>
    </row>
    <row r="90" spans="1:3" s="89" customFormat="1" ht="12" customHeight="1" thickBot="1">
      <c r="A90" s="403" t="s">
        <v>538</v>
      </c>
      <c r="B90" s="392" t="s">
        <v>539</v>
      </c>
      <c r="C90" s="302">
        <f>+C65+C89</f>
        <v>0</v>
      </c>
    </row>
    <row r="91" spans="1:3" s="90" customFormat="1" ht="15" customHeight="1" thickBot="1">
      <c r="A91" s="233"/>
      <c r="B91" s="234"/>
      <c r="C91" s="328"/>
    </row>
    <row r="92" spans="1:3" s="55" customFormat="1" ht="16.5" customHeight="1" thickBot="1">
      <c r="A92" s="237"/>
      <c r="B92" s="238" t="s">
        <v>59</v>
      </c>
      <c r="C92" s="330"/>
    </row>
    <row r="93" spans="1:3" s="91" customFormat="1" ht="12" customHeight="1" thickBot="1">
      <c r="A93" s="376" t="s">
        <v>18</v>
      </c>
      <c r="B93" s="31" t="s">
        <v>543</v>
      </c>
      <c r="C93" s="295">
        <f>+C94+C95+C96+C97+C98+C111</f>
        <v>0</v>
      </c>
    </row>
    <row r="94" spans="1:3" ht="12" customHeight="1">
      <c r="A94" s="404" t="s">
        <v>101</v>
      </c>
      <c r="B94" s="10" t="s">
        <v>49</v>
      </c>
      <c r="C94" s="297"/>
    </row>
    <row r="95" spans="1:3" ht="12" customHeight="1">
      <c r="A95" s="397" t="s">
        <v>102</v>
      </c>
      <c r="B95" s="8" t="s">
        <v>188</v>
      </c>
      <c r="C95" s="298"/>
    </row>
    <row r="96" spans="1:3" ht="12" customHeight="1">
      <c r="A96" s="397" t="s">
        <v>103</v>
      </c>
      <c r="B96" s="8" t="s">
        <v>144</v>
      </c>
      <c r="C96" s="300"/>
    </row>
    <row r="97" spans="1:3" ht="12" customHeight="1">
      <c r="A97" s="397" t="s">
        <v>104</v>
      </c>
      <c r="B97" s="11" t="s">
        <v>189</v>
      </c>
      <c r="C97" s="300"/>
    </row>
    <row r="98" spans="1:3" ht="12" customHeight="1">
      <c r="A98" s="397" t="s">
        <v>115</v>
      </c>
      <c r="B98" s="19" t="s">
        <v>190</v>
      </c>
      <c r="C98" s="300"/>
    </row>
    <row r="99" spans="1:3" ht="12" customHeight="1">
      <c r="A99" s="397" t="s">
        <v>105</v>
      </c>
      <c r="B99" s="8" t="s">
        <v>540</v>
      </c>
      <c r="C99" s="300"/>
    </row>
    <row r="100" spans="1:3" ht="12" customHeight="1">
      <c r="A100" s="397" t="s">
        <v>106</v>
      </c>
      <c r="B100" s="140" t="s">
        <v>468</v>
      </c>
      <c r="C100" s="300"/>
    </row>
    <row r="101" spans="1:3" ht="12" customHeight="1">
      <c r="A101" s="397" t="s">
        <v>116</v>
      </c>
      <c r="B101" s="140" t="s">
        <v>467</v>
      </c>
      <c r="C101" s="300"/>
    </row>
    <row r="102" spans="1:3" ht="12" customHeight="1">
      <c r="A102" s="397" t="s">
        <v>117</v>
      </c>
      <c r="B102" s="140" t="s">
        <v>372</v>
      </c>
      <c r="C102" s="300"/>
    </row>
    <row r="103" spans="1:3" ht="12" customHeight="1">
      <c r="A103" s="397" t="s">
        <v>118</v>
      </c>
      <c r="B103" s="141" t="s">
        <v>373</v>
      </c>
      <c r="C103" s="300"/>
    </row>
    <row r="104" spans="1:3" ht="12" customHeight="1">
      <c r="A104" s="397" t="s">
        <v>119</v>
      </c>
      <c r="B104" s="141" t="s">
        <v>374</v>
      </c>
      <c r="C104" s="300"/>
    </row>
    <row r="105" spans="1:3" ht="12" customHeight="1">
      <c r="A105" s="397" t="s">
        <v>121</v>
      </c>
      <c r="B105" s="140" t="s">
        <v>375</v>
      </c>
      <c r="C105" s="300"/>
    </row>
    <row r="106" spans="1:3" ht="12" customHeight="1">
      <c r="A106" s="397" t="s">
        <v>191</v>
      </c>
      <c r="B106" s="140" t="s">
        <v>376</v>
      </c>
      <c r="C106" s="300"/>
    </row>
    <row r="107" spans="1:3" ht="12" customHeight="1">
      <c r="A107" s="397" t="s">
        <v>370</v>
      </c>
      <c r="B107" s="141" t="s">
        <v>377</v>
      </c>
      <c r="C107" s="300"/>
    </row>
    <row r="108" spans="1:3" ht="12" customHeight="1">
      <c r="A108" s="405" t="s">
        <v>371</v>
      </c>
      <c r="B108" s="142" t="s">
        <v>378</v>
      </c>
      <c r="C108" s="300"/>
    </row>
    <row r="109" spans="1:3" ht="12" customHeight="1">
      <c r="A109" s="397" t="s">
        <v>465</v>
      </c>
      <c r="B109" s="142" t="s">
        <v>379</v>
      </c>
      <c r="C109" s="300"/>
    </row>
    <row r="110" spans="1:3" ht="12" customHeight="1">
      <c r="A110" s="397" t="s">
        <v>466</v>
      </c>
      <c r="B110" s="141" t="s">
        <v>380</v>
      </c>
      <c r="C110" s="298"/>
    </row>
    <row r="111" spans="1:3" ht="12" customHeight="1">
      <c r="A111" s="397" t="s">
        <v>470</v>
      </c>
      <c r="B111" s="11" t="s">
        <v>50</v>
      </c>
      <c r="C111" s="298"/>
    </row>
    <row r="112" spans="1:3" ht="12" customHeight="1">
      <c r="A112" s="398" t="s">
        <v>471</v>
      </c>
      <c r="B112" s="8" t="s">
        <v>541</v>
      </c>
      <c r="C112" s="300"/>
    </row>
    <row r="113" spans="1:3" ht="12" customHeight="1" thickBot="1">
      <c r="A113" s="406" t="s">
        <v>472</v>
      </c>
      <c r="B113" s="143" t="s">
        <v>542</v>
      </c>
      <c r="C113" s="304"/>
    </row>
    <row r="114" spans="1:3" ht="12" customHeight="1" thickBot="1">
      <c r="A114" s="37" t="s">
        <v>19</v>
      </c>
      <c r="B114" s="30" t="s">
        <v>381</v>
      </c>
      <c r="C114" s="296">
        <f>+C115+C117+C119</f>
        <v>0</v>
      </c>
    </row>
    <row r="115" spans="1:3" ht="12" customHeight="1">
      <c r="A115" s="396" t="s">
        <v>107</v>
      </c>
      <c r="B115" s="8" t="s">
        <v>240</v>
      </c>
      <c r="C115" s="299"/>
    </row>
    <row r="116" spans="1:3" ht="12" customHeight="1">
      <c r="A116" s="396" t="s">
        <v>108</v>
      </c>
      <c r="B116" s="12" t="s">
        <v>385</v>
      </c>
      <c r="C116" s="299"/>
    </row>
    <row r="117" spans="1:3" ht="12" customHeight="1">
      <c r="A117" s="396" t="s">
        <v>109</v>
      </c>
      <c r="B117" s="12" t="s">
        <v>192</v>
      </c>
      <c r="C117" s="298"/>
    </row>
    <row r="118" spans="1:3" ht="12" customHeight="1">
      <c r="A118" s="396" t="s">
        <v>110</v>
      </c>
      <c r="B118" s="12" t="s">
        <v>386</v>
      </c>
      <c r="C118" s="263"/>
    </row>
    <row r="119" spans="1:3" ht="12" customHeight="1">
      <c r="A119" s="396" t="s">
        <v>111</v>
      </c>
      <c r="B119" s="293" t="s">
        <v>243</v>
      </c>
      <c r="C119" s="263"/>
    </row>
    <row r="120" spans="1:3" ht="12" customHeight="1">
      <c r="A120" s="396" t="s">
        <v>120</v>
      </c>
      <c r="B120" s="292" t="s">
        <v>451</v>
      </c>
      <c r="C120" s="263"/>
    </row>
    <row r="121" spans="1:3" ht="12" customHeight="1">
      <c r="A121" s="396" t="s">
        <v>122</v>
      </c>
      <c r="B121" s="380" t="s">
        <v>391</v>
      </c>
      <c r="C121" s="263"/>
    </row>
    <row r="122" spans="1:3" ht="12" customHeight="1">
      <c r="A122" s="396" t="s">
        <v>193</v>
      </c>
      <c r="B122" s="141" t="s">
        <v>374</v>
      </c>
      <c r="C122" s="263"/>
    </row>
    <row r="123" spans="1:3" ht="12" customHeight="1">
      <c r="A123" s="396" t="s">
        <v>194</v>
      </c>
      <c r="B123" s="141" t="s">
        <v>390</v>
      </c>
      <c r="C123" s="263"/>
    </row>
    <row r="124" spans="1:3" ht="12" customHeight="1">
      <c r="A124" s="396" t="s">
        <v>195</v>
      </c>
      <c r="B124" s="141" t="s">
        <v>389</v>
      </c>
      <c r="C124" s="263"/>
    </row>
    <row r="125" spans="1:3" ht="12" customHeight="1">
      <c r="A125" s="396" t="s">
        <v>382</v>
      </c>
      <c r="B125" s="141" t="s">
        <v>377</v>
      </c>
      <c r="C125" s="263"/>
    </row>
    <row r="126" spans="1:3" ht="12" customHeight="1">
      <c r="A126" s="396" t="s">
        <v>383</v>
      </c>
      <c r="B126" s="141" t="s">
        <v>388</v>
      </c>
      <c r="C126" s="263"/>
    </row>
    <row r="127" spans="1:3" ht="12" customHeight="1" thickBot="1">
      <c r="A127" s="405" t="s">
        <v>384</v>
      </c>
      <c r="B127" s="141" t="s">
        <v>387</v>
      </c>
      <c r="C127" s="265"/>
    </row>
    <row r="128" spans="1:3" ht="12" customHeight="1" thickBot="1">
      <c r="A128" s="37" t="s">
        <v>20</v>
      </c>
      <c r="B128" s="123" t="s">
        <v>475</v>
      </c>
      <c r="C128" s="296">
        <f>+C93+C114</f>
        <v>0</v>
      </c>
    </row>
    <row r="129" spans="1:11" ht="12" customHeight="1" thickBot="1">
      <c r="A129" s="37" t="s">
        <v>21</v>
      </c>
      <c r="B129" s="123" t="s">
        <v>476</v>
      </c>
      <c r="C129" s="296">
        <f>+C130+C131+C132</f>
        <v>0</v>
      </c>
    </row>
    <row r="130" spans="1:11" s="91" customFormat="1" ht="12" customHeight="1">
      <c r="A130" s="396" t="s">
        <v>282</v>
      </c>
      <c r="B130" s="9" t="s">
        <v>546</v>
      </c>
      <c r="C130" s="263"/>
    </row>
    <row r="131" spans="1:11" ht="12" customHeight="1">
      <c r="A131" s="396" t="s">
        <v>285</v>
      </c>
      <c r="B131" s="9" t="s">
        <v>484</v>
      </c>
      <c r="C131" s="263"/>
    </row>
    <row r="132" spans="1:11" ht="12" customHeight="1" thickBot="1">
      <c r="A132" s="405" t="s">
        <v>286</v>
      </c>
      <c r="B132" s="7" t="s">
        <v>545</v>
      </c>
      <c r="C132" s="263"/>
    </row>
    <row r="133" spans="1:11" ht="12" customHeight="1" thickBot="1">
      <c r="A133" s="37" t="s">
        <v>22</v>
      </c>
      <c r="B133" s="123" t="s">
        <v>477</v>
      </c>
      <c r="C133" s="296">
        <f>+C134+C135+C136+C137+C138+C139</f>
        <v>0</v>
      </c>
    </row>
    <row r="134" spans="1:11" ht="12" customHeight="1">
      <c r="A134" s="396" t="s">
        <v>94</v>
      </c>
      <c r="B134" s="9" t="s">
        <v>486</v>
      </c>
      <c r="C134" s="263"/>
    </row>
    <row r="135" spans="1:11" ht="12" customHeight="1">
      <c r="A135" s="396" t="s">
        <v>95</v>
      </c>
      <c r="B135" s="9" t="s">
        <v>478</v>
      </c>
      <c r="C135" s="263"/>
    </row>
    <row r="136" spans="1:11" ht="12" customHeight="1">
      <c r="A136" s="396" t="s">
        <v>96</v>
      </c>
      <c r="B136" s="9" t="s">
        <v>479</v>
      </c>
      <c r="C136" s="263"/>
    </row>
    <row r="137" spans="1:11" ht="12" customHeight="1">
      <c r="A137" s="396" t="s">
        <v>180</v>
      </c>
      <c r="B137" s="9" t="s">
        <v>544</v>
      </c>
      <c r="C137" s="263"/>
    </row>
    <row r="138" spans="1:11" ht="12" customHeight="1">
      <c r="A138" s="396" t="s">
        <v>181</v>
      </c>
      <c r="B138" s="9" t="s">
        <v>481</v>
      </c>
      <c r="C138" s="263"/>
    </row>
    <row r="139" spans="1:11" s="91" customFormat="1" ht="12" customHeight="1" thickBot="1">
      <c r="A139" s="405" t="s">
        <v>182</v>
      </c>
      <c r="B139" s="7" t="s">
        <v>482</v>
      </c>
      <c r="C139" s="263"/>
    </row>
    <row r="140" spans="1:11" ht="12" customHeight="1" thickBot="1">
      <c r="A140" s="37" t="s">
        <v>23</v>
      </c>
      <c r="B140" s="123" t="s">
        <v>572</v>
      </c>
      <c r="C140" s="302">
        <f>+C141+C142+C144+C145+C143</f>
        <v>0</v>
      </c>
      <c r="K140" s="245"/>
    </row>
    <row r="141" spans="1:11">
      <c r="A141" s="396" t="s">
        <v>97</v>
      </c>
      <c r="B141" s="9" t="s">
        <v>392</v>
      </c>
      <c r="C141" s="263"/>
    </row>
    <row r="142" spans="1:11" ht="12" customHeight="1">
      <c r="A142" s="396" t="s">
        <v>98</v>
      </c>
      <c r="B142" s="9" t="s">
        <v>393</v>
      </c>
      <c r="C142" s="263"/>
    </row>
    <row r="143" spans="1:11" s="91" customFormat="1" ht="12" customHeight="1">
      <c r="A143" s="396" t="s">
        <v>306</v>
      </c>
      <c r="B143" s="9" t="s">
        <v>571</v>
      </c>
      <c r="C143" s="263"/>
    </row>
    <row r="144" spans="1:11" s="91" customFormat="1" ht="12" customHeight="1">
      <c r="A144" s="396" t="s">
        <v>307</v>
      </c>
      <c r="B144" s="9" t="s">
        <v>491</v>
      </c>
      <c r="C144" s="263"/>
    </row>
    <row r="145" spans="1:3" s="91" customFormat="1" ht="12" customHeight="1" thickBot="1">
      <c r="A145" s="405" t="s">
        <v>308</v>
      </c>
      <c r="B145" s="7" t="s">
        <v>412</v>
      </c>
      <c r="C145" s="263"/>
    </row>
    <row r="146" spans="1:3" s="91" customFormat="1" ht="12" customHeight="1" thickBot="1">
      <c r="A146" s="37" t="s">
        <v>24</v>
      </c>
      <c r="B146" s="123" t="s">
        <v>492</v>
      </c>
      <c r="C146" s="305">
        <f>+C147+C148+C149+C150+C151</f>
        <v>0</v>
      </c>
    </row>
    <row r="147" spans="1:3" s="91" customFormat="1" ht="12" customHeight="1">
      <c r="A147" s="396" t="s">
        <v>99</v>
      </c>
      <c r="B147" s="9" t="s">
        <v>487</v>
      </c>
      <c r="C147" s="263"/>
    </row>
    <row r="148" spans="1:3" s="91" customFormat="1" ht="12" customHeight="1">
      <c r="A148" s="396" t="s">
        <v>100</v>
      </c>
      <c r="B148" s="9" t="s">
        <v>494</v>
      </c>
      <c r="C148" s="263"/>
    </row>
    <row r="149" spans="1:3" s="91" customFormat="1" ht="12" customHeight="1">
      <c r="A149" s="396" t="s">
        <v>318</v>
      </c>
      <c r="B149" s="9" t="s">
        <v>489</v>
      </c>
      <c r="C149" s="263"/>
    </row>
    <row r="150" spans="1:3" ht="12.75" customHeight="1">
      <c r="A150" s="396" t="s">
        <v>319</v>
      </c>
      <c r="B150" s="9" t="s">
        <v>547</v>
      </c>
      <c r="C150" s="263"/>
    </row>
    <row r="151" spans="1:3" ht="12.75" customHeight="1" thickBot="1">
      <c r="A151" s="405" t="s">
        <v>493</v>
      </c>
      <c r="B151" s="7" t="s">
        <v>496</v>
      </c>
      <c r="C151" s="265"/>
    </row>
    <row r="152" spans="1:3" ht="12.75" customHeight="1" thickBot="1">
      <c r="A152" s="456" t="s">
        <v>25</v>
      </c>
      <c r="B152" s="123" t="s">
        <v>497</v>
      </c>
      <c r="C152" s="305"/>
    </row>
    <row r="153" spans="1:3" ht="12" customHeight="1" thickBot="1">
      <c r="A153" s="456" t="s">
        <v>26</v>
      </c>
      <c r="B153" s="123" t="s">
        <v>498</v>
      </c>
      <c r="C153" s="305"/>
    </row>
    <row r="154" spans="1:3" ht="15" customHeight="1" thickBot="1">
      <c r="A154" s="37" t="s">
        <v>27</v>
      </c>
      <c r="B154" s="123" t="s">
        <v>500</v>
      </c>
      <c r="C154" s="393">
        <f>+C129+C133+C140+C146+C152+C153</f>
        <v>0</v>
      </c>
    </row>
    <row r="155" spans="1:3" ht="13.5" thickBot="1">
      <c r="A155" s="407" t="s">
        <v>28</v>
      </c>
      <c r="B155" s="349" t="s">
        <v>499</v>
      </c>
      <c r="C155" s="393">
        <f>+C128+C154</f>
        <v>0</v>
      </c>
    </row>
    <row r="156" spans="1:3" ht="15" customHeight="1" thickBot="1">
      <c r="A156" s="357"/>
      <c r="B156" s="358"/>
      <c r="C156" s="359"/>
    </row>
    <row r="157" spans="1:3" ht="14.25" customHeight="1" thickBot="1">
      <c r="A157" s="242" t="s">
        <v>548</v>
      </c>
      <c r="B157" s="243"/>
      <c r="C157" s="121"/>
    </row>
    <row r="158" spans="1:3" ht="13.5" thickBot="1">
      <c r="A158" s="242" t="s">
        <v>213</v>
      </c>
      <c r="B158" s="243"/>
      <c r="C158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zoomScale="130" zoomScaleNormal="130" workbookViewId="0">
      <selection activeCell="C9" sqref="C9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+CONCATENATE("9.2. melléklet a ……/",LEFT(ÖSSZEFÜGGÉSEK!A5,4),". (….) önkormányzati rendelethez")</f>
        <v>9.2. melléklet a ……/2015. (….) önkormányzati rendelethez</v>
      </c>
    </row>
    <row r="2" spans="1:3" s="419" customFormat="1" ht="25.5" customHeight="1">
      <c r="A2" s="374" t="s">
        <v>211</v>
      </c>
      <c r="B2" s="319" t="s">
        <v>421</v>
      </c>
      <c r="C2" s="333" t="s">
        <v>61</v>
      </c>
    </row>
    <row r="3" spans="1:3" s="419" customFormat="1" ht="24.75" thickBot="1">
      <c r="A3" s="412" t="s">
        <v>210</v>
      </c>
      <c r="B3" s="320" t="s">
        <v>420</v>
      </c>
      <c r="C3" s="334" t="s">
        <v>54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550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551</v>
      </c>
      <c r="C26" s="309">
        <f>+C27+C28+C29</f>
        <v>0</v>
      </c>
    </row>
    <row r="27" spans="1:3" s="422" customFormat="1" ht="12" customHeight="1">
      <c r="A27" s="415" t="s">
        <v>282</v>
      </c>
      <c r="B27" s="416" t="s">
        <v>277</v>
      </c>
      <c r="C27" s="74"/>
    </row>
    <row r="28" spans="1:3" s="422" customFormat="1" ht="12" customHeight="1">
      <c r="A28" s="415" t="s">
        <v>285</v>
      </c>
      <c r="B28" s="416" t="s">
        <v>425</v>
      </c>
      <c r="C28" s="307"/>
    </row>
    <row r="29" spans="1:3" s="422" customFormat="1" ht="12" customHeight="1">
      <c r="A29" s="415" t="s">
        <v>286</v>
      </c>
      <c r="B29" s="417" t="s">
        <v>428</v>
      </c>
      <c r="C29" s="307"/>
    </row>
    <row r="30" spans="1:3" s="422" customFormat="1" ht="12" customHeight="1" thickBot="1">
      <c r="A30" s="414" t="s">
        <v>287</v>
      </c>
      <c r="B30" s="139" t="s">
        <v>552</v>
      </c>
      <c r="C30" s="81"/>
    </row>
    <row r="31" spans="1:3" s="422" customFormat="1" ht="12" customHeight="1" thickBot="1">
      <c r="A31" s="208" t="s">
        <v>22</v>
      </c>
      <c r="B31" s="123" t="s">
        <v>429</v>
      </c>
      <c r="C31" s="309">
        <f>+C32+C33+C34</f>
        <v>0</v>
      </c>
    </row>
    <row r="32" spans="1:3" s="422" customFormat="1" ht="12" customHeight="1">
      <c r="A32" s="415" t="s">
        <v>94</v>
      </c>
      <c r="B32" s="416" t="s">
        <v>309</v>
      </c>
      <c r="C32" s="74"/>
    </row>
    <row r="33" spans="1:3" s="422" customFormat="1" ht="12" customHeight="1">
      <c r="A33" s="415" t="s">
        <v>95</v>
      </c>
      <c r="B33" s="417" t="s">
        <v>310</v>
      </c>
      <c r="C33" s="310"/>
    </row>
    <row r="34" spans="1:3" s="422" customFormat="1" ht="12" customHeight="1" thickBot="1">
      <c r="A34" s="414" t="s">
        <v>96</v>
      </c>
      <c r="B34" s="139" t="s">
        <v>311</v>
      </c>
      <c r="C34" s="81"/>
    </row>
    <row r="35" spans="1:3" s="335" customFormat="1" ht="12" customHeight="1" thickBot="1">
      <c r="A35" s="208" t="s">
        <v>23</v>
      </c>
      <c r="B35" s="123" t="s">
        <v>397</v>
      </c>
      <c r="C35" s="314"/>
    </row>
    <row r="36" spans="1:3" s="335" customFormat="1" ht="12" customHeight="1" thickBot="1">
      <c r="A36" s="208" t="s">
        <v>24</v>
      </c>
      <c r="B36" s="123" t="s">
        <v>430</v>
      </c>
      <c r="C36" s="326"/>
    </row>
    <row r="37" spans="1:3" s="335" customFormat="1" ht="12" customHeight="1" thickBot="1">
      <c r="A37" s="200" t="s">
        <v>25</v>
      </c>
      <c r="B37" s="123" t="s">
        <v>431</v>
      </c>
      <c r="C37" s="327">
        <f>+C8+C20+C25+C26+C31+C35+C36</f>
        <v>0</v>
      </c>
    </row>
    <row r="38" spans="1:3" s="335" customFormat="1" ht="12" customHeight="1" thickBot="1">
      <c r="A38" s="231" t="s">
        <v>26</v>
      </c>
      <c r="B38" s="123" t="s">
        <v>432</v>
      </c>
      <c r="C38" s="327">
        <f>+C39+C40+C41</f>
        <v>0</v>
      </c>
    </row>
    <row r="39" spans="1:3" s="335" customFormat="1" ht="12" customHeight="1">
      <c r="A39" s="415" t="s">
        <v>433</v>
      </c>
      <c r="B39" s="416" t="s">
        <v>250</v>
      </c>
      <c r="C39" s="74"/>
    </row>
    <row r="40" spans="1:3" s="335" customFormat="1" ht="12" customHeight="1">
      <c r="A40" s="415" t="s">
        <v>434</v>
      </c>
      <c r="B40" s="417" t="s">
        <v>1</v>
      </c>
      <c r="C40" s="310"/>
    </row>
    <row r="41" spans="1:3" s="422" customFormat="1" ht="12" customHeight="1" thickBot="1">
      <c r="A41" s="414" t="s">
        <v>435</v>
      </c>
      <c r="B41" s="139" t="s">
        <v>436</v>
      </c>
      <c r="C41" s="81"/>
    </row>
    <row r="42" spans="1:3" s="422" customFormat="1" ht="15" customHeight="1" thickBot="1">
      <c r="A42" s="231" t="s">
        <v>27</v>
      </c>
      <c r="B42" s="232" t="s">
        <v>437</v>
      </c>
      <c r="C42" s="330">
        <f>+C37+C38</f>
        <v>0</v>
      </c>
    </row>
    <row r="43" spans="1:3" s="422" customFormat="1" ht="15" customHeight="1">
      <c r="A43" s="233"/>
      <c r="B43" s="234"/>
      <c r="C43" s="328"/>
    </row>
    <row r="44" spans="1:3" ht="13.5" thickBot="1">
      <c r="A44" s="235"/>
      <c r="B44" s="236"/>
      <c r="C44" s="329"/>
    </row>
    <row r="45" spans="1:3" s="421" customFormat="1" ht="16.5" customHeight="1" thickBot="1">
      <c r="A45" s="237"/>
      <c r="B45" s="238" t="s">
        <v>59</v>
      </c>
      <c r="C45" s="330"/>
    </row>
    <row r="46" spans="1:3" s="423" customFormat="1" ht="12" customHeight="1" thickBot="1">
      <c r="A46" s="208" t="s">
        <v>18</v>
      </c>
      <c r="B46" s="123" t="s">
        <v>438</v>
      </c>
      <c r="C46" s="309">
        <f>SUM(C47:C51)</f>
        <v>0</v>
      </c>
    </row>
    <row r="47" spans="1:3" ht="12" customHeight="1">
      <c r="A47" s="414" t="s">
        <v>101</v>
      </c>
      <c r="B47" s="9" t="s">
        <v>49</v>
      </c>
      <c r="C47" s="74"/>
    </row>
    <row r="48" spans="1:3" ht="12" customHeight="1">
      <c r="A48" s="414" t="s">
        <v>102</v>
      </c>
      <c r="B48" s="8" t="s">
        <v>188</v>
      </c>
      <c r="C48" s="77"/>
    </row>
    <row r="49" spans="1:3" ht="12" customHeight="1">
      <c r="A49" s="414" t="s">
        <v>103</v>
      </c>
      <c r="B49" s="8" t="s">
        <v>144</v>
      </c>
      <c r="C49" s="77"/>
    </row>
    <row r="50" spans="1:3" ht="12" customHeight="1">
      <c r="A50" s="414" t="s">
        <v>104</v>
      </c>
      <c r="B50" s="8" t="s">
        <v>189</v>
      </c>
      <c r="C50" s="77"/>
    </row>
    <row r="51" spans="1:3" ht="12" customHeight="1" thickBot="1">
      <c r="A51" s="414" t="s">
        <v>153</v>
      </c>
      <c r="B51" s="8" t="s">
        <v>190</v>
      </c>
      <c r="C51" s="77"/>
    </row>
    <row r="52" spans="1:3" ht="12" customHeight="1" thickBot="1">
      <c r="A52" s="208" t="s">
        <v>19</v>
      </c>
      <c r="B52" s="123" t="s">
        <v>439</v>
      </c>
      <c r="C52" s="309">
        <f>SUM(C53:C55)</f>
        <v>0</v>
      </c>
    </row>
    <row r="53" spans="1:3" s="423" customFormat="1" ht="12" customHeight="1">
      <c r="A53" s="414" t="s">
        <v>107</v>
      </c>
      <c r="B53" s="9" t="s">
        <v>240</v>
      </c>
      <c r="C53" s="74"/>
    </row>
    <row r="54" spans="1:3" ht="12" customHeight="1">
      <c r="A54" s="414" t="s">
        <v>108</v>
      </c>
      <c r="B54" s="8" t="s">
        <v>192</v>
      </c>
      <c r="C54" s="77"/>
    </row>
    <row r="55" spans="1:3" ht="12" customHeight="1">
      <c r="A55" s="414" t="s">
        <v>109</v>
      </c>
      <c r="B55" s="8" t="s">
        <v>60</v>
      </c>
      <c r="C55" s="77"/>
    </row>
    <row r="56" spans="1:3" ht="12" customHeight="1" thickBot="1">
      <c r="A56" s="414" t="s">
        <v>110</v>
      </c>
      <c r="B56" s="8" t="s">
        <v>553</v>
      </c>
      <c r="C56" s="77"/>
    </row>
    <row r="57" spans="1:3" ht="12" customHeight="1" thickBot="1">
      <c r="A57" s="208" t="s">
        <v>20</v>
      </c>
      <c r="B57" s="123" t="s">
        <v>12</v>
      </c>
      <c r="C57" s="314"/>
    </row>
    <row r="58" spans="1:3" ht="15" customHeight="1" thickBot="1">
      <c r="A58" s="208" t="s">
        <v>21</v>
      </c>
      <c r="B58" s="239" t="s">
        <v>560</v>
      </c>
      <c r="C58" s="331">
        <f>+C46+C52+C57</f>
        <v>0</v>
      </c>
    </row>
    <row r="59" spans="1:3" ht="13.5" thickBot="1">
      <c r="C59" s="332"/>
    </row>
    <row r="60" spans="1:3" ht="15" customHeight="1" thickBot="1">
      <c r="A60" s="242" t="s">
        <v>548</v>
      </c>
      <c r="B60" s="243"/>
      <c r="C60" s="121"/>
    </row>
    <row r="61" spans="1:3" ht="14.25" customHeight="1" thickBot="1">
      <c r="A61" s="242" t="s">
        <v>213</v>
      </c>
      <c r="B61" s="243"/>
      <c r="C61" s="121"/>
    </row>
  </sheetData>
  <sheetProtection sheet="1"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zoomScale="130" zoomScaleNormal="130" workbookViewId="0">
      <selection activeCell="C11" sqref="C11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+CONCATENATE("9.2.1. melléklet a ……/",LEFT(ÖSSZEFÜGGÉSEK!A5,4),". (….) önkormányzati rendelethez")</f>
        <v>9.2.1. melléklet a ……/2015. (….) önkormányzati rendelethez</v>
      </c>
    </row>
    <row r="2" spans="1:3" s="419" customFormat="1" ht="25.5" customHeight="1">
      <c r="A2" s="374" t="s">
        <v>211</v>
      </c>
      <c r="B2" s="319" t="s">
        <v>421</v>
      </c>
      <c r="C2" s="333" t="s">
        <v>61</v>
      </c>
    </row>
    <row r="3" spans="1:3" s="419" customFormat="1" ht="24.75" thickBot="1">
      <c r="A3" s="412" t="s">
        <v>210</v>
      </c>
      <c r="B3" s="320" t="s">
        <v>440</v>
      </c>
      <c r="C3" s="334" t="s">
        <v>61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2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>
        <v>2</v>
      </c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550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551</v>
      </c>
      <c r="C26" s="309">
        <f>+C27+C28+C29</f>
        <v>0</v>
      </c>
    </row>
    <row r="27" spans="1:3" s="422" customFormat="1" ht="12" customHeight="1">
      <c r="A27" s="415" t="s">
        <v>282</v>
      </c>
      <c r="B27" s="416" t="s">
        <v>277</v>
      </c>
      <c r="C27" s="74"/>
    </row>
    <row r="28" spans="1:3" s="422" customFormat="1" ht="12" customHeight="1">
      <c r="A28" s="415" t="s">
        <v>285</v>
      </c>
      <c r="B28" s="416" t="s">
        <v>425</v>
      </c>
      <c r="C28" s="307"/>
    </row>
    <row r="29" spans="1:3" s="422" customFormat="1" ht="12" customHeight="1">
      <c r="A29" s="415" t="s">
        <v>286</v>
      </c>
      <c r="B29" s="417" t="s">
        <v>428</v>
      </c>
      <c r="C29" s="307"/>
    </row>
    <row r="30" spans="1:3" s="422" customFormat="1" ht="12" customHeight="1" thickBot="1">
      <c r="A30" s="414" t="s">
        <v>287</v>
      </c>
      <c r="B30" s="139" t="s">
        <v>552</v>
      </c>
      <c r="C30" s="81"/>
    </row>
    <row r="31" spans="1:3" s="422" customFormat="1" ht="12" customHeight="1" thickBot="1">
      <c r="A31" s="208" t="s">
        <v>22</v>
      </c>
      <c r="B31" s="123" t="s">
        <v>429</v>
      </c>
      <c r="C31" s="309">
        <f>+C32+C33+C34</f>
        <v>0</v>
      </c>
    </row>
    <row r="32" spans="1:3" s="422" customFormat="1" ht="12" customHeight="1">
      <c r="A32" s="415" t="s">
        <v>94</v>
      </c>
      <c r="B32" s="416" t="s">
        <v>309</v>
      </c>
      <c r="C32" s="74"/>
    </row>
    <row r="33" spans="1:3" s="422" customFormat="1" ht="12" customHeight="1">
      <c r="A33" s="415" t="s">
        <v>95</v>
      </c>
      <c r="B33" s="417" t="s">
        <v>310</v>
      </c>
      <c r="C33" s="310"/>
    </row>
    <row r="34" spans="1:3" s="422" customFormat="1" ht="12" customHeight="1" thickBot="1">
      <c r="A34" s="414" t="s">
        <v>96</v>
      </c>
      <c r="B34" s="139" t="s">
        <v>311</v>
      </c>
      <c r="C34" s="81"/>
    </row>
    <row r="35" spans="1:3" s="335" customFormat="1" ht="12" customHeight="1" thickBot="1">
      <c r="A35" s="208" t="s">
        <v>23</v>
      </c>
      <c r="B35" s="123" t="s">
        <v>397</v>
      </c>
      <c r="C35" s="314"/>
    </row>
    <row r="36" spans="1:3" s="335" customFormat="1" ht="12" customHeight="1" thickBot="1">
      <c r="A36" s="208" t="s">
        <v>24</v>
      </c>
      <c r="B36" s="123" t="s">
        <v>430</v>
      </c>
      <c r="C36" s="326"/>
    </row>
    <row r="37" spans="1:3" s="335" customFormat="1" ht="12" customHeight="1" thickBot="1">
      <c r="A37" s="200" t="s">
        <v>25</v>
      </c>
      <c r="B37" s="123" t="s">
        <v>431</v>
      </c>
      <c r="C37" s="327">
        <f>+C8+C20+C25+C26+C31+C35+C36</f>
        <v>2</v>
      </c>
    </row>
    <row r="38" spans="1:3" s="335" customFormat="1" ht="12" customHeight="1" thickBot="1">
      <c r="A38" s="231" t="s">
        <v>26</v>
      </c>
      <c r="B38" s="123" t="s">
        <v>432</v>
      </c>
      <c r="C38" s="327">
        <f>+C39+C40+C41</f>
        <v>0</v>
      </c>
    </row>
    <row r="39" spans="1:3" s="335" customFormat="1" ht="12" customHeight="1">
      <c r="A39" s="415" t="s">
        <v>433</v>
      </c>
      <c r="B39" s="416" t="s">
        <v>250</v>
      </c>
      <c r="C39" s="74"/>
    </row>
    <row r="40" spans="1:3" s="335" customFormat="1" ht="12" customHeight="1">
      <c r="A40" s="415" t="s">
        <v>434</v>
      </c>
      <c r="B40" s="417" t="s">
        <v>1</v>
      </c>
      <c r="C40" s="310"/>
    </row>
    <row r="41" spans="1:3" s="422" customFormat="1" ht="12" customHeight="1" thickBot="1">
      <c r="A41" s="414" t="s">
        <v>435</v>
      </c>
      <c r="B41" s="139" t="s">
        <v>436</v>
      </c>
      <c r="C41" s="81"/>
    </row>
    <row r="42" spans="1:3" s="422" customFormat="1" ht="15" customHeight="1" thickBot="1">
      <c r="A42" s="231" t="s">
        <v>27</v>
      </c>
      <c r="B42" s="232" t="s">
        <v>437</v>
      </c>
      <c r="C42" s="330">
        <f>+C37+C38</f>
        <v>2</v>
      </c>
    </row>
    <row r="43" spans="1:3" s="422" customFormat="1" ht="15" customHeight="1">
      <c r="A43" s="233"/>
      <c r="B43" s="234"/>
      <c r="C43" s="328"/>
    </row>
    <row r="44" spans="1:3" ht="13.5" thickBot="1">
      <c r="A44" s="235"/>
      <c r="B44" s="236"/>
      <c r="C44" s="329"/>
    </row>
    <row r="45" spans="1:3" s="421" customFormat="1" ht="16.5" customHeight="1" thickBot="1">
      <c r="A45" s="237"/>
      <c r="B45" s="238" t="s">
        <v>59</v>
      </c>
      <c r="C45" s="330"/>
    </row>
    <row r="46" spans="1:3" s="423" customFormat="1" ht="12" customHeight="1" thickBot="1">
      <c r="A46" s="208" t="s">
        <v>18</v>
      </c>
      <c r="B46" s="123" t="s">
        <v>438</v>
      </c>
      <c r="C46" s="309">
        <f>SUM(C47:C51)</f>
        <v>0</v>
      </c>
    </row>
    <row r="47" spans="1:3" ht="12" customHeight="1">
      <c r="A47" s="414" t="s">
        <v>101</v>
      </c>
      <c r="B47" s="9" t="s">
        <v>49</v>
      </c>
      <c r="C47" s="74"/>
    </row>
    <row r="48" spans="1:3" ht="12" customHeight="1">
      <c r="A48" s="414" t="s">
        <v>102</v>
      </c>
      <c r="B48" s="8" t="s">
        <v>188</v>
      </c>
      <c r="C48" s="77"/>
    </row>
    <row r="49" spans="1:3" ht="12" customHeight="1">
      <c r="A49" s="414" t="s">
        <v>103</v>
      </c>
      <c r="B49" s="8" t="s">
        <v>144</v>
      </c>
      <c r="C49" s="77"/>
    </row>
    <row r="50" spans="1:3" ht="12" customHeight="1">
      <c r="A50" s="414" t="s">
        <v>104</v>
      </c>
      <c r="B50" s="8" t="s">
        <v>189</v>
      </c>
      <c r="C50" s="77"/>
    </row>
    <row r="51" spans="1:3" ht="12" customHeight="1" thickBot="1">
      <c r="A51" s="414" t="s">
        <v>153</v>
      </c>
      <c r="B51" s="8" t="s">
        <v>190</v>
      </c>
      <c r="C51" s="77"/>
    </row>
    <row r="52" spans="1:3" ht="12" customHeight="1" thickBot="1">
      <c r="A52" s="208" t="s">
        <v>19</v>
      </c>
      <c r="B52" s="123" t="s">
        <v>439</v>
      </c>
      <c r="C52" s="309">
        <f>SUM(C53:C55)</f>
        <v>0</v>
      </c>
    </row>
    <row r="53" spans="1:3" s="423" customFormat="1" ht="12" customHeight="1">
      <c r="A53" s="414" t="s">
        <v>107</v>
      </c>
      <c r="B53" s="9" t="s">
        <v>240</v>
      </c>
      <c r="C53" s="74"/>
    </row>
    <row r="54" spans="1:3" ht="12" customHeight="1">
      <c r="A54" s="414" t="s">
        <v>108</v>
      </c>
      <c r="B54" s="8" t="s">
        <v>192</v>
      </c>
      <c r="C54" s="77"/>
    </row>
    <row r="55" spans="1:3" ht="12" customHeight="1">
      <c r="A55" s="414" t="s">
        <v>109</v>
      </c>
      <c r="B55" s="8" t="s">
        <v>60</v>
      </c>
      <c r="C55" s="77"/>
    </row>
    <row r="56" spans="1:3" ht="12" customHeight="1" thickBot="1">
      <c r="A56" s="414" t="s">
        <v>110</v>
      </c>
      <c r="B56" s="8" t="s">
        <v>553</v>
      </c>
      <c r="C56" s="77"/>
    </row>
    <row r="57" spans="1:3" ht="15" customHeight="1" thickBot="1">
      <c r="A57" s="208" t="s">
        <v>20</v>
      </c>
      <c r="B57" s="123" t="s">
        <v>12</v>
      </c>
      <c r="C57" s="314"/>
    </row>
    <row r="58" spans="1:3" ht="13.5" thickBot="1">
      <c r="A58" s="208" t="s">
        <v>21</v>
      </c>
      <c r="B58" s="239" t="s">
        <v>560</v>
      </c>
      <c r="C58" s="331">
        <f>+C46+C52+C57</f>
        <v>0</v>
      </c>
    </row>
    <row r="59" spans="1:3" ht="15" customHeight="1" thickBot="1">
      <c r="C59" s="332"/>
    </row>
    <row r="60" spans="1:3" ht="14.25" customHeight="1" thickBot="1">
      <c r="A60" s="242" t="s">
        <v>548</v>
      </c>
      <c r="B60" s="243"/>
      <c r="C60" s="121"/>
    </row>
    <row r="61" spans="1:3" ht="13.5" thickBot="1">
      <c r="A61" s="242" t="s">
        <v>213</v>
      </c>
      <c r="B61" s="243"/>
      <c r="C61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34" zoomScale="130" zoomScaleNormal="130" workbookViewId="0">
      <selection activeCell="C56" sqref="C56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+CONCATENATE("9.2.2. melléklet a ……/",LEFT(ÖSSZEFÜGGÉSEK!A5,4),". (….) önkormányzati rendelethez")</f>
        <v>9.2.2. melléklet a ……/2015. (….) önkormányzati rendelethez</v>
      </c>
    </row>
    <row r="2" spans="1:3" s="419" customFormat="1" ht="25.5" customHeight="1">
      <c r="A2" s="374" t="s">
        <v>211</v>
      </c>
      <c r="B2" s="319" t="s">
        <v>421</v>
      </c>
      <c r="C2" s="333" t="s">
        <v>61</v>
      </c>
    </row>
    <row r="3" spans="1:3" s="419" customFormat="1" ht="24.75" thickBot="1">
      <c r="A3" s="412" t="s">
        <v>210</v>
      </c>
      <c r="B3" s="320" t="s">
        <v>441</v>
      </c>
      <c r="C3" s="334" t="s">
        <v>62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550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551</v>
      </c>
      <c r="C26" s="309">
        <f>+C27+C28+C29</f>
        <v>0</v>
      </c>
    </row>
    <row r="27" spans="1:3" s="422" customFormat="1" ht="12" customHeight="1">
      <c r="A27" s="415" t="s">
        <v>282</v>
      </c>
      <c r="B27" s="416" t="s">
        <v>277</v>
      </c>
      <c r="C27" s="74"/>
    </row>
    <row r="28" spans="1:3" s="422" customFormat="1" ht="12" customHeight="1">
      <c r="A28" s="415" t="s">
        <v>285</v>
      </c>
      <c r="B28" s="416" t="s">
        <v>425</v>
      </c>
      <c r="C28" s="307"/>
    </row>
    <row r="29" spans="1:3" s="422" customFormat="1" ht="12" customHeight="1">
      <c r="A29" s="415" t="s">
        <v>286</v>
      </c>
      <c r="B29" s="417" t="s">
        <v>428</v>
      </c>
      <c r="C29" s="307"/>
    </row>
    <row r="30" spans="1:3" s="422" customFormat="1" ht="12" customHeight="1" thickBot="1">
      <c r="A30" s="414" t="s">
        <v>287</v>
      </c>
      <c r="B30" s="139" t="s">
        <v>552</v>
      </c>
      <c r="C30" s="81"/>
    </row>
    <row r="31" spans="1:3" s="422" customFormat="1" ht="12" customHeight="1" thickBot="1">
      <c r="A31" s="208" t="s">
        <v>22</v>
      </c>
      <c r="B31" s="123" t="s">
        <v>429</v>
      </c>
      <c r="C31" s="309">
        <f>+C32+C33+C34</f>
        <v>0</v>
      </c>
    </row>
    <row r="32" spans="1:3" s="422" customFormat="1" ht="12" customHeight="1">
      <c r="A32" s="415" t="s">
        <v>94</v>
      </c>
      <c r="B32" s="416" t="s">
        <v>309</v>
      </c>
      <c r="C32" s="74"/>
    </row>
    <row r="33" spans="1:3" s="422" customFormat="1" ht="12" customHeight="1">
      <c r="A33" s="415" t="s">
        <v>95</v>
      </c>
      <c r="B33" s="417" t="s">
        <v>310</v>
      </c>
      <c r="C33" s="310"/>
    </row>
    <row r="34" spans="1:3" s="422" customFormat="1" ht="12" customHeight="1" thickBot="1">
      <c r="A34" s="414" t="s">
        <v>96</v>
      </c>
      <c r="B34" s="139" t="s">
        <v>311</v>
      </c>
      <c r="C34" s="81"/>
    </row>
    <row r="35" spans="1:3" s="335" customFormat="1" ht="12" customHeight="1" thickBot="1">
      <c r="A35" s="208" t="s">
        <v>23</v>
      </c>
      <c r="B35" s="123" t="s">
        <v>397</v>
      </c>
      <c r="C35" s="314"/>
    </row>
    <row r="36" spans="1:3" s="335" customFormat="1" ht="12" customHeight="1" thickBot="1">
      <c r="A36" s="208" t="s">
        <v>24</v>
      </c>
      <c r="B36" s="123" t="s">
        <v>430</v>
      </c>
      <c r="C36" s="326"/>
    </row>
    <row r="37" spans="1:3" s="335" customFormat="1" ht="12" customHeight="1" thickBot="1">
      <c r="A37" s="200" t="s">
        <v>25</v>
      </c>
      <c r="B37" s="123" t="s">
        <v>431</v>
      </c>
      <c r="C37" s="327">
        <f>+C8+C20+C25+C26+C31+C35+C36</f>
        <v>0</v>
      </c>
    </row>
    <row r="38" spans="1:3" s="335" customFormat="1" ht="12" customHeight="1" thickBot="1">
      <c r="A38" s="231" t="s">
        <v>26</v>
      </c>
      <c r="B38" s="123" t="s">
        <v>432</v>
      </c>
      <c r="C38" s="327">
        <f>+C39+C40+C41</f>
        <v>0</v>
      </c>
    </row>
    <row r="39" spans="1:3" s="335" customFormat="1" ht="12" customHeight="1">
      <c r="A39" s="415" t="s">
        <v>433</v>
      </c>
      <c r="B39" s="416" t="s">
        <v>250</v>
      </c>
      <c r="C39" s="74"/>
    </row>
    <row r="40" spans="1:3" s="335" customFormat="1" ht="12" customHeight="1">
      <c r="A40" s="415" t="s">
        <v>434</v>
      </c>
      <c r="B40" s="417" t="s">
        <v>1</v>
      </c>
      <c r="C40" s="310"/>
    </row>
    <row r="41" spans="1:3" s="422" customFormat="1" ht="12" customHeight="1" thickBot="1">
      <c r="A41" s="414" t="s">
        <v>435</v>
      </c>
      <c r="B41" s="139" t="s">
        <v>436</v>
      </c>
      <c r="C41" s="81"/>
    </row>
    <row r="42" spans="1:3" s="422" customFormat="1" ht="15" customHeight="1" thickBot="1">
      <c r="A42" s="231" t="s">
        <v>27</v>
      </c>
      <c r="B42" s="232" t="s">
        <v>437</v>
      </c>
      <c r="C42" s="330">
        <f>+C37+C38</f>
        <v>0</v>
      </c>
    </row>
    <row r="43" spans="1:3" s="422" customFormat="1" ht="15" customHeight="1">
      <c r="A43" s="233"/>
      <c r="B43" s="234"/>
      <c r="C43" s="328"/>
    </row>
    <row r="44" spans="1:3" ht="13.5" thickBot="1">
      <c r="A44" s="235"/>
      <c r="B44" s="236"/>
      <c r="C44" s="329"/>
    </row>
    <row r="45" spans="1:3" s="421" customFormat="1" ht="16.5" customHeight="1" thickBot="1">
      <c r="A45" s="237"/>
      <c r="B45" s="238" t="s">
        <v>59</v>
      </c>
      <c r="C45" s="330"/>
    </row>
    <row r="46" spans="1:3" s="423" customFormat="1" ht="12" customHeight="1" thickBot="1">
      <c r="A46" s="208" t="s">
        <v>18</v>
      </c>
      <c r="B46" s="123" t="s">
        <v>438</v>
      </c>
      <c r="C46" s="309">
        <f>SUM(C47:C51)</f>
        <v>0</v>
      </c>
    </row>
    <row r="47" spans="1:3" ht="12" customHeight="1">
      <c r="A47" s="414" t="s">
        <v>101</v>
      </c>
      <c r="B47" s="9" t="s">
        <v>49</v>
      </c>
      <c r="C47" s="74"/>
    </row>
    <row r="48" spans="1:3" ht="12" customHeight="1">
      <c r="A48" s="414" t="s">
        <v>102</v>
      </c>
      <c r="B48" s="8" t="s">
        <v>188</v>
      </c>
      <c r="C48" s="77"/>
    </row>
    <row r="49" spans="1:3" ht="12" customHeight="1">
      <c r="A49" s="414" t="s">
        <v>103</v>
      </c>
      <c r="B49" s="8" t="s">
        <v>144</v>
      </c>
      <c r="C49" s="77"/>
    </row>
    <row r="50" spans="1:3" ht="12" customHeight="1">
      <c r="A50" s="414" t="s">
        <v>104</v>
      </c>
      <c r="B50" s="8" t="s">
        <v>189</v>
      </c>
      <c r="C50" s="77"/>
    </row>
    <row r="51" spans="1:3" ht="12" customHeight="1" thickBot="1">
      <c r="A51" s="414" t="s">
        <v>153</v>
      </c>
      <c r="B51" s="8" t="s">
        <v>190</v>
      </c>
      <c r="C51" s="77"/>
    </row>
    <row r="52" spans="1:3" ht="12" customHeight="1" thickBot="1">
      <c r="A52" s="208" t="s">
        <v>19</v>
      </c>
      <c r="B52" s="123" t="s">
        <v>439</v>
      </c>
      <c r="C52" s="309">
        <f>SUM(C53:C55)</f>
        <v>0</v>
      </c>
    </row>
    <row r="53" spans="1:3" s="423" customFormat="1" ht="12" customHeight="1">
      <c r="A53" s="414" t="s">
        <v>107</v>
      </c>
      <c r="B53" s="9" t="s">
        <v>240</v>
      </c>
      <c r="C53" s="74"/>
    </row>
    <row r="54" spans="1:3" ht="12" customHeight="1">
      <c r="A54" s="414" t="s">
        <v>108</v>
      </c>
      <c r="B54" s="8" t="s">
        <v>192</v>
      </c>
      <c r="C54" s="77"/>
    </row>
    <row r="55" spans="1:3" ht="12" customHeight="1">
      <c r="A55" s="414" t="s">
        <v>109</v>
      </c>
      <c r="B55" s="8" t="s">
        <v>60</v>
      </c>
      <c r="C55" s="77"/>
    </row>
    <row r="56" spans="1:3" ht="12" customHeight="1" thickBot="1">
      <c r="A56" s="414" t="s">
        <v>110</v>
      </c>
      <c r="B56" s="8" t="s">
        <v>553</v>
      </c>
      <c r="C56" s="77"/>
    </row>
    <row r="57" spans="1:3" ht="15" customHeight="1" thickBot="1">
      <c r="A57" s="208" t="s">
        <v>20</v>
      </c>
      <c r="B57" s="123" t="s">
        <v>12</v>
      </c>
      <c r="C57" s="314"/>
    </row>
    <row r="58" spans="1:3" ht="13.5" thickBot="1">
      <c r="A58" s="208" t="s">
        <v>21</v>
      </c>
      <c r="B58" s="239" t="s">
        <v>560</v>
      </c>
      <c r="C58" s="331">
        <f>+C46+C52+C57</f>
        <v>0</v>
      </c>
    </row>
    <row r="59" spans="1:3" ht="15" customHeight="1" thickBot="1">
      <c r="C59" s="332"/>
    </row>
    <row r="60" spans="1:3" ht="14.25" customHeight="1" thickBot="1">
      <c r="A60" s="242" t="s">
        <v>548</v>
      </c>
      <c r="B60" s="243"/>
      <c r="C60" s="121"/>
    </row>
    <row r="61" spans="1:3" ht="13.5" thickBot="1">
      <c r="A61" s="242" t="s">
        <v>213</v>
      </c>
      <c r="B61" s="243"/>
      <c r="C61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28" zoomScale="130" zoomScaleNormal="130" workbookViewId="0">
      <selection activeCell="C66" sqref="C66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+CONCATENATE("9.2.3. melléklet a ……/",LEFT(ÖSSZEFÜGGÉSEK!A5,4),". (….) önkormányzati rendelethez")</f>
        <v>9.2.3. melléklet a ……/2015. (….) önkormányzati rendelethez</v>
      </c>
    </row>
    <row r="2" spans="1:3" s="419" customFormat="1" ht="25.5" customHeight="1">
      <c r="A2" s="374" t="s">
        <v>211</v>
      </c>
      <c r="B2" s="319" t="s">
        <v>421</v>
      </c>
      <c r="C2" s="333" t="s">
        <v>61</v>
      </c>
    </row>
    <row r="3" spans="1:3" s="419" customFormat="1" ht="24.75" thickBot="1">
      <c r="A3" s="412" t="s">
        <v>210</v>
      </c>
      <c r="B3" s="320" t="s">
        <v>561</v>
      </c>
      <c r="C3" s="334" t="s">
        <v>454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550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551</v>
      </c>
      <c r="C26" s="309">
        <f>+C27+C28+C29</f>
        <v>0</v>
      </c>
    </row>
    <row r="27" spans="1:3" s="422" customFormat="1" ht="12" customHeight="1">
      <c r="A27" s="415" t="s">
        <v>282</v>
      </c>
      <c r="B27" s="416" t="s">
        <v>277</v>
      </c>
      <c r="C27" s="74"/>
    </row>
    <row r="28" spans="1:3" s="422" customFormat="1" ht="12" customHeight="1">
      <c r="A28" s="415" t="s">
        <v>285</v>
      </c>
      <c r="B28" s="416" t="s">
        <v>425</v>
      </c>
      <c r="C28" s="307"/>
    </row>
    <row r="29" spans="1:3" s="422" customFormat="1" ht="12" customHeight="1">
      <c r="A29" s="415" t="s">
        <v>286</v>
      </c>
      <c r="B29" s="417" t="s">
        <v>428</v>
      </c>
      <c r="C29" s="307"/>
    </row>
    <row r="30" spans="1:3" s="422" customFormat="1" ht="12" customHeight="1" thickBot="1">
      <c r="A30" s="414" t="s">
        <v>287</v>
      </c>
      <c r="B30" s="139" t="s">
        <v>552</v>
      </c>
      <c r="C30" s="81"/>
    </row>
    <row r="31" spans="1:3" s="422" customFormat="1" ht="12" customHeight="1" thickBot="1">
      <c r="A31" s="208" t="s">
        <v>22</v>
      </c>
      <c r="B31" s="123" t="s">
        <v>429</v>
      </c>
      <c r="C31" s="309">
        <f>+C32+C33+C34</f>
        <v>0</v>
      </c>
    </row>
    <row r="32" spans="1:3" s="422" customFormat="1" ht="12" customHeight="1">
      <c r="A32" s="415" t="s">
        <v>94</v>
      </c>
      <c r="B32" s="416" t="s">
        <v>309</v>
      </c>
      <c r="C32" s="74"/>
    </row>
    <row r="33" spans="1:3" s="422" customFormat="1" ht="12" customHeight="1">
      <c r="A33" s="415" t="s">
        <v>95</v>
      </c>
      <c r="B33" s="417" t="s">
        <v>310</v>
      </c>
      <c r="C33" s="310"/>
    </row>
    <row r="34" spans="1:3" s="422" customFormat="1" ht="12" customHeight="1" thickBot="1">
      <c r="A34" s="414" t="s">
        <v>96</v>
      </c>
      <c r="B34" s="139" t="s">
        <v>311</v>
      </c>
      <c r="C34" s="81"/>
    </row>
    <row r="35" spans="1:3" s="335" customFormat="1" ht="12" customHeight="1" thickBot="1">
      <c r="A35" s="208" t="s">
        <v>23</v>
      </c>
      <c r="B35" s="123" t="s">
        <v>397</v>
      </c>
      <c r="C35" s="314"/>
    </row>
    <row r="36" spans="1:3" s="335" customFormat="1" ht="12" customHeight="1" thickBot="1">
      <c r="A36" s="208" t="s">
        <v>24</v>
      </c>
      <c r="B36" s="123" t="s">
        <v>430</v>
      </c>
      <c r="C36" s="326"/>
    </row>
    <row r="37" spans="1:3" s="335" customFormat="1" ht="12" customHeight="1" thickBot="1">
      <c r="A37" s="200" t="s">
        <v>25</v>
      </c>
      <c r="B37" s="123" t="s">
        <v>431</v>
      </c>
      <c r="C37" s="327">
        <f>+C8+C20+C25+C26+C31+C35+C36</f>
        <v>0</v>
      </c>
    </row>
    <row r="38" spans="1:3" s="335" customFormat="1" ht="12" customHeight="1" thickBot="1">
      <c r="A38" s="231" t="s">
        <v>26</v>
      </c>
      <c r="B38" s="123" t="s">
        <v>432</v>
      </c>
      <c r="C38" s="327">
        <f>+C39+C40+C41</f>
        <v>0</v>
      </c>
    </row>
    <row r="39" spans="1:3" s="335" customFormat="1" ht="12" customHeight="1">
      <c r="A39" s="415" t="s">
        <v>433</v>
      </c>
      <c r="B39" s="416" t="s">
        <v>250</v>
      </c>
      <c r="C39" s="74"/>
    </row>
    <row r="40" spans="1:3" s="335" customFormat="1" ht="12" customHeight="1">
      <c r="A40" s="415" t="s">
        <v>434</v>
      </c>
      <c r="B40" s="417" t="s">
        <v>1</v>
      </c>
      <c r="C40" s="310"/>
    </row>
    <row r="41" spans="1:3" s="422" customFormat="1" ht="12" customHeight="1" thickBot="1">
      <c r="A41" s="414" t="s">
        <v>435</v>
      </c>
      <c r="B41" s="139" t="s">
        <v>436</v>
      </c>
      <c r="C41" s="81"/>
    </row>
    <row r="42" spans="1:3" s="422" customFormat="1" ht="15" customHeight="1" thickBot="1">
      <c r="A42" s="231" t="s">
        <v>27</v>
      </c>
      <c r="B42" s="232" t="s">
        <v>437</v>
      </c>
      <c r="C42" s="330">
        <f>+C37+C38</f>
        <v>0</v>
      </c>
    </row>
    <row r="43" spans="1:3" s="422" customFormat="1" ht="15" customHeight="1">
      <c r="A43" s="233"/>
      <c r="B43" s="234"/>
      <c r="C43" s="328"/>
    </row>
    <row r="44" spans="1:3" ht="13.5" thickBot="1">
      <c r="A44" s="235"/>
      <c r="B44" s="236"/>
      <c r="C44" s="329"/>
    </row>
    <row r="45" spans="1:3" s="421" customFormat="1" ht="16.5" customHeight="1" thickBot="1">
      <c r="A45" s="237"/>
      <c r="B45" s="238" t="s">
        <v>59</v>
      </c>
      <c r="C45" s="330"/>
    </row>
    <row r="46" spans="1:3" s="423" customFormat="1" ht="12" customHeight="1" thickBot="1">
      <c r="A46" s="208" t="s">
        <v>18</v>
      </c>
      <c r="B46" s="123" t="s">
        <v>438</v>
      </c>
      <c r="C46" s="309">
        <f>SUM(C47:C51)</f>
        <v>0</v>
      </c>
    </row>
    <row r="47" spans="1:3" ht="12" customHeight="1">
      <c r="A47" s="414" t="s">
        <v>101</v>
      </c>
      <c r="B47" s="9" t="s">
        <v>49</v>
      </c>
      <c r="C47" s="74"/>
    </row>
    <row r="48" spans="1:3" ht="12" customHeight="1">
      <c r="A48" s="414" t="s">
        <v>102</v>
      </c>
      <c r="B48" s="8" t="s">
        <v>188</v>
      </c>
      <c r="C48" s="77"/>
    </row>
    <row r="49" spans="1:3" ht="12" customHeight="1">
      <c r="A49" s="414" t="s">
        <v>103</v>
      </c>
      <c r="B49" s="8" t="s">
        <v>144</v>
      </c>
      <c r="C49" s="77"/>
    </row>
    <row r="50" spans="1:3" ht="12" customHeight="1">
      <c r="A50" s="414" t="s">
        <v>104</v>
      </c>
      <c r="B50" s="8" t="s">
        <v>189</v>
      </c>
      <c r="C50" s="77"/>
    </row>
    <row r="51" spans="1:3" ht="12" customHeight="1" thickBot="1">
      <c r="A51" s="414" t="s">
        <v>153</v>
      </c>
      <c r="B51" s="8" t="s">
        <v>190</v>
      </c>
      <c r="C51" s="77"/>
    </row>
    <row r="52" spans="1:3" ht="12" customHeight="1" thickBot="1">
      <c r="A52" s="208" t="s">
        <v>19</v>
      </c>
      <c r="B52" s="123" t="s">
        <v>439</v>
      </c>
      <c r="C52" s="309">
        <f>SUM(C53:C55)</f>
        <v>0</v>
      </c>
    </row>
    <row r="53" spans="1:3" s="423" customFormat="1" ht="12" customHeight="1">
      <c r="A53" s="414" t="s">
        <v>107</v>
      </c>
      <c r="B53" s="9" t="s">
        <v>240</v>
      </c>
      <c r="C53" s="74"/>
    </row>
    <row r="54" spans="1:3" ht="12" customHeight="1">
      <c r="A54" s="414" t="s">
        <v>108</v>
      </c>
      <c r="B54" s="8" t="s">
        <v>192</v>
      </c>
      <c r="C54" s="77"/>
    </row>
    <row r="55" spans="1:3" ht="12" customHeight="1">
      <c r="A55" s="414" t="s">
        <v>109</v>
      </c>
      <c r="B55" s="8" t="s">
        <v>60</v>
      </c>
      <c r="C55" s="77"/>
    </row>
    <row r="56" spans="1:3" ht="12" customHeight="1" thickBot="1">
      <c r="A56" s="414" t="s">
        <v>110</v>
      </c>
      <c r="B56" s="8" t="s">
        <v>553</v>
      </c>
      <c r="C56" s="77"/>
    </row>
    <row r="57" spans="1:3" ht="15" customHeight="1" thickBot="1">
      <c r="A57" s="208" t="s">
        <v>20</v>
      </c>
      <c r="B57" s="123" t="s">
        <v>12</v>
      </c>
      <c r="C57" s="314"/>
    </row>
    <row r="58" spans="1:3" ht="13.5" thickBot="1">
      <c r="A58" s="208" t="s">
        <v>21</v>
      </c>
      <c r="B58" s="239" t="s">
        <v>560</v>
      </c>
      <c r="C58" s="331">
        <f>+C46+C52+C57</f>
        <v>0</v>
      </c>
    </row>
    <row r="59" spans="1:3" ht="15" customHeight="1" thickBot="1">
      <c r="C59" s="332"/>
    </row>
    <row r="60" spans="1:3" ht="14.25" customHeight="1" thickBot="1">
      <c r="A60" s="242" t="s">
        <v>548</v>
      </c>
      <c r="B60" s="243"/>
      <c r="C60" s="121"/>
    </row>
    <row r="61" spans="1:3" ht="13.5" thickBot="1">
      <c r="A61" s="242" t="s">
        <v>213</v>
      </c>
      <c r="B61" s="243"/>
      <c r="C61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16" zoomScale="145" zoomScaleNormal="145" workbookViewId="0">
      <selection activeCell="C56" sqref="C56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+CONCATENATE("9.3. melléklet a ……/",LEFT(ÖSSZEFÜGGÉSEK!A5,4),". (….) önkormányzati rendelethez")</f>
        <v>9.3. melléklet a ……/2015. (….) önkormányzati rendelethez</v>
      </c>
    </row>
    <row r="2" spans="1:3" s="419" customFormat="1" ht="25.5" customHeight="1">
      <c r="A2" s="374" t="s">
        <v>211</v>
      </c>
      <c r="B2" s="319" t="s">
        <v>214</v>
      </c>
      <c r="C2" s="333" t="s">
        <v>62</v>
      </c>
    </row>
    <row r="3" spans="1:3" s="419" customFormat="1" ht="24.75" thickBot="1">
      <c r="A3" s="412" t="s">
        <v>210</v>
      </c>
      <c r="B3" s="320" t="s">
        <v>420</v>
      </c>
      <c r="C3" s="334" t="s">
        <v>54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554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427</v>
      </c>
      <c r="C26" s="309">
        <f>+C27+C28</f>
        <v>0</v>
      </c>
    </row>
    <row r="27" spans="1:3" s="422" customFormat="1" ht="12" customHeight="1">
      <c r="A27" s="415" t="s">
        <v>282</v>
      </c>
      <c r="B27" s="416" t="s">
        <v>425</v>
      </c>
      <c r="C27" s="74"/>
    </row>
    <row r="28" spans="1:3" s="422" customFormat="1" ht="12" customHeight="1">
      <c r="A28" s="415" t="s">
        <v>285</v>
      </c>
      <c r="B28" s="417" t="s">
        <v>428</v>
      </c>
      <c r="C28" s="310"/>
    </row>
    <row r="29" spans="1:3" s="422" customFormat="1" ht="12" customHeight="1" thickBot="1">
      <c r="A29" s="414" t="s">
        <v>286</v>
      </c>
      <c r="B29" s="139" t="s">
        <v>555</v>
      </c>
      <c r="C29" s="81"/>
    </row>
    <row r="30" spans="1:3" s="422" customFormat="1" ht="12" customHeight="1" thickBot="1">
      <c r="A30" s="208" t="s">
        <v>22</v>
      </c>
      <c r="B30" s="123" t="s">
        <v>429</v>
      </c>
      <c r="C30" s="309">
        <f>+C31+C32+C33</f>
        <v>0</v>
      </c>
    </row>
    <row r="31" spans="1:3" s="422" customFormat="1" ht="12" customHeight="1">
      <c r="A31" s="415" t="s">
        <v>94</v>
      </c>
      <c r="B31" s="416" t="s">
        <v>309</v>
      </c>
      <c r="C31" s="74"/>
    </row>
    <row r="32" spans="1:3" s="422" customFormat="1" ht="12" customHeight="1">
      <c r="A32" s="415" t="s">
        <v>95</v>
      </c>
      <c r="B32" s="417" t="s">
        <v>310</v>
      </c>
      <c r="C32" s="310"/>
    </row>
    <row r="33" spans="1:3" s="422" customFormat="1" ht="12" customHeight="1" thickBot="1">
      <c r="A33" s="414" t="s">
        <v>96</v>
      </c>
      <c r="B33" s="139" t="s">
        <v>311</v>
      </c>
      <c r="C33" s="81"/>
    </row>
    <row r="34" spans="1:3" s="335" customFormat="1" ht="12" customHeight="1" thickBot="1">
      <c r="A34" s="208" t="s">
        <v>23</v>
      </c>
      <c r="B34" s="123" t="s">
        <v>397</v>
      </c>
      <c r="C34" s="314"/>
    </row>
    <row r="35" spans="1:3" s="335" customFormat="1" ht="12" customHeight="1" thickBot="1">
      <c r="A35" s="208" t="s">
        <v>24</v>
      </c>
      <c r="B35" s="123" t="s">
        <v>430</v>
      </c>
      <c r="C35" s="326"/>
    </row>
    <row r="36" spans="1:3" s="335" customFormat="1" ht="12" customHeight="1" thickBot="1">
      <c r="A36" s="200" t="s">
        <v>25</v>
      </c>
      <c r="B36" s="123" t="s">
        <v>556</v>
      </c>
      <c r="C36" s="327">
        <f>+C8+C20+C25+C26+C30+C34+C35</f>
        <v>0</v>
      </c>
    </row>
    <row r="37" spans="1:3" s="335" customFormat="1" ht="12" customHeight="1" thickBot="1">
      <c r="A37" s="231" t="s">
        <v>26</v>
      </c>
      <c r="B37" s="123" t="s">
        <v>432</v>
      </c>
      <c r="C37" s="327">
        <f>+C38+C39+C40</f>
        <v>0</v>
      </c>
    </row>
    <row r="38" spans="1:3" s="335" customFormat="1" ht="12" customHeight="1">
      <c r="A38" s="415" t="s">
        <v>433</v>
      </c>
      <c r="B38" s="416" t="s">
        <v>250</v>
      </c>
      <c r="C38" s="74"/>
    </row>
    <row r="39" spans="1:3" s="335" customFormat="1" ht="12" customHeight="1">
      <c r="A39" s="415" t="s">
        <v>434</v>
      </c>
      <c r="B39" s="417" t="s">
        <v>1</v>
      </c>
      <c r="C39" s="310"/>
    </row>
    <row r="40" spans="1:3" s="422" customFormat="1" ht="12" customHeight="1" thickBot="1">
      <c r="A40" s="414" t="s">
        <v>435</v>
      </c>
      <c r="B40" s="139" t="s">
        <v>436</v>
      </c>
      <c r="C40" s="81"/>
    </row>
    <row r="41" spans="1:3" s="422" customFormat="1" ht="15" customHeight="1" thickBot="1">
      <c r="A41" s="231" t="s">
        <v>27</v>
      </c>
      <c r="B41" s="232" t="s">
        <v>437</v>
      </c>
      <c r="C41" s="330">
        <f>+C36+C37</f>
        <v>0</v>
      </c>
    </row>
    <row r="42" spans="1:3" s="422" customFormat="1" ht="15" customHeight="1">
      <c r="A42" s="233"/>
      <c r="B42" s="234"/>
      <c r="C42" s="328"/>
    </row>
    <row r="43" spans="1:3" ht="13.5" thickBot="1">
      <c r="A43" s="235"/>
      <c r="B43" s="236"/>
      <c r="C43" s="329"/>
    </row>
    <row r="44" spans="1:3" s="421" customFormat="1" ht="16.5" customHeight="1" thickBot="1">
      <c r="A44" s="237"/>
      <c r="B44" s="238" t="s">
        <v>59</v>
      </c>
      <c r="C44" s="330"/>
    </row>
    <row r="45" spans="1:3" s="423" customFormat="1" ht="12" customHeight="1" thickBot="1">
      <c r="A45" s="208" t="s">
        <v>18</v>
      </c>
      <c r="B45" s="123" t="s">
        <v>438</v>
      </c>
      <c r="C45" s="309">
        <f>SUM(C46:C50)</f>
        <v>0</v>
      </c>
    </row>
    <row r="46" spans="1:3" ht="12" customHeight="1">
      <c r="A46" s="414" t="s">
        <v>101</v>
      </c>
      <c r="B46" s="9" t="s">
        <v>49</v>
      </c>
      <c r="C46" s="74"/>
    </row>
    <row r="47" spans="1:3" ht="12" customHeight="1">
      <c r="A47" s="414" t="s">
        <v>102</v>
      </c>
      <c r="B47" s="8" t="s">
        <v>188</v>
      </c>
      <c r="C47" s="77"/>
    </row>
    <row r="48" spans="1:3" ht="12" customHeight="1">
      <c r="A48" s="414" t="s">
        <v>103</v>
      </c>
      <c r="B48" s="8" t="s">
        <v>144</v>
      </c>
      <c r="C48" s="77"/>
    </row>
    <row r="49" spans="1:3" ht="12" customHeight="1">
      <c r="A49" s="414" t="s">
        <v>104</v>
      </c>
      <c r="B49" s="8" t="s">
        <v>189</v>
      </c>
      <c r="C49" s="77"/>
    </row>
    <row r="50" spans="1:3" ht="12" customHeight="1" thickBot="1">
      <c r="A50" s="414" t="s">
        <v>153</v>
      </c>
      <c r="B50" s="8" t="s">
        <v>190</v>
      </c>
      <c r="C50" s="77"/>
    </row>
    <row r="51" spans="1:3" ht="12" customHeight="1" thickBot="1">
      <c r="A51" s="208" t="s">
        <v>19</v>
      </c>
      <c r="B51" s="123" t="s">
        <v>439</v>
      </c>
      <c r="C51" s="309">
        <f>SUM(C52:C54)</f>
        <v>0</v>
      </c>
    </row>
    <row r="52" spans="1:3" s="423" customFormat="1" ht="12" customHeight="1">
      <c r="A52" s="414" t="s">
        <v>107</v>
      </c>
      <c r="B52" s="9" t="s">
        <v>240</v>
      </c>
      <c r="C52" s="74"/>
    </row>
    <row r="53" spans="1:3" ht="12" customHeight="1">
      <c r="A53" s="414" t="s">
        <v>108</v>
      </c>
      <c r="B53" s="8" t="s">
        <v>192</v>
      </c>
      <c r="C53" s="77"/>
    </row>
    <row r="54" spans="1:3" ht="12" customHeight="1">
      <c r="A54" s="414" t="s">
        <v>109</v>
      </c>
      <c r="B54" s="8" t="s">
        <v>60</v>
      </c>
      <c r="C54" s="77"/>
    </row>
    <row r="55" spans="1:3" ht="12" customHeight="1" thickBot="1">
      <c r="A55" s="414" t="s">
        <v>110</v>
      </c>
      <c r="B55" s="8" t="s">
        <v>553</v>
      </c>
      <c r="C55" s="77"/>
    </row>
    <row r="56" spans="1:3" ht="15" customHeight="1" thickBot="1">
      <c r="A56" s="208" t="s">
        <v>20</v>
      </c>
      <c r="B56" s="123" t="s">
        <v>12</v>
      </c>
      <c r="C56" s="314"/>
    </row>
    <row r="57" spans="1:3" ht="13.5" thickBot="1">
      <c r="A57" s="208" t="s">
        <v>21</v>
      </c>
      <c r="B57" s="239" t="s">
        <v>560</v>
      </c>
      <c r="C57" s="331">
        <f>+C45+C51+C56</f>
        <v>0</v>
      </c>
    </row>
    <row r="58" spans="1:3" ht="15" customHeight="1" thickBot="1">
      <c r="C58" s="332"/>
    </row>
    <row r="59" spans="1:3" ht="14.25" customHeight="1" thickBot="1">
      <c r="A59" s="242" t="s">
        <v>548</v>
      </c>
      <c r="B59" s="243"/>
      <c r="C59" s="121"/>
    </row>
    <row r="60" spans="1:3" ht="13.5" thickBot="1">
      <c r="A60" s="242" t="s">
        <v>213</v>
      </c>
      <c r="B60" s="243"/>
      <c r="C60" s="12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7" zoomScale="145" zoomScaleNormal="145" workbookViewId="0">
      <selection activeCell="C56" sqref="C56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+CONCATENATE("9.3.1. melléklet a ……/",LEFT(ÖSSZEFÜGGÉSEK!A5,4),". (….) önkormányzati rendelethez")</f>
        <v>9.3.1. melléklet a ……/2015. (….) önkormányzati rendelethez</v>
      </c>
    </row>
    <row r="2" spans="1:3" s="419" customFormat="1" ht="25.5" customHeight="1">
      <c r="A2" s="374" t="s">
        <v>211</v>
      </c>
      <c r="B2" s="319" t="s">
        <v>214</v>
      </c>
      <c r="C2" s="333" t="s">
        <v>62</v>
      </c>
    </row>
    <row r="3" spans="1:3" s="419" customFormat="1" ht="24.75" thickBot="1">
      <c r="A3" s="412" t="s">
        <v>210</v>
      </c>
      <c r="B3" s="320" t="s">
        <v>440</v>
      </c>
      <c r="C3" s="334" t="s">
        <v>61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554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427</v>
      </c>
      <c r="C26" s="309">
        <f>+C27+C28</f>
        <v>0</v>
      </c>
    </row>
    <row r="27" spans="1:3" s="422" customFormat="1" ht="12" customHeight="1">
      <c r="A27" s="415" t="s">
        <v>282</v>
      </c>
      <c r="B27" s="416" t="s">
        <v>425</v>
      </c>
      <c r="C27" s="74"/>
    </row>
    <row r="28" spans="1:3" s="422" customFormat="1" ht="12" customHeight="1">
      <c r="A28" s="415" t="s">
        <v>285</v>
      </c>
      <c r="B28" s="417" t="s">
        <v>428</v>
      </c>
      <c r="C28" s="310"/>
    </row>
    <row r="29" spans="1:3" s="422" customFormat="1" ht="12" customHeight="1" thickBot="1">
      <c r="A29" s="414" t="s">
        <v>286</v>
      </c>
      <c r="B29" s="139" t="s">
        <v>555</v>
      </c>
      <c r="C29" s="81"/>
    </row>
    <row r="30" spans="1:3" s="422" customFormat="1" ht="12" customHeight="1" thickBot="1">
      <c r="A30" s="208" t="s">
        <v>22</v>
      </c>
      <c r="B30" s="123" t="s">
        <v>429</v>
      </c>
      <c r="C30" s="309">
        <f>+C31+C32+C33</f>
        <v>0</v>
      </c>
    </row>
    <row r="31" spans="1:3" s="422" customFormat="1" ht="12" customHeight="1">
      <c r="A31" s="415" t="s">
        <v>94</v>
      </c>
      <c r="B31" s="416" t="s">
        <v>309</v>
      </c>
      <c r="C31" s="74"/>
    </row>
    <row r="32" spans="1:3" s="422" customFormat="1" ht="12" customHeight="1">
      <c r="A32" s="415" t="s">
        <v>95</v>
      </c>
      <c r="B32" s="417" t="s">
        <v>310</v>
      </c>
      <c r="C32" s="310"/>
    </row>
    <row r="33" spans="1:3" s="422" customFormat="1" ht="12" customHeight="1" thickBot="1">
      <c r="A33" s="414" t="s">
        <v>96</v>
      </c>
      <c r="B33" s="139" t="s">
        <v>311</v>
      </c>
      <c r="C33" s="81"/>
    </row>
    <row r="34" spans="1:3" s="335" customFormat="1" ht="12" customHeight="1" thickBot="1">
      <c r="A34" s="208" t="s">
        <v>23</v>
      </c>
      <c r="B34" s="123" t="s">
        <v>397</v>
      </c>
      <c r="C34" s="314"/>
    </row>
    <row r="35" spans="1:3" s="335" customFormat="1" ht="12" customHeight="1" thickBot="1">
      <c r="A35" s="208" t="s">
        <v>24</v>
      </c>
      <c r="B35" s="123" t="s">
        <v>430</v>
      </c>
      <c r="C35" s="326"/>
    </row>
    <row r="36" spans="1:3" s="335" customFormat="1" ht="12" customHeight="1" thickBot="1">
      <c r="A36" s="200" t="s">
        <v>25</v>
      </c>
      <c r="B36" s="123" t="s">
        <v>556</v>
      </c>
      <c r="C36" s="327">
        <f>+C8+C20+C25+C26+C30+C34+C35</f>
        <v>0</v>
      </c>
    </row>
    <row r="37" spans="1:3" s="335" customFormat="1" ht="12" customHeight="1" thickBot="1">
      <c r="A37" s="231" t="s">
        <v>26</v>
      </c>
      <c r="B37" s="123" t="s">
        <v>432</v>
      </c>
      <c r="C37" s="327">
        <f>+C38+C39+C40</f>
        <v>0</v>
      </c>
    </row>
    <row r="38" spans="1:3" s="335" customFormat="1" ht="12" customHeight="1">
      <c r="A38" s="415" t="s">
        <v>433</v>
      </c>
      <c r="B38" s="416" t="s">
        <v>250</v>
      </c>
      <c r="C38" s="74"/>
    </row>
    <row r="39" spans="1:3" s="335" customFormat="1" ht="12" customHeight="1">
      <c r="A39" s="415" t="s">
        <v>434</v>
      </c>
      <c r="B39" s="417" t="s">
        <v>1</v>
      </c>
      <c r="C39" s="310"/>
    </row>
    <row r="40" spans="1:3" s="422" customFormat="1" ht="12" customHeight="1" thickBot="1">
      <c r="A40" s="414" t="s">
        <v>435</v>
      </c>
      <c r="B40" s="139" t="s">
        <v>436</v>
      </c>
      <c r="C40" s="81"/>
    </row>
    <row r="41" spans="1:3" s="422" customFormat="1" ht="15" customHeight="1" thickBot="1">
      <c r="A41" s="231" t="s">
        <v>27</v>
      </c>
      <c r="B41" s="232" t="s">
        <v>437</v>
      </c>
      <c r="C41" s="330">
        <f>+C36+C37</f>
        <v>0</v>
      </c>
    </row>
    <row r="42" spans="1:3" s="422" customFormat="1" ht="15" customHeight="1">
      <c r="A42" s="233"/>
      <c r="B42" s="234"/>
      <c r="C42" s="328"/>
    </row>
    <row r="43" spans="1:3" ht="13.5" thickBot="1">
      <c r="A43" s="235"/>
      <c r="B43" s="236"/>
      <c r="C43" s="329"/>
    </row>
    <row r="44" spans="1:3" s="421" customFormat="1" ht="16.5" customHeight="1" thickBot="1">
      <c r="A44" s="237"/>
      <c r="B44" s="238" t="s">
        <v>59</v>
      </c>
      <c r="C44" s="330"/>
    </row>
    <row r="45" spans="1:3" s="423" customFormat="1" ht="12" customHeight="1" thickBot="1">
      <c r="A45" s="208" t="s">
        <v>18</v>
      </c>
      <c r="B45" s="123" t="s">
        <v>438</v>
      </c>
      <c r="C45" s="309">
        <f>SUM(C46:C50)</f>
        <v>0</v>
      </c>
    </row>
    <row r="46" spans="1:3" ht="12" customHeight="1">
      <c r="A46" s="414" t="s">
        <v>101</v>
      </c>
      <c r="B46" s="9" t="s">
        <v>49</v>
      </c>
      <c r="C46" s="74"/>
    </row>
    <row r="47" spans="1:3" ht="12" customHeight="1">
      <c r="A47" s="414" t="s">
        <v>102</v>
      </c>
      <c r="B47" s="8" t="s">
        <v>188</v>
      </c>
      <c r="C47" s="77"/>
    </row>
    <row r="48" spans="1:3" ht="12" customHeight="1">
      <c r="A48" s="414" t="s">
        <v>103</v>
      </c>
      <c r="B48" s="8" t="s">
        <v>144</v>
      </c>
      <c r="C48" s="77"/>
    </row>
    <row r="49" spans="1:3" ht="12" customHeight="1">
      <c r="A49" s="414" t="s">
        <v>104</v>
      </c>
      <c r="B49" s="8" t="s">
        <v>189</v>
      </c>
      <c r="C49" s="77"/>
    </row>
    <row r="50" spans="1:3" ht="12" customHeight="1" thickBot="1">
      <c r="A50" s="414" t="s">
        <v>153</v>
      </c>
      <c r="B50" s="8" t="s">
        <v>190</v>
      </c>
      <c r="C50" s="77"/>
    </row>
    <row r="51" spans="1:3" ht="12" customHeight="1" thickBot="1">
      <c r="A51" s="208" t="s">
        <v>19</v>
      </c>
      <c r="B51" s="123" t="s">
        <v>439</v>
      </c>
      <c r="C51" s="309">
        <f>SUM(C52:C54)</f>
        <v>0</v>
      </c>
    </row>
    <row r="52" spans="1:3" s="423" customFormat="1" ht="12" customHeight="1">
      <c r="A52" s="414" t="s">
        <v>107</v>
      </c>
      <c r="B52" s="9" t="s">
        <v>240</v>
      </c>
      <c r="C52" s="74"/>
    </row>
    <row r="53" spans="1:3" ht="12" customHeight="1">
      <c r="A53" s="414" t="s">
        <v>108</v>
      </c>
      <c r="B53" s="8" t="s">
        <v>192</v>
      </c>
      <c r="C53" s="77"/>
    </row>
    <row r="54" spans="1:3" ht="12" customHeight="1">
      <c r="A54" s="414" t="s">
        <v>109</v>
      </c>
      <c r="B54" s="8" t="s">
        <v>60</v>
      </c>
      <c r="C54" s="77"/>
    </row>
    <row r="55" spans="1:3" ht="12" customHeight="1" thickBot="1">
      <c r="A55" s="414" t="s">
        <v>110</v>
      </c>
      <c r="B55" s="8" t="s">
        <v>553</v>
      </c>
      <c r="C55" s="77"/>
    </row>
    <row r="56" spans="1:3" ht="15" customHeight="1" thickBot="1">
      <c r="A56" s="208" t="s">
        <v>20</v>
      </c>
      <c r="B56" s="123" t="s">
        <v>12</v>
      </c>
      <c r="C56" s="314"/>
    </row>
    <row r="57" spans="1:3" ht="13.5" thickBot="1">
      <c r="A57" s="208" t="s">
        <v>21</v>
      </c>
      <c r="B57" s="239" t="s">
        <v>560</v>
      </c>
      <c r="C57" s="331">
        <f>+C45+C51+C56</f>
        <v>0</v>
      </c>
    </row>
    <row r="58" spans="1:3" ht="15" customHeight="1" thickBot="1">
      <c r="C58" s="332"/>
    </row>
    <row r="59" spans="1:3" ht="14.25" customHeight="1" thickBot="1">
      <c r="A59" s="242" t="s">
        <v>548</v>
      </c>
      <c r="B59" s="243"/>
      <c r="C59" s="121"/>
    </row>
    <row r="60" spans="1:3" ht="13.5" thickBot="1">
      <c r="A60" s="242" t="s">
        <v>213</v>
      </c>
      <c r="B60" s="243"/>
      <c r="C60" s="121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4" zoomScale="145" zoomScaleNormal="145" workbookViewId="0">
      <selection activeCell="C56" sqref="C56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+CONCATENATE("9.3.2. melléklet a ……/",LEFT(ÖSSZEFÜGGÉSEK!A5,4),". (….) önkormányzati rendelethez")</f>
        <v>9.3.2. melléklet a ……/2015. (….) önkormányzati rendelethez</v>
      </c>
    </row>
    <row r="2" spans="1:3" s="419" customFormat="1" ht="25.5" customHeight="1">
      <c r="A2" s="374" t="s">
        <v>211</v>
      </c>
      <c r="B2" s="319" t="s">
        <v>214</v>
      </c>
      <c r="C2" s="333" t="s">
        <v>62</v>
      </c>
    </row>
    <row r="3" spans="1:3" s="419" customFormat="1" ht="24.75" thickBot="1">
      <c r="A3" s="412" t="s">
        <v>210</v>
      </c>
      <c r="B3" s="320" t="s">
        <v>441</v>
      </c>
      <c r="C3" s="334" t="s">
        <v>62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554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427</v>
      </c>
      <c r="C26" s="309">
        <f>+C27+C28</f>
        <v>0</v>
      </c>
    </row>
    <row r="27" spans="1:3" s="422" customFormat="1" ht="12" customHeight="1">
      <c r="A27" s="415" t="s">
        <v>282</v>
      </c>
      <c r="B27" s="416" t="s">
        <v>425</v>
      </c>
      <c r="C27" s="74"/>
    </row>
    <row r="28" spans="1:3" s="422" customFormat="1" ht="12" customHeight="1">
      <c r="A28" s="415" t="s">
        <v>285</v>
      </c>
      <c r="B28" s="417" t="s">
        <v>428</v>
      </c>
      <c r="C28" s="310"/>
    </row>
    <row r="29" spans="1:3" s="422" customFormat="1" ht="12" customHeight="1" thickBot="1">
      <c r="A29" s="414" t="s">
        <v>286</v>
      </c>
      <c r="B29" s="139" t="s">
        <v>555</v>
      </c>
      <c r="C29" s="81"/>
    </row>
    <row r="30" spans="1:3" s="422" customFormat="1" ht="12" customHeight="1" thickBot="1">
      <c r="A30" s="208" t="s">
        <v>22</v>
      </c>
      <c r="B30" s="123" t="s">
        <v>429</v>
      </c>
      <c r="C30" s="309">
        <f>+C31+C32+C33</f>
        <v>0</v>
      </c>
    </row>
    <row r="31" spans="1:3" s="422" customFormat="1" ht="12" customHeight="1">
      <c r="A31" s="415" t="s">
        <v>94</v>
      </c>
      <c r="B31" s="416" t="s">
        <v>309</v>
      </c>
      <c r="C31" s="74"/>
    </row>
    <row r="32" spans="1:3" s="422" customFormat="1" ht="12" customHeight="1">
      <c r="A32" s="415" t="s">
        <v>95</v>
      </c>
      <c r="B32" s="417" t="s">
        <v>310</v>
      </c>
      <c r="C32" s="310"/>
    </row>
    <row r="33" spans="1:3" s="422" customFormat="1" ht="12" customHeight="1" thickBot="1">
      <c r="A33" s="414" t="s">
        <v>96</v>
      </c>
      <c r="B33" s="139" t="s">
        <v>311</v>
      </c>
      <c r="C33" s="81"/>
    </row>
    <row r="34" spans="1:3" s="335" customFormat="1" ht="12" customHeight="1" thickBot="1">
      <c r="A34" s="208" t="s">
        <v>23</v>
      </c>
      <c r="B34" s="123" t="s">
        <v>397</v>
      </c>
      <c r="C34" s="314"/>
    </row>
    <row r="35" spans="1:3" s="335" customFormat="1" ht="12" customHeight="1" thickBot="1">
      <c r="A35" s="208" t="s">
        <v>24</v>
      </c>
      <c r="B35" s="123" t="s">
        <v>430</v>
      </c>
      <c r="C35" s="326"/>
    </row>
    <row r="36" spans="1:3" s="335" customFormat="1" ht="12" customHeight="1" thickBot="1">
      <c r="A36" s="200" t="s">
        <v>25</v>
      </c>
      <c r="B36" s="123" t="s">
        <v>556</v>
      </c>
      <c r="C36" s="327">
        <f>+C8+C20+C25+C26+C30+C34+C35</f>
        <v>0</v>
      </c>
    </row>
    <row r="37" spans="1:3" s="335" customFormat="1" ht="12" customHeight="1" thickBot="1">
      <c r="A37" s="231" t="s">
        <v>26</v>
      </c>
      <c r="B37" s="123" t="s">
        <v>432</v>
      </c>
      <c r="C37" s="327">
        <f>+C38+C39+C40</f>
        <v>0</v>
      </c>
    </row>
    <row r="38" spans="1:3" s="335" customFormat="1" ht="12" customHeight="1">
      <c r="A38" s="415" t="s">
        <v>433</v>
      </c>
      <c r="B38" s="416" t="s">
        <v>250</v>
      </c>
      <c r="C38" s="74"/>
    </row>
    <row r="39" spans="1:3" s="335" customFormat="1" ht="12" customHeight="1">
      <c r="A39" s="415" t="s">
        <v>434</v>
      </c>
      <c r="B39" s="417" t="s">
        <v>1</v>
      </c>
      <c r="C39" s="310"/>
    </row>
    <row r="40" spans="1:3" s="422" customFormat="1" ht="12" customHeight="1" thickBot="1">
      <c r="A40" s="414" t="s">
        <v>435</v>
      </c>
      <c r="B40" s="139" t="s">
        <v>436</v>
      </c>
      <c r="C40" s="81"/>
    </row>
    <row r="41" spans="1:3" s="422" customFormat="1" ht="15" customHeight="1" thickBot="1">
      <c r="A41" s="231" t="s">
        <v>27</v>
      </c>
      <c r="B41" s="232" t="s">
        <v>437</v>
      </c>
      <c r="C41" s="330">
        <f>+C36+C37</f>
        <v>0</v>
      </c>
    </row>
    <row r="42" spans="1:3" s="422" customFormat="1" ht="15" customHeight="1">
      <c r="A42" s="233"/>
      <c r="B42" s="234"/>
      <c r="C42" s="328"/>
    </row>
    <row r="43" spans="1:3" ht="13.5" thickBot="1">
      <c r="A43" s="235"/>
      <c r="B43" s="236"/>
      <c r="C43" s="329"/>
    </row>
    <row r="44" spans="1:3" s="421" customFormat="1" ht="16.5" customHeight="1" thickBot="1">
      <c r="A44" s="237"/>
      <c r="B44" s="238" t="s">
        <v>59</v>
      </c>
      <c r="C44" s="330"/>
    </row>
    <row r="45" spans="1:3" s="423" customFormat="1" ht="12" customHeight="1" thickBot="1">
      <c r="A45" s="208" t="s">
        <v>18</v>
      </c>
      <c r="B45" s="123" t="s">
        <v>438</v>
      </c>
      <c r="C45" s="309">
        <f>SUM(C46:C50)</f>
        <v>0</v>
      </c>
    </row>
    <row r="46" spans="1:3" ht="12" customHeight="1">
      <c r="A46" s="414" t="s">
        <v>101</v>
      </c>
      <c r="B46" s="9" t="s">
        <v>49</v>
      </c>
      <c r="C46" s="74"/>
    </row>
    <row r="47" spans="1:3" ht="12" customHeight="1">
      <c r="A47" s="414" t="s">
        <v>102</v>
      </c>
      <c r="B47" s="8" t="s">
        <v>188</v>
      </c>
      <c r="C47" s="77"/>
    </row>
    <row r="48" spans="1:3" ht="12" customHeight="1">
      <c r="A48" s="414" t="s">
        <v>103</v>
      </c>
      <c r="B48" s="8" t="s">
        <v>144</v>
      </c>
      <c r="C48" s="77"/>
    </row>
    <row r="49" spans="1:3" ht="12" customHeight="1">
      <c r="A49" s="414" t="s">
        <v>104</v>
      </c>
      <c r="B49" s="8" t="s">
        <v>189</v>
      </c>
      <c r="C49" s="77"/>
    </row>
    <row r="50" spans="1:3" ht="12" customHeight="1" thickBot="1">
      <c r="A50" s="414" t="s">
        <v>153</v>
      </c>
      <c r="B50" s="8" t="s">
        <v>190</v>
      </c>
      <c r="C50" s="77"/>
    </row>
    <row r="51" spans="1:3" ht="12" customHeight="1" thickBot="1">
      <c r="A51" s="208" t="s">
        <v>19</v>
      </c>
      <c r="B51" s="123" t="s">
        <v>439</v>
      </c>
      <c r="C51" s="309">
        <f>SUM(C52:C54)</f>
        <v>0</v>
      </c>
    </row>
    <row r="52" spans="1:3" s="423" customFormat="1" ht="12" customHeight="1">
      <c r="A52" s="414" t="s">
        <v>107</v>
      </c>
      <c r="B52" s="9" t="s">
        <v>240</v>
      </c>
      <c r="C52" s="74"/>
    </row>
    <row r="53" spans="1:3" ht="12" customHeight="1">
      <c r="A53" s="414" t="s">
        <v>108</v>
      </c>
      <c r="B53" s="8" t="s">
        <v>192</v>
      </c>
      <c r="C53" s="77"/>
    </row>
    <row r="54" spans="1:3" ht="12" customHeight="1">
      <c r="A54" s="414" t="s">
        <v>109</v>
      </c>
      <c r="B54" s="8" t="s">
        <v>60</v>
      </c>
      <c r="C54" s="77"/>
    </row>
    <row r="55" spans="1:3" ht="12" customHeight="1" thickBot="1">
      <c r="A55" s="414" t="s">
        <v>110</v>
      </c>
      <c r="B55" s="8" t="s">
        <v>553</v>
      </c>
      <c r="C55" s="77"/>
    </row>
    <row r="56" spans="1:3" ht="15" customHeight="1" thickBot="1">
      <c r="A56" s="208" t="s">
        <v>20</v>
      </c>
      <c r="B56" s="123" t="s">
        <v>12</v>
      </c>
      <c r="C56" s="314"/>
    </row>
    <row r="57" spans="1:3" ht="13.5" thickBot="1">
      <c r="A57" s="208" t="s">
        <v>21</v>
      </c>
      <c r="B57" s="239" t="s">
        <v>560</v>
      </c>
      <c r="C57" s="331">
        <f>+C45+C51+C56</f>
        <v>0</v>
      </c>
    </row>
    <row r="58" spans="1:3" ht="15" customHeight="1" thickBot="1">
      <c r="C58" s="332"/>
    </row>
    <row r="59" spans="1:3" ht="14.25" customHeight="1" thickBot="1">
      <c r="A59" s="242" t="s">
        <v>548</v>
      </c>
      <c r="B59" s="243"/>
      <c r="C59" s="121"/>
    </row>
    <row r="60" spans="1:3" ht="13.5" thickBot="1">
      <c r="A60" s="242" t="s">
        <v>213</v>
      </c>
      <c r="B60" s="243"/>
      <c r="C60" s="121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1" zoomScale="145" zoomScaleNormal="145" workbookViewId="0">
      <selection activeCell="C56" sqref="C56"/>
    </sheetView>
  </sheetViews>
  <sheetFormatPr defaultRowHeight="12.75"/>
  <cols>
    <col min="1" max="1" width="13.83203125" style="240" customWidth="1"/>
    <col min="2" max="2" width="79.1640625" style="241" customWidth="1"/>
    <col min="3" max="3" width="25" style="241" customWidth="1"/>
    <col min="4" max="16384" width="9.33203125" style="241"/>
  </cols>
  <sheetData>
    <row r="1" spans="1:3" s="220" customFormat="1" ht="21" customHeight="1" thickBot="1">
      <c r="A1" s="219"/>
      <c r="B1" s="221"/>
      <c r="C1" s="418" t="str">
        <f>+CONCATENATE("9.3.3. melléklet a ……/",LEFT(ÖSSZEFÜGGÉSEK!A5,4),". (….) önkormányzati rendelethez")</f>
        <v>9.3.3. melléklet a ……/2015. (….) önkormányzati rendelethez</v>
      </c>
    </row>
    <row r="2" spans="1:3" s="419" customFormat="1" ht="25.5" customHeight="1">
      <c r="A2" s="374" t="s">
        <v>211</v>
      </c>
      <c r="B2" s="319" t="s">
        <v>214</v>
      </c>
      <c r="C2" s="333" t="s">
        <v>62</v>
      </c>
    </row>
    <row r="3" spans="1:3" s="419" customFormat="1" ht="24.75" thickBot="1">
      <c r="A3" s="412" t="s">
        <v>210</v>
      </c>
      <c r="B3" s="320" t="s">
        <v>561</v>
      </c>
      <c r="C3" s="334" t="s">
        <v>454</v>
      </c>
    </row>
    <row r="4" spans="1:3" s="420" customFormat="1" ht="15.95" customHeight="1" thickBot="1">
      <c r="A4" s="223"/>
      <c r="B4" s="223"/>
      <c r="C4" s="224" t="s">
        <v>55</v>
      </c>
    </row>
    <row r="5" spans="1:3" ht="13.5" thickBot="1">
      <c r="A5" s="375" t="s">
        <v>212</v>
      </c>
      <c r="B5" s="225" t="s">
        <v>56</v>
      </c>
      <c r="C5" s="226" t="s">
        <v>57</v>
      </c>
    </row>
    <row r="6" spans="1:3" s="421" customFormat="1" ht="12.95" customHeight="1" thickBot="1">
      <c r="A6" s="200" t="s">
        <v>520</v>
      </c>
      <c r="B6" s="201" t="s">
        <v>521</v>
      </c>
      <c r="C6" s="202" t="s">
        <v>522</v>
      </c>
    </row>
    <row r="7" spans="1:3" s="421" customFormat="1" ht="15.95" customHeight="1" thickBot="1">
      <c r="A7" s="227"/>
      <c r="B7" s="228" t="s">
        <v>58</v>
      </c>
      <c r="C7" s="229"/>
    </row>
    <row r="8" spans="1:3" s="335" customFormat="1" ht="12" customHeight="1" thickBot="1">
      <c r="A8" s="200" t="s">
        <v>18</v>
      </c>
      <c r="B8" s="230" t="s">
        <v>549</v>
      </c>
      <c r="C8" s="309">
        <f>SUM(C9:C19)</f>
        <v>0</v>
      </c>
    </row>
    <row r="9" spans="1:3" s="335" customFormat="1" ht="12" customHeight="1">
      <c r="A9" s="413" t="s">
        <v>101</v>
      </c>
      <c r="B9" s="10" t="s">
        <v>295</v>
      </c>
      <c r="C9" s="324"/>
    </row>
    <row r="10" spans="1:3" s="335" customFormat="1" ht="12" customHeight="1">
      <c r="A10" s="414" t="s">
        <v>102</v>
      </c>
      <c r="B10" s="8" t="s">
        <v>296</v>
      </c>
      <c r="C10" s="307"/>
    </row>
    <row r="11" spans="1:3" s="335" customFormat="1" ht="12" customHeight="1">
      <c r="A11" s="414" t="s">
        <v>103</v>
      </c>
      <c r="B11" s="8" t="s">
        <v>297</v>
      </c>
      <c r="C11" s="307"/>
    </row>
    <row r="12" spans="1:3" s="335" customFormat="1" ht="12" customHeight="1">
      <c r="A12" s="414" t="s">
        <v>104</v>
      </c>
      <c r="B12" s="8" t="s">
        <v>298</v>
      </c>
      <c r="C12" s="307"/>
    </row>
    <row r="13" spans="1:3" s="335" customFormat="1" ht="12" customHeight="1">
      <c r="A13" s="414" t="s">
        <v>153</v>
      </c>
      <c r="B13" s="8" t="s">
        <v>299</v>
      </c>
      <c r="C13" s="307"/>
    </row>
    <row r="14" spans="1:3" s="335" customFormat="1" ht="12" customHeight="1">
      <c r="A14" s="414" t="s">
        <v>105</v>
      </c>
      <c r="B14" s="8" t="s">
        <v>422</v>
      </c>
      <c r="C14" s="307"/>
    </row>
    <row r="15" spans="1:3" s="335" customFormat="1" ht="12" customHeight="1">
      <c r="A15" s="414" t="s">
        <v>106</v>
      </c>
      <c r="B15" s="7" t="s">
        <v>423</v>
      </c>
      <c r="C15" s="307"/>
    </row>
    <row r="16" spans="1:3" s="335" customFormat="1" ht="12" customHeight="1">
      <c r="A16" s="414" t="s">
        <v>116</v>
      </c>
      <c r="B16" s="8" t="s">
        <v>302</v>
      </c>
      <c r="C16" s="325"/>
    </row>
    <row r="17" spans="1:3" s="422" customFormat="1" ht="12" customHeight="1">
      <c r="A17" s="414" t="s">
        <v>117</v>
      </c>
      <c r="B17" s="8" t="s">
        <v>303</v>
      </c>
      <c r="C17" s="307"/>
    </row>
    <row r="18" spans="1:3" s="422" customFormat="1" ht="12" customHeight="1">
      <c r="A18" s="414" t="s">
        <v>118</v>
      </c>
      <c r="B18" s="8" t="s">
        <v>460</v>
      </c>
      <c r="C18" s="308"/>
    </row>
    <row r="19" spans="1:3" s="422" customFormat="1" ht="12" customHeight="1" thickBot="1">
      <c r="A19" s="414" t="s">
        <v>119</v>
      </c>
      <c r="B19" s="7" t="s">
        <v>304</v>
      </c>
      <c r="C19" s="308"/>
    </row>
    <row r="20" spans="1:3" s="335" customFormat="1" ht="12" customHeight="1" thickBot="1">
      <c r="A20" s="200" t="s">
        <v>19</v>
      </c>
      <c r="B20" s="230" t="s">
        <v>424</v>
      </c>
      <c r="C20" s="309">
        <f>SUM(C21:C23)</f>
        <v>0</v>
      </c>
    </row>
    <row r="21" spans="1:3" s="422" customFormat="1" ht="12" customHeight="1">
      <c r="A21" s="414" t="s">
        <v>107</v>
      </c>
      <c r="B21" s="9" t="s">
        <v>272</v>
      </c>
      <c r="C21" s="307"/>
    </row>
    <row r="22" spans="1:3" s="422" customFormat="1" ht="12" customHeight="1">
      <c r="A22" s="414" t="s">
        <v>108</v>
      </c>
      <c r="B22" s="8" t="s">
        <v>425</v>
      </c>
      <c r="C22" s="307"/>
    </row>
    <row r="23" spans="1:3" s="422" customFormat="1" ht="12" customHeight="1">
      <c r="A23" s="414" t="s">
        <v>109</v>
      </c>
      <c r="B23" s="8" t="s">
        <v>426</v>
      </c>
      <c r="C23" s="307"/>
    </row>
    <row r="24" spans="1:3" s="422" customFormat="1" ht="12" customHeight="1" thickBot="1">
      <c r="A24" s="414" t="s">
        <v>110</v>
      </c>
      <c r="B24" s="8" t="s">
        <v>554</v>
      </c>
      <c r="C24" s="307"/>
    </row>
    <row r="25" spans="1:3" s="422" customFormat="1" ht="12" customHeight="1" thickBot="1">
      <c r="A25" s="208" t="s">
        <v>20</v>
      </c>
      <c r="B25" s="123" t="s">
        <v>179</v>
      </c>
      <c r="C25" s="314"/>
    </row>
    <row r="26" spans="1:3" s="422" customFormat="1" ht="12" customHeight="1" thickBot="1">
      <c r="A26" s="208" t="s">
        <v>21</v>
      </c>
      <c r="B26" s="123" t="s">
        <v>427</v>
      </c>
      <c r="C26" s="309">
        <f>+C27+C28</f>
        <v>0</v>
      </c>
    </row>
    <row r="27" spans="1:3" s="422" customFormat="1" ht="12" customHeight="1">
      <c r="A27" s="415" t="s">
        <v>282</v>
      </c>
      <c r="B27" s="416" t="s">
        <v>425</v>
      </c>
      <c r="C27" s="74"/>
    </row>
    <row r="28" spans="1:3" s="422" customFormat="1" ht="12" customHeight="1">
      <c r="A28" s="415" t="s">
        <v>285</v>
      </c>
      <c r="B28" s="417" t="s">
        <v>428</v>
      </c>
      <c r="C28" s="310"/>
    </row>
    <row r="29" spans="1:3" s="422" customFormat="1" ht="12" customHeight="1" thickBot="1">
      <c r="A29" s="414" t="s">
        <v>286</v>
      </c>
      <c r="B29" s="139" t="s">
        <v>555</v>
      </c>
      <c r="C29" s="81"/>
    </row>
    <row r="30" spans="1:3" s="422" customFormat="1" ht="12" customHeight="1" thickBot="1">
      <c r="A30" s="208" t="s">
        <v>22</v>
      </c>
      <c r="B30" s="123" t="s">
        <v>429</v>
      </c>
      <c r="C30" s="309">
        <f>+C31+C32+C33</f>
        <v>0</v>
      </c>
    </row>
    <row r="31" spans="1:3" s="422" customFormat="1" ht="12" customHeight="1">
      <c r="A31" s="415" t="s">
        <v>94</v>
      </c>
      <c r="B31" s="416" t="s">
        <v>309</v>
      </c>
      <c r="C31" s="74"/>
    </row>
    <row r="32" spans="1:3" s="422" customFormat="1" ht="12" customHeight="1">
      <c r="A32" s="415" t="s">
        <v>95</v>
      </c>
      <c r="B32" s="417" t="s">
        <v>310</v>
      </c>
      <c r="C32" s="310"/>
    </row>
    <row r="33" spans="1:3" s="422" customFormat="1" ht="12" customHeight="1" thickBot="1">
      <c r="A33" s="414" t="s">
        <v>96</v>
      </c>
      <c r="B33" s="139" t="s">
        <v>311</v>
      </c>
      <c r="C33" s="81"/>
    </row>
    <row r="34" spans="1:3" s="335" customFormat="1" ht="12" customHeight="1" thickBot="1">
      <c r="A34" s="208" t="s">
        <v>23</v>
      </c>
      <c r="B34" s="123" t="s">
        <v>397</v>
      </c>
      <c r="C34" s="314"/>
    </row>
    <row r="35" spans="1:3" s="335" customFormat="1" ht="12" customHeight="1" thickBot="1">
      <c r="A35" s="208" t="s">
        <v>24</v>
      </c>
      <c r="B35" s="123" t="s">
        <v>430</v>
      </c>
      <c r="C35" s="326"/>
    </row>
    <row r="36" spans="1:3" s="335" customFormat="1" ht="12" customHeight="1" thickBot="1">
      <c r="A36" s="200" t="s">
        <v>25</v>
      </c>
      <c r="B36" s="123" t="s">
        <v>556</v>
      </c>
      <c r="C36" s="327">
        <f>+C8+C20+C25+C26+C30+C34+C35</f>
        <v>0</v>
      </c>
    </row>
    <row r="37" spans="1:3" s="335" customFormat="1" ht="12" customHeight="1" thickBot="1">
      <c r="A37" s="231" t="s">
        <v>26</v>
      </c>
      <c r="B37" s="123" t="s">
        <v>432</v>
      </c>
      <c r="C37" s="327">
        <f>+C38+C39+C40</f>
        <v>0</v>
      </c>
    </row>
    <row r="38" spans="1:3" s="335" customFormat="1" ht="12" customHeight="1">
      <c r="A38" s="415" t="s">
        <v>433</v>
      </c>
      <c r="B38" s="416" t="s">
        <v>250</v>
      </c>
      <c r="C38" s="74"/>
    </row>
    <row r="39" spans="1:3" s="335" customFormat="1" ht="12" customHeight="1">
      <c r="A39" s="415" t="s">
        <v>434</v>
      </c>
      <c r="B39" s="417" t="s">
        <v>1</v>
      </c>
      <c r="C39" s="310"/>
    </row>
    <row r="40" spans="1:3" s="422" customFormat="1" ht="12" customHeight="1" thickBot="1">
      <c r="A40" s="414" t="s">
        <v>435</v>
      </c>
      <c r="B40" s="139" t="s">
        <v>436</v>
      </c>
      <c r="C40" s="81"/>
    </row>
    <row r="41" spans="1:3" s="422" customFormat="1" ht="15" customHeight="1" thickBot="1">
      <c r="A41" s="231" t="s">
        <v>27</v>
      </c>
      <c r="B41" s="232" t="s">
        <v>437</v>
      </c>
      <c r="C41" s="330">
        <f>+C36+C37</f>
        <v>0</v>
      </c>
    </row>
    <row r="42" spans="1:3" s="422" customFormat="1" ht="15" customHeight="1">
      <c r="A42" s="233"/>
      <c r="B42" s="234"/>
      <c r="C42" s="328"/>
    </row>
    <row r="43" spans="1:3" ht="13.5" thickBot="1">
      <c r="A43" s="235"/>
      <c r="B43" s="236"/>
      <c r="C43" s="329"/>
    </row>
    <row r="44" spans="1:3" s="421" customFormat="1" ht="16.5" customHeight="1" thickBot="1">
      <c r="A44" s="237"/>
      <c r="B44" s="238" t="s">
        <v>59</v>
      </c>
      <c r="C44" s="330"/>
    </row>
    <row r="45" spans="1:3" s="423" customFormat="1" ht="12" customHeight="1" thickBot="1">
      <c r="A45" s="208" t="s">
        <v>18</v>
      </c>
      <c r="B45" s="123" t="s">
        <v>438</v>
      </c>
      <c r="C45" s="309">
        <f>SUM(C46:C50)</f>
        <v>0</v>
      </c>
    </row>
    <row r="46" spans="1:3" ht="12" customHeight="1">
      <c r="A46" s="414" t="s">
        <v>101</v>
      </c>
      <c r="B46" s="9" t="s">
        <v>49</v>
      </c>
      <c r="C46" s="74"/>
    </row>
    <row r="47" spans="1:3" ht="12" customHeight="1">
      <c r="A47" s="414" t="s">
        <v>102</v>
      </c>
      <c r="B47" s="8" t="s">
        <v>188</v>
      </c>
      <c r="C47" s="77"/>
    </row>
    <row r="48" spans="1:3" ht="12" customHeight="1">
      <c r="A48" s="414" t="s">
        <v>103</v>
      </c>
      <c r="B48" s="8" t="s">
        <v>144</v>
      </c>
      <c r="C48" s="77"/>
    </row>
    <row r="49" spans="1:3" ht="12" customHeight="1">
      <c r="A49" s="414" t="s">
        <v>104</v>
      </c>
      <c r="B49" s="8" t="s">
        <v>189</v>
      </c>
      <c r="C49" s="77"/>
    </row>
    <row r="50" spans="1:3" ht="12" customHeight="1" thickBot="1">
      <c r="A50" s="414" t="s">
        <v>153</v>
      </c>
      <c r="B50" s="8" t="s">
        <v>190</v>
      </c>
      <c r="C50" s="77"/>
    </row>
    <row r="51" spans="1:3" ht="12" customHeight="1" thickBot="1">
      <c r="A51" s="208" t="s">
        <v>19</v>
      </c>
      <c r="B51" s="123" t="s">
        <v>439</v>
      </c>
      <c r="C51" s="309">
        <f>SUM(C52:C54)</f>
        <v>0</v>
      </c>
    </row>
    <row r="52" spans="1:3" s="423" customFormat="1" ht="12" customHeight="1">
      <c r="A52" s="414" t="s">
        <v>107</v>
      </c>
      <c r="B52" s="9" t="s">
        <v>240</v>
      </c>
      <c r="C52" s="74"/>
    </row>
    <row r="53" spans="1:3" ht="12" customHeight="1">
      <c r="A53" s="414" t="s">
        <v>108</v>
      </c>
      <c r="B53" s="8" t="s">
        <v>192</v>
      </c>
      <c r="C53" s="77"/>
    </row>
    <row r="54" spans="1:3" ht="12" customHeight="1">
      <c r="A54" s="414" t="s">
        <v>109</v>
      </c>
      <c r="B54" s="8" t="s">
        <v>60</v>
      </c>
      <c r="C54" s="77"/>
    </row>
    <row r="55" spans="1:3" ht="12" customHeight="1" thickBot="1">
      <c r="A55" s="414" t="s">
        <v>110</v>
      </c>
      <c r="B55" s="8" t="s">
        <v>553</v>
      </c>
      <c r="C55" s="77"/>
    </row>
    <row r="56" spans="1:3" ht="15" customHeight="1" thickBot="1">
      <c r="A56" s="208" t="s">
        <v>20</v>
      </c>
      <c r="B56" s="123" t="s">
        <v>12</v>
      </c>
      <c r="C56" s="314"/>
    </row>
    <row r="57" spans="1:3" ht="13.5" thickBot="1">
      <c r="A57" s="208" t="s">
        <v>21</v>
      </c>
      <c r="B57" s="239" t="s">
        <v>560</v>
      </c>
      <c r="C57" s="331">
        <f>+C45+C51+C56</f>
        <v>0</v>
      </c>
    </row>
    <row r="58" spans="1:3" ht="15" customHeight="1" thickBot="1">
      <c r="C58" s="332"/>
    </row>
    <row r="59" spans="1:3" ht="14.25" customHeight="1" thickBot="1">
      <c r="A59" s="242" t="s">
        <v>548</v>
      </c>
      <c r="B59" s="243"/>
      <c r="C59" s="121"/>
    </row>
    <row r="60" spans="1:3" ht="13.5" thickBot="1">
      <c r="A60" s="242" t="s">
        <v>213</v>
      </c>
      <c r="B60" s="243"/>
      <c r="C60" s="121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92D050"/>
  </sheetPr>
  <dimension ref="A1:G26"/>
  <sheetViews>
    <sheetView workbookViewId="0">
      <selection activeCell="C28" sqref="C28"/>
    </sheetView>
  </sheetViews>
  <sheetFormatPr defaultRowHeight="12.75"/>
  <cols>
    <col min="1" max="1" width="5.5" style="49" customWidth="1"/>
    <col min="2" max="2" width="33.1640625" style="49" customWidth="1"/>
    <col min="3" max="3" width="12.33203125" style="49" customWidth="1"/>
    <col min="4" max="4" width="11.5" style="49" customWidth="1"/>
    <col min="5" max="5" width="11.33203125" style="49" customWidth="1"/>
    <col min="6" max="6" width="11" style="49" customWidth="1"/>
    <col min="7" max="7" width="14.33203125" style="49" customWidth="1"/>
    <col min="8" max="16384" width="9.33203125" style="49"/>
  </cols>
  <sheetData>
    <row r="1" spans="1:7" ht="43.5" customHeight="1">
      <c r="A1" s="802" t="s">
        <v>2</v>
      </c>
      <c r="B1" s="802"/>
      <c r="C1" s="802"/>
      <c r="D1" s="802"/>
      <c r="E1" s="802"/>
      <c r="F1" s="802"/>
      <c r="G1" s="802"/>
    </row>
    <row r="3" spans="1:7" s="163" customFormat="1" ht="27" customHeight="1">
      <c r="A3" s="161" t="s">
        <v>218</v>
      </c>
      <c r="B3" s="162"/>
      <c r="C3" s="801" t="s">
        <v>219</v>
      </c>
      <c r="D3" s="801"/>
      <c r="E3" s="801"/>
      <c r="F3" s="801"/>
      <c r="G3" s="801"/>
    </row>
    <row r="4" spans="1:7" s="163" customFormat="1" ht="15.75">
      <c r="A4" s="162"/>
      <c r="B4" s="162"/>
      <c r="C4" s="162"/>
      <c r="D4" s="162"/>
      <c r="E4" s="162"/>
      <c r="F4" s="162"/>
      <c r="G4" s="162"/>
    </row>
    <row r="5" spans="1:7" s="163" customFormat="1" ht="24.75" customHeight="1">
      <c r="A5" s="161" t="s">
        <v>220</v>
      </c>
      <c r="B5" s="162"/>
      <c r="C5" s="801" t="s">
        <v>219</v>
      </c>
      <c r="D5" s="801"/>
      <c r="E5" s="801"/>
      <c r="F5" s="801"/>
      <c r="G5" s="162"/>
    </row>
    <row r="6" spans="1:7" s="164" customFormat="1">
      <c r="A6" s="218"/>
      <c r="B6" s="218"/>
      <c r="C6" s="218"/>
      <c r="D6" s="218"/>
      <c r="E6" s="218"/>
      <c r="F6" s="218"/>
      <c r="G6" s="218"/>
    </row>
    <row r="7" spans="1:7" s="165" customFormat="1" ht="15" customHeight="1">
      <c r="A7" s="261" t="s">
        <v>221</v>
      </c>
      <c r="B7" s="260"/>
      <c r="C7" s="260"/>
      <c r="D7" s="246"/>
      <c r="E7" s="246"/>
      <c r="F7" s="246"/>
      <c r="G7" s="246"/>
    </row>
    <row r="8" spans="1:7" s="165" customFormat="1" ht="15" customHeight="1" thickBot="1">
      <c r="A8" s="261" t="s">
        <v>222</v>
      </c>
      <c r="B8" s="246"/>
      <c r="C8" s="246"/>
      <c r="D8" s="246"/>
      <c r="E8" s="246"/>
      <c r="F8" s="246"/>
      <c r="G8" s="246"/>
    </row>
    <row r="9" spans="1:7" s="73" customFormat="1" ht="42" customHeight="1" thickBot="1">
      <c r="A9" s="197" t="s">
        <v>16</v>
      </c>
      <c r="B9" s="198" t="s">
        <v>223</v>
      </c>
      <c r="C9" s="198" t="s">
        <v>224</v>
      </c>
      <c r="D9" s="198" t="s">
        <v>225</v>
      </c>
      <c r="E9" s="198" t="s">
        <v>226</v>
      </c>
      <c r="F9" s="198" t="s">
        <v>227</v>
      </c>
      <c r="G9" s="199" t="s">
        <v>53</v>
      </c>
    </row>
    <row r="10" spans="1:7" ht="24" customHeight="1">
      <c r="A10" s="247" t="s">
        <v>18</v>
      </c>
      <c r="B10" s="206" t="s">
        <v>228</v>
      </c>
      <c r="C10" s="166"/>
      <c r="D10" s="166"/>
      <c r="E10" s="166"/>
      <c r="F10" s="166"/>
      <c r="G10" s="248">
        <f>SUM(C10:F10)</f>
        <v>0</v>
      </c>
    </row>
    <row r="11" spans="1:7" ht="24" customHeight="1">
      <c r="A11" s="249" t="s">
        <v>19</v>
      </c>
      <c r="B11" s="207" t="s">
        <v>229</v>
      </c>
      <c r="C11" s="167"/>
      <c r="D11" s="167"/>
      <c r="E11" s="167"/>
      <c r="F11" s="167"/>
      <c r="G11" s="250">
        <f t="shared" ref="G11:G16" si="0">SUM(C11:F11)</f>
        <v>0</v>
      </c>
    </row>
    <row r="12" spans="1:7" ht="24" customHeight="1">
      <c r="A12" s="249" t="s">
        <v>20</v>
      </c>
      <c r="B12" s="207" t="s">
        <v>230</v>
      </c>
      <c r="C12" s="167"/>
      <c r="D12" s="167"/>
      <c r="E12" s="167"/>
      <c r="F12" s="167"/>
      <c r="G12" s="250">
        <f t="shared" si="0"/>
        <v>0</v>
      </c>
    </row>
    <row r="13" spans="1:7" ht="24" customHeight="1">
      <c r="A13" s="249" t="s">
        <v>21</v>
      </c>
      <c r="B13" s="207" t="s">
        <v>231</v>
      </c>
      <c r="C13" s="167"/>
      <c r="D13" s="167"/>
      <c r="E13" s="167"/>
      <c r="F13" s="167"/>
      <c r="G13" s="250">
        <f t="shared" si="0"/>
        <v>0</v>
      </c>
    </row>
    <row r="14" spans="1:7" ht="24" customHeight="1">
      <c r="A14" s="249" t="s">
        <v>22</v>
      </c>
      <c r="B14" s="207" t="s">
        <v>232</v>
      </c>
      <c r="C14" s="167"/>
      <c r="D14" s="167"/>
      <c r="E14" s="167"/>
      <c r="F14" s="167"/>
      <c r="G14" s="250">
        <f t="shared" si="0"/>
        <v>0</v>
      </c>
    </row>
    <row r="15" spans="1:7" ht="24" customHeight="1" thickBot="1">
      <c r="A15" s="251" t="s">
        <v>23</v>
      </c>
      <c r="B15" s="252" t="s">
        <v>233</v>
      </c>
      <c r="C15" s="168"/>
      <c r="D15" s="168"/>
      <c r="E15" s="168"/>
      <c r="F15" s="168"/>
      <c r="G15" s="253">
        <f t="shared" si="0"/>
        <v>0</v>
      </c>
    </row>
    <row r="16" spans="1:7" s="169" customFormat="1" ht="24" customHeight="1" thickBot="1">
      <c r="A16" s="254" t="s">
        <v>24</v>
      </c>
      <c r="B16" s="255" t="s">
        <v>53</v>
      </c>
      <c r="C16" s="256">
        <f>SUM(C10:C15)</f>
        <v>0</v>
      </c>
      <c r="D16" s="256">
        <f>SUM(D10:D15)</f>
        <v>0</v>
      </c>
      <c r="E16" s="256">
        <f>SUM(E10:E15)</f>
        <v>0</v>
      </c>
      <c r="F16" s="256">
        <f>SUM(F10:F15)</f>
        <v>0</v>
      </c>
      <c r="G16" s="257">
        <f t="shared" si="0"/>
        <v>0</v>
      </c>
    </row>
    <row r="17" spans="1:7" s="164" customFormat="1">
      <c r="A17" s="218"/>
      <c r="B17" s="218"/>
      <c r="C17" s="218"/>
      <c r="D17" s="218"/>
      <c r="E17" s="218"/>
      <c r="F17" s="218"/>
      <c r="G17" s="218"/>
    </row>
    <row r="18" spans="1:7" s="164" customFormat="1">
      <c r="A18" s="218"/>
      <c r="B18" s="218"/>
      <c r="C18" s="218"/>
      <c r="D18" s="218"/>
      <c r="E18" s="218"/>
      <c r="F18" s="218"/>
      <c r="G18" s="218"/>
    </row>
    <row r="19" spans="1:7" s="164" customFormat="1">
      <c r="A19" s="218"/>
      <c r="B19" s="218"/>
      <c r="C19" s="218"/>
      <c r="D19" s="218"/>
      <c r="E19" s="218"/>
      <c r="F19" s="218"/>
      <c r="G19" s="218"/>
    </row>
    <row r="20" spans="1:7" s="164" customFormat="1" ht="15.75">
      <c r="A20" s="163" t="str">
        <f>+CONCATENATE("......................, ",LEFT(ÖSSZEFÜGGÉSEK!A5,4),". .......................... hó ..... nap")</f>
        <v>......................, 2015. .......................... hó ..... nap</v>
      </c>
      <c r="B20" s="218"/>
      <c r="C20" s="218"/>
      <c r="D20" s="218"/>
      <c r="E20" s="218"/>
      <c r="F20" s="218"/>
      <c r="G20" s="218"/>
    </row>
    <row r="21" spans="1:7" s="164" customFormat="1">
      <c r="A21" s="218"/>
      <c r="B21" s="218"/>
      <c r="C21" s="218"/>
      <c r="D21" s="218"/>
      <c r="E21" s="218"/>
      <c r="F21" s="218"/>
      <c r="G21" s="218"/>
    </row>
    <row r="22" spans="1:7">
      <c r="A22" s="218"/>
      <c r="B22" s="218"/>
      <c r="C22" s="218"/>
      <c r="D22" s="218"/>
      <c r="E22" s="218"/>
      <c r="F22" s="218"/>
      <c r="G22" s="218"/>
    </row>
    <row r="23" spans="1:7">
      <c r="A23" s="218"/>
      <c r="B23" s="218"/>
      <c r="C23" s="164"/>
      <c r="D23" s="164"/>
      <c r="E23" s="164"/>
      <c r="F23" s="164"/>
      <c r="G23" s="218"/>
    </row>
    <row r="24" spans="1:7" ht="13.5">
      <c r="A24" s="218"/>
      <c r="B24" s="218"/>
      <c r="C24" s="258"/>
      <c r="D24" s="259" t="s">
        <v>234</v>
      </c>
      <c r="E24" s="259"/>
      <c r="F24" s="258"/>
      <c r="G24" s="218"/>
    </row>
    <row r="25" spans="1:7" ht="13.5">
      <c r="C25" s="170"/>
      <c r="D25" s="171"/>
      <c r="E25" s="171"/>
      <c r="F25" s="170"/>
    </row>
    <row r="26" spans="1:7" ht="13.5">
      <c r="C26" s="170"/>
      <c r="D26" s="171"/>
      <c r="E26" s="171"/>
      <c r="F26" s="170"/>
    </row>
  </sheetData>
  <sheetProtection sheet="1"/>
  <mergeCells count="3">
    <mergeCell ref="C3:G3"/>
    <mergeCell ref="C5:F5"/>
    <mergeCell ref="A1:G1"/>
  </mergeCells>
  <phoneticPr fontId="30" type="noConversion"/>
  <printOptions horizontalCentered="1"/>
  <pageMargins left="0.78740157480314965" right="0.78740157480314965" top="1.149999999999999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
&amp;R&amp;"Times New Roman CE,Félkövér dőlt"&amp;11 13. melléklet a ……/2015. (….) önkormányzati rendelethez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92D050"/>
  </sheetPr>
  <dimension ref="A1:G167"/>
  <sheetViews>
    <sheetView zoomScale="120" zoomScaleNormal="120" zoomScaleSheetLayoutView="100" workbookViewId="0">
      <selection activeCell="C109" sqref="C109"/>
    </sheetView>
  </sheetViews>
  <sheetFormatPr defaultRowHeight="15.75"/>
  <cols>
    <col min="1" max="1" width="9" style="352" customWidth="1"/>
    <col min="2" max="2" width="75.83203125" style="352" customWidth="1"/>
    <col min="3" max="3" width="15.5" style="353" customWidth="1"/>
    <col min="4" max="5" width="15.5" style="352" customWidth="1"/>
    <col min="6" max="6" width="9" style="44" customWidth="1"/>
    <col min="7" max="16384" width="9.33203125" style="44"/>
  </cols>
  <sheetData>
    <row r="1" spans="1:5" ht="15.95" customHeight="1">
      <c r="A1" s="803" t="s">
        <v>15</v>
      </c>
      <c r="B1" s="803"/>
      <c r="C1" s="803"/>
      <c r="D1" s="803"/>
      <c r="E1" s="803"/>
    </row>
    <row r="2" spans="1:5" ht="15.95" customHeight="1" thickBot="1">
      <c r="A2" s="805" t="s">
        <v>157</v>
      </c>
      <c r="B2" s="805"/>
      <c r="D2" s="138"/>
      <c r="E2" s="306" t="s">
        <v>241</v>
      </c>
    </row>
    <row r="3" spans="1:5" ht="38.1" customHeight="1" thickBot="1">
      <c r="A3" s="23" t="s">
        <v>72</v>
      </c>
      <c r="B3" s="24" t="s">
        <v>17</v>
      </c>
      <c r="C3" s="24" t="str">
        <f>+CONCATENATE(LEFT(ÖSSZEFÜGGÉSEK!A5,4)-2,". évi tény")</f>
        <v>2013. évi tény</v>
      </c>
      <c r="D3" s="372" t="str">
        <f>+CONCATENATE(LEFT(ÖSSZEFÜGGÉSEK!A5,4)-1,". évi várható")</f>
        <v>2014. évi várható</v>
      </c>
      <c r="E3" s="160" t="str">
        <f>+'1.1.sz.mell. Önk. szumma'!E3</f>
        <v>2015. évi előirányzat</v>
      </c>
    </row>
    <row r="4" spans="1:5" s="46" customFormat="1" ht="12" customHeight="1" thickBot="1">
      <c r="A4" s="37" t="s">
        <v>520</v>
      </c>
      <c r="B4" s="38" t="s">
        <v>521</v>
      </c>
      <c r="C4" s="38" t="s">
        <v>522</v>
      </c>
      <c r="D4" s="38" t="s">
        <v>524</v>
      </c>
      <c r="E4" s="411" t="s">
        <v>523</v>
      </c>
    </row>
    <row r="5" spans="1:5" s="1" customFormat="1" ht="12" customHeight="1" thickBot="1">
      <c r="A5" s="20" t="s">
        <v>18</v>
      </c>
      <c r="B5" s="21" t="s">
        <v>266</v>
      </c>
      <c r="C5" s="364">
        <f>+C6+C7+C8+C9+C10+C11</f>
        <v>0</v>
      </c>
      <c r="D5" s="364">
        <f>+D6+D7+D8+D9+D10+D11</f>
        <v>0</v>
      </c>
      <c r="E5" s="262">
        <f>+E6+E7+E8+E9+E10+E11</f>
        <v>0</v>
      </c>
    </row>
    <row r="6" spans="1:5" s="1" customFormat="1" ht="12" customHeight="1">
      <c r="A6" s="15" t="s">
        <v>101</v>
      </c>
      <c r="B6" s="384" t="s">
        <v>267</v>
      </c>
      <c r="C6" s="366"/>
      <c r="D6" s="366"/>
      <c r="E6" s="264"/>
    </row>
    <row r="7" spans="1:5" s="1" customFormat="1" ht="12" customHeight="1">
      <c r="A7" s="14" t="s">
        <v>102</v>
      </c>
      <c r="B7" s="385" t="s">
        <v>268</v>
      </c>
      <c r="C7" s="365"/>
      <c r="D7" s="365"/>
      <c r="E7" s="263"/>
    </row>
    <row r="8" spans="1:5" s="1" customFormat="1" ht="12" customHeight="1">
      <c r="A8" s="14" t="s">
        <v>103</v>
      </c>
      <c r="B8" s="385" t="s">
        <v>269</v>
      </c>
      <c r="C8" s="365"/>
      <c r="D8" s="365"/>
      <c r="E8" s="263"/>
    </row>
    <row r="9" spans="1:5" s="1" customFormat="1" ht="12" customHeight="1">
      <c r="A9" s="14" t="s">
        <v>104</v>
      </c>
      <c r="B9" s="385" t="s">
        <v>270</v>
      </c>
      <c r="C9" s="365"/>
      <c r="D9" s="365"/>
      <c r="E9" s="263"/>
    </row>
    <row r="10" spans="1:5" s="1" customFormat="1" ht="12" customHeight="1">
      <c r="A10" s="14" t="s">
        <v>153</v>
      </c>
      <c r="B10" s="292" t="s">
        <v>456</v>
      </c>
      <c r="C10" s="365"/>
      <c r="D10" s="365"/>
      <c r="E10" s="263"/>
    </row>
    <row r="11" spans="1:5" s="1" customFormat="1" ht="12" customHeight="1" thickBot="1">
      <c r="A11" s="16" t="s">
        <v>105</v>
      </c>
      <c r="B11" s="293" t="s">
        <v>457</v>
      </c>
      <c r="C11" s="365"/>
      <c r="D11" s="365"/>
      <c r="E11" s="263"/>
    </row>
    <row r="12" spans="1:5" s="1" customFormat="1" ht="12" customHeight="1" thickBot="1">
      <c r="A12" s="20" t="s">
        <v>19</v>
      </c>
      <c r="B12" s="291" t="s">
        <v>271</v>
      </c>
      <c r="C12" s="364">
        <f>+C13+C14+C15+C16+C17</f>
        <v>0</v>
      </c>
      <c r="D12" s="364">
        <f>+D13+D14+D15+D16+D17</f>
        <v>0</v>
      </c>
      <c r="E12" s="262">
        <f>+E13+E14+E15+E16+E17</f>
        <v>0</v>
      </c>
    </row>
    <row r="13" spans="1:5" s="1" customFormat="1" ht="12" customHeight="1">
      <c r="A13" s="15" t="s">
        <v>107</v>
      </c>
      <c r="B13" s="384" t="s">
        <v>272</v>
      </c>
      <c r="C13" s="366"/>
      <c r="D13" s="366"/>
      <c r="E13" s="264"/>
    </row>
    <row r="14" spans="1:5" s="1" customFormat="1" ht="12" customHeight="1">
      <c r="A14" s="14" t="s">
        <v>108</v>
      </c>
      <c r="B14" s="385" t="s">
        <v>273</v>
      </c>
      <c r="C14" s="365"/>
      <c r="D14" s="365"/>
      <c r="E14" s="263"/>
    </row>
    <row r="15" spans="1:5" s="1" customFormat="1" ht="12" customHeight="1">
      <c r="A15" s="14" t="s">
        <v>109</v>
      </c>
      <c r="B15" s="385" t="s">
        <v>445</v>
      </c>
      <c r="C15" s="365"/>
      <c r="D15" s="365"/>
      <c r="E15" s="263"/>
    </row>
    <row r="16" spans="1:5" s="1" customFormat="1" ht="12" customHeight="1">
      <c r="A16" s="14" t="s">
        <v>110</v>
      </c>
      <c r="B16" s="385" t="s">
        <v>446</v>
      </c>
      <c r="C16" s="365"/>
      <c r="D16" s="365"/>
      <c r="E16" s="263"/>
    </row>
    <row r="17" spans="1:5" s="1" customFormat="1" ht="12" customHeight="1">
      <c r="A17" s="14" t="s">
        <v>111</v>
      </c>
      <c r="B17" s="385" t="s">
        <v>274</v>
      </c>
      <c r="C17" s="365"/>
      <c r="D17" s="365"/>
      <c r="E17" s="263"/>
    </row>
    <row r="18" spans="1:5" s="1" customFormat="1" ht="12" customHeight="1" thickBot="1">
      <c r="A18" s="16" t="s">
        <v>120</v>
      </c>
      <c r="B18" s="293" t="s">
        <v>275</v>
      </c>
      <c r="C18" s="367"/>
      <c r="D18" s="367"/>
      <c r="E18" s="265"/>
    </row>
    <row r="19" spans="1:5" s="1" customFormat="1" ht="12" customHeight="1" thickBot="1">
      <c r="A19" s="20" t="s">
        <v>20</v>
      </c>
      <c r="B19" s="21" t="s">
        <v>276</v>
      </c>
      <c r="C19" s="364">
        <f>+C20+C21+C22+C23+C24</f>
        <v>0</v>
      </c>
      <c r="D19" s="364">
        <f>+D20+D21+D22+D23+D24</f>
        <v>0</v>
      </c>
      <c r="E19" s="262">
        <f>+E20+E21+E22+E23+E24</f>
        <v>0</v>
      </c>
    </row>
    <row r="20" spans="1:5" s="1" customFormat="1" ht="12" customHeight="1">
      <c r="A20" s="15" t="s">
        <v>90</v>
      </c>
      <c r="B20" s="384" t="s">
        <v>277</v>
      </c>
      <c r="C20" s="366"/>
      <c r="D20" s="366"/>
      <c r="E20" s="264"/>
    </row>
    <row r="21" spans="1:5" s="1" customFormat="1" ht="12" customHeight="1">
      <c r="A21" s="14" t="s">
        <v>91</v>
      </c>
      <c r="B21" s="385" t="s">
        <v>278</v>
      </c>
      <c r="C21" s="365"/>
      <c r="D21" s="365"/>
      <c r="E21" s="263"/>
    </row>
    <row r="22" spans="1:5" s="1" customFormat="1" ht="12" customHeight="1">
      <c r="A22" s="14" t="s">
        <v>92</v>
      </c>
      <c r="B22" s="385" t="s">
        <v>447</v>
      </c>
      <c r="C22" s="365"/>
      <c r="D22" s="365"/>
      <c r="E22" s="263"/>
    </row>
    <row r="23" spans="1:5" s="1" customFormat="1" ht="12" customHeight="1">
      <c r="A23" s="14" t="s">
        <v>93</v>
      </c>
      <c r="B23" s="385" t="s">
        <v>448</v>
      </c>
      <c r="C23" s="365"/>
      <c r="D23" s="365"/>
      <c r="E23" s="263"/>
    </row>
    <row r="24" spans="1:5" s="1" customFormat="1" ht="12" customHeight="1">
      <c r="A24" s="14" t="s">
        <v>176</v>
      </c>
      <c r="B24" s="385" t="s">
        <v>279</v>
      </c>
      <c r="C24" s="365"/>
      <c r="D24" s="365"/>
      <c r="E24" s="263"/>
    </row>
    <row r="25" spans="1:5" s="1" customFormat="1" ht="12" customHeight="1" thickBot="1">
      <c r="A25" s="16" t="s">
        <v>177</v>
      </c>
      <c r="B25" s="386" t="s">
        <v>280</v>
      </c>
      <c r="C25" s="367"/>
      <c r="D25" s="367"/>
      <c r="E25" s="265"/>
    </row>
    <row r="26" spans="1:5" s="1" customFormat="1" ht="12" customHeight="1" thickBot="1">
      <c r="A26" s="20" t="s">
        <v>178</v>
      </c>
      <c r="B26" s="21" t="s">
        <v>281</v>
      </c>
      <c r="C26" s="371">
        <f>+C27+C31+C32+C33</f>
        <v>0</v>
      </c>
      <c r="D26" s="371">
        <f>+D27+D31+D32+D33</f>
        <v>0</v>
      </c>
      <c r="E26" s="408">
        <f>+E27+E31+E32+E33</f>
        <v>0</v>
      </c>
    </row>
    <row r="27" spans="1:5" s="1" customFormat="1" ht="12" customHeight="1">
      <c r="A27" s="15" t="s">
        <v>282</v>
      </c>
      <c r="B27" s="384" t="s">
        <v>463</v>
      </c>
      <c r="C27" s="410">
        <f>+C28+C29+C30</f>
        <v>0</v>
      </c>
      <c r="D27" s="410">
        <f>+D28+D29+D30</f>
        <v>0</v>
      </c>
      <c r="E27" s="409">
        <f>+E28+E29+E30</f>
        <v>0</v>
      </c>
    </row>
    <row r="28" spans="1:5" s="1" customFormat="1" ht="12" customHeight="1">
      <c r="A28" s="14" t="s">
        <v>283</v>
      </c>
      <c r="B28" s="385" t="s">
        <v>288</v>
      </c>
      <c r="C28" s="365"/>
      <c r="D28" s="365"/>
      <c r="E28" s="263"/>
    </row>
    <row r="29" spans="1:5" s="1" customFormat="1" ht="12" customHeight="1">
      <c r="A29" s="14" t="s">
        <v>284</v>
      </c>
      <c r="B29" s="385" t="s">
        <v>289</v>
      </c>
      <c r="C29" s="365"/>
      <c r="D29" s="365"/>
      <c r="E29" s="263"/>
    </row>
    <row r="30" spans="1:5" s="1" customFormat="1" ht="12" customHeight="1">
      <c r="A30" s="14" t="s">
        <v>461</v>
      </c>
      <c r="B30" s="447" t="s">
        <v>462</v>
      </c>
      <c r="C30" s="365"/>
      <c r="D30" s="365"/>
      <c r="E30" s="263"/>
    </row>
    <row r="31" spans="1:5" s="1" customFormat="1" ht="12" customHeight="1">
      <c r="A31" s="14" t="s">
        <v>285</v>
      </c>
      <c r="B31" s="385" t="s">
        <v>290</v>
      </c>
      <c r="C31" s="365"/>
      <c r="D31" s="365"/>
      <c r="E31" s="263"/>
    </row>
    <row r="32" spans="1:5" s="1" customFormat="1" ht="12" customHeight="1">
      <c r="A32" s="14" t="s">
        <v>286</v>
      </c>
      <c r="B32" s="385" t="s">
        <v>291</v>
      </c>
      <c r="C32" s="365"/>
      <c r="D32" s="365"/>
      <c r="E32" s="263"/>
    </row>
    <row r="33" spans="1:5" s="1" customFormat="1" ht="12" customHeight="1" thickBot="1">
      <c r="A33" s="16" t="s">
        <v>287</v>
      </c>
      <c r="B33" s="386" t="s">
        <v>292</v>
      </c>
      <c r="C33" s="367"/>
      <c r="D33" s="367"/>
      <c r="E33" s="265"/>
    </row>
    <row r="34" spans="1:5" s="1" customFormat="1" ht="12" customHeight="1" thickBot="1">
      <c r="A34" s="20" t="s">
        <v>22</v>
      </c>
      <c r="B34" s="21" t="s">
        <v>458</v>
      </c>
      <c r="C34" s="364">
        <f>SUM(C35:C45)</f>
        <v>0</v>
      </c>
      <c r="D34" s="364">
        <f>SUM(D35:D45)</f>
        <v>0</v>
      </c>
      <c r="E34" s="262">
        <f>SUM(E35:E45)</f>
        <v>0</v>
      </c>
    </row>
    <row r="35" spans="1:5" s="1" customFormat="1" ht="12" customHeight="1">
      <c r="A35" s="15" t="s">
        <v>94</v>
      </c>
      <c r="B35" s="384" t="s">
        <v>295</v>
      </c>
      <c r="C35" s="366"/>
      <c r="D35" s="366"/>
      <c r="E35" s="264"/>
    </row>
    <row r="36" spans="1:5" s="1" customFormat="1" ht="12" customHeight="1">
      <c r="A36" s="14" t="s">
        <v>95</v>
      </c>
      <c r="B36" s="385" t="s">
        <v>296</v>
      </c>
      <c r="C36" s="365"/>
      <c r="D36" s="365"/>
      <c r="E36" s="263"/>
    </row>
    <row r="37" spans="1:5" s="1" customFormat="1" ht="12" customHeight="1">
      <c r="A37" s="14" t="s">
        <v>96</v>
      </c>
      <c r="B37" s="385" t="s">
        <v>297</v>
      </c>
      <c r="C37" s="365"/>
      <c r="D37" s="365"/>
      <c r="E37" s="263"/>
    </row>
    <row r="38" spans="1:5" s="1" customFormat="1" ht="12" customHeight="1">
      <c r="A38" s="14" t="s">
        <v>180</v>
      </c>
      <c r="B38" s="385" t="s">
        <v>298</v>
      </c>
      <c r="C38" s="365"/>
      <c r="D38" s="365"/>
      <c r="E38" s="263"/>
    </row>
    <row r="39" spans="1:5" s="1" customFormat="1" ht="12" customHeight="1">
      <c r="A39" s="14" t="s">
        <v>181</v>
      </c>
      <c r="B39" s="385" t="s">
        <v>299</v>
      </c>
      <c r="C39" s="365"/>
      <c r="D39" s="365"/>
      <c r="E39" s="263"/>
    </row>
    <row r="40" spans="1:5" s="1" customFormat="1" ht="12" customHeight="1">
      <c r="A40" s="14" t="s">
        <v>182</v>
      </c>
      <c r="B40" s="385" t="s">
        <v>300</v>
      </c>
      <c r="C40" s="365"/>
      <c r="D40" s="365"/>
      <c r="E40" s="263"/>
    </row>
    <row r="41" spans="1:5" s="1" customFormat="1" ht="12" customHeight="1">
      <c r="A41" s="14" t="s">
        <v>183</v>
      </c>
      <c r="B41" s="385" t="s">
        <v>301</v>
      </c>
      <c r="C41" s="365"/>
      <c r="D41" s="365"/>
      <c r="E41" s="263"/>
    </row>
    <row r="42" spans="1:5" s="1" customFormat="1" ht="12" customHeight="1">
      <c r="A42" s="14" t="s">
        <v>184</v>
      </c>
      <c r="B42" s="385" t="s">
        <v>302</v>
      </c>
      <c r="C42" s="365"/>
      <c r="D42" s="365"/>
      <c r="E42" s="263"/>
    </row>
    <row r="43" spans="1:5" s="1" customFormat="1" ht="12" customHeight="1">
      <c r="A43" s="14" t="s">
        <v>293</v>
      </c>
      <c r="B43" s="385" t="s">
        <v>303</v>
      </c>
      <c r="C43" s="368"/>
      <c r="D43" s="368"/>
      <c r="E43" s="266"/>
    </row>
    <row r="44" spans="1:5" s="1" customFormat="1" ht="12" customHeight="1">
      <c r="A44" s="16" t="s">
        <v>294</v>
      </c>
      <c r="B44" s="386" t="s">
        <v>460</v>
      </c>
      <c r="C44" s="369"/>
      <c r="D44" s="369"/>
      <c r="E44" s="267"/>
    </row>
    <row r="45" spans="1:5" s="1" customFormat="1" ht="12" customHeight="1" thickBot="1">
      <c r="A45" s="16" t="s">
        <v>459</v>
      </c>
      <c r="B45" s="293" t="s">
        <v>304</v>
      </c>
      <c r="C45" s="369"/>
      <c r="D45" s="369"/>
      <c r="E45" s="267"/>
    </row>
    <row r="46" spans="1:5" s="1" customFormat="1" ht="12" customHeight="1" thickBot="1">
      <c r="A46" s="20" t="s">
        <v>23</v>
      </c>
      <c r="B46" s="21" t="s">
        <v>305</v>
      </c>
      <c r="C46" s="364">
        <f>SUM(C47:C51)</f>
        <v>0</v>
      </c>
      <c r="D46" s="364">
        <f>SUM(D47:D51)</f>
        <v>0</v>
      </c>
      <c r="E46" s="262">
        <f>SUM(E47:E51)</f>
        <v>0</v>
      </c>
    </row>
    <row r="47" spans="1:5" s="1" customFormat="1" ht="12" customHeight="1">
      <c r="A47" s="15" t="s">
        <v>97</v>
      </c>
      <c r="B47" s="384" t="s">
        <v>309</v>
      </c>
      <c r="C47" s="426"/>
      <c r="D47" s="426"/>
      <c r="E47" s="289"/>
    </row>
    <row r="48" spans="1:5" s="1" customFormat="1" ht="12" customHeight="1">
      <c r="A48" s="14" t="s">
        <v>98</v>
      </c>
      <c r="B48" s="385" t="s">
        <v>310</v>
      </c>
      <c r="C48" s="368"/>
      <c r="D48" s="368"/>
      <c r="E48" s="266"/>
    </row>
    <row r="49" spans="1:5" s="1" customFormat="1" ht="12" customHeight="1">
      <c r="A49" s="14" t="s">
        <v>306</v>
      </c>
      <c r="B49" s="385" t="s">
        <v>311</v>
      </c>
      <c r="C49" s="368"/>
      <c r="D49" s="368"/>
      <c r="E49" s="266"/>
    </row>
    <row r="50" spans="1:5" s="1" customFormat="1" ht="12" customHeight="1">
      <c r="A50" s="14" t="s">
        <v>307</v>
      </c>
      <c r="B50" s="385" t="s">
        <v>312</v>
      </c>
      <c r="C50" s="368"/>
      <c r="D50" s="368"/>
      <c r="E50" s="266"/>
    </row>
    <row r="51" spans="1:5" s="1" customFormat="1" ht="12" customHeight="1" thickBot="1">
      <c r="A51" s="16" t="s">
        <v>308</v>
      </c>
      <c r="B51" s="293" t="s">
        <v>313</v>
      </c>
      <c r="C51" s="369"/>
      <c r="D51" s="369"/>
      <c r="E51" s="267"/>
    </row>
    <row r="52" spans="1:5" s="1" customFormat="1" ht="12" customHeight="1" thickBot="1">
      <c r="A52" s="20" t="s">
        <v>185</v>
      </c>
      <c r="B52" s="21" t="s">
        <v>314</v>
      </c>
      <c r="C52" s="364">
        <f>SUM(C53:C55)</f>
        <v>0</v>
      </c>
      <c r="D52" s="364">
        <f>SUM(D53:D55)</f>
        <v>0</v>
      </c>
      <c r="E52" s="262">
        <f>SUM(E53:E55)</f>
        <v>0</v>
      </c>
    </row>
    <row r="53" spans="1:5" s="1" customFormat="1" ht="12" customHeight="1">
      <c r="A53" s="15" t="s">
        <v>99</v>
      </c>
      <c r="B53" s="384" t="s">
        <v>315</v>
      </c>
      <c r="C53" s="366"/>
      <c r="D53" s="366"/>
      <c r="E53" s="264"/>
    </row>
    <row r="54" spans="1:5" s="1" customFormat="1" ht="12" customHeight="1">
      <c r="A54" s="14" t="s">
        <v>100</v>
      </c>
      <c r="B54" s="385" t="s">
        <v>449</v>
      </c>
      <c r="C54" s="365"/>
      <c r="D54" s="365"/>
      <c r="E54" s="263"/>
    </row>
    <row r="55" spans="1:5" s="1" customFormat="1" ht="12" customHeight="1">
      <c r="A55" s="14" t="s">
        <v>318</v>
      </c>
      <c r="B55" s="385" t="s">
        <v>316</v>
      </c>
      <c r="C55" s="365"/>
      <c r="D55" s="365"/>
      <c r="E55" s="263"/>
    </row>
    <row r="56" spans="1:5" s="1" customFormat="1" ht="12" customHeight="1" thickBot="1">
      <c r="A56" s="16" t="s">
        <v>319</v>
      </c>
      <c r="B56" s="293" t="s">
        <v>317</v>
      </c>
      <c r="C56" s="367"/>
      <c r="D56" s="367"/>
      <c r="E56" s="265"/>
    </row>
    <row r="57" spans="1:5" s="1" customFormat="1" ht="12" customHeight="1" thickBot="1">
      <c r="A57" s="20" t="s">
        <v>25</v>
      </c>
      <c r="B57" s="291" t="s">
        <v>320</v>
      </c>
      <c r="C57" s="364">
        <f>SUM(C58:C60)</f>
        <v>0</v>
      </c>
      <c r="D57" s="364">
        <f>SUM(D58:D60)</f>
        <v>0</v>
      </c>
      <c r="E57" s="262">
        <f>SUM(E58:E60)</f>
        <v>0</v>
      </c>
    </row>
    <row r="58" spans="1:5" s="1" customFormat="1" ht="12" customHeight="1">
      <c r="A58" s="15" t="s">
        <v>186</v>
      </c>
      <c r="B58" s="384" t="s">
        <v>322</v>
      </c>
      <c r="C58" s="368"/>
      <c r="D58" s="368"/>
      <c r="E58" s="266"/>
    </row>
    <row r="59" spans="1:5" s="1" customFormat="1" ht="12" customHeight="1">
      <c r="A59" s="14" t="s">
        <v>187</v>
      </c>
      <c r="B59" s="385" t="s">
        <v>450</v>
      </c>
      <c r="C59" s="368"/>
      <c r="D59" s="368"/>
      <c r="E59" s="266"/>
    </row>
    <row r="60" spans="1:5" s="1" customFormat="1" ht="12" customHeight="1">
      <c r="A60" s="14" t="s">
        <v>242</v>
      </c>
      <c r="B60" s="385" t="s">
        <v>323</v>
      </c>
      <c r="C60" s="368"/>
      <c r="D60" s="368"/>
      <c r="E60" s="266"/>
    </row>
    <row r="61" spans="1:5" s="1" customFormat="1" ht="12" customHeight="1" thickBot="1">
      <c r="A61" s="16" t="s">
        <v>321</v>
      </c>
      <c r="B61" s="293" t="s">
        <v>324</v>
      </c>
      <c r="C61" s="368"/>
      <c r="D61" s="368"/>
      <c r="E61" s="266"/>
    </row>
    <row r="62" spans="1:5" s="1" customFormat="1" ht="12" customHeight="1" thickBot="1">
      <c r="A62" s="454" t="s">
        <v>503</v>
      </c>
      <c r="B62" s="21" t="s">
        <v>325</v>
      </c>
      <c r="C62" s="371">
        <f>+C5+C12+C19+C26+C34+C46+C52+C57</f>
        <v>0</v>
      </c>
      <c r="D62" s="371">
        <f>+D5+D12+D19+D26+D34+D46+D52+D57</f>
        <v>0</v>
      </c>
      <c r="E62" s="408">
        <f>+E5+E12+E19+E26+E34+E46+E52+E57</f>
        <v>0</v>
      </c>
    </row>
    <row r="63" spans="1:5" s="1" customFormat="1" ht="12" customHeight="1" thickBot="1">
      <c r="A63" s="427" t="s">
        <v>326</v>
      </c>
      <c r="B63" s="291" t="s">
        <v>574</v>
      </c>
      <c r="C63" s="364">
        <f>SUM(C64:C66)</f>
        <v>0</v>
      </c>
      <c r="D63" s="364">
        <f>SUM(D64:D66)</f>
        <v>0</v>
      </c>
      <c r="E63" s="262">
        <f>SUM(E64:E66)</f>
        <v>0</v>
      </c>
    </row>
    <row r="64" spans="1:5" s="1" customFormat="1" ht="12" customHeight="1">
      <c r="A64" s="15" t="s">
        <v>358</v>
      </c>
      <c r="B64" s="384" t="s">
        <v>328</v>
      </c>
      <c r="C64" s="368"/>
      <c r="D64" s="368"/>
      <c r="E64" s="266"/>
    </row>
    <row r="65" spans="1:7" s="1" customFormat="1" ht="12" customHeight="1">
      <c r="A65" s="14" t="s">
        <v>367</v>
      </c>
      <c r="B65" s="385" t="s">
        <v>329</v>
      </c>
      <c r="C65" s="368"/>
      <c r="D65" s="368"/>
      <c r="E65" s="266"/>
    </row>
    <row r="66" spans="1:7" s="1" customFormat="1" ht="12" customHeight="1" thickBot="1">
      <c r="A66" s="16" t="s">
        <v>368</v>
      </c>
      <c r="B66" s="448" t="s">
        <v>488</v>
      </c>
      <c r="C66" s="368"/>
      <c r="D66" s="368"/>
      <c r="E66" s="266"/>
    </row>
    <row r="67" spans="1:7" s="1" customFormat="1" ht="12" customHeight="1" thickBot="1">
      <c r="A67" s="427" t="s">
        <v>331</v>
      </c>
      <c r="B67" s="291" t="s">
        <v>332</v>
      </c>
      <c r="C67" s="364">
        <f>SUM(C68:C71)</f>
        <v>0</v>
      </c>
      <c r="D67" s="364">
        <f>SUM(D68:D71)</f>
        <v>0</v>
      </c>
      <c r="E67" s="262">
        <f>SUM(E68:E71)</f>
        <v>0</v>
      </c>
    </row>
    <row r="68" spans="1:7" s="1" customFormat="1" ht="12" customHeight="1">
      <c r="A68" s="15" t="s">
        <v>154</v>
      </c>
      <c r="B68" s="384" t="s">
        <v>333</v>
      </c>
      <c r="C68" s="368"/>
      <c r="D68" s="368"/>
      <c r="E68" s="266"/>
    </row>
    <row r="69" spans="1:7" s="1" customFormat="1" ht="17.25" customHeight="1">
      <c r="A69" s="14" t="s">
        <v>155</v>
      </c>
      <c r="B69" s="385" t="s">
        <v>334</v>
      </c>
      <c r="C69" s="368"/>
      <c r="D69" s="368"/>
      <c r="E69" s="266"/>
      <c r="G69" s="47"/>
    </row>
    <row r="70" spans="1:7" s="1" customFormat="1" ht="12" customHeight="1">
      <c r="A70" s="14" t="s">
        <v>359</v>
      </c>
      <c r="B70" s="385" t="s">
        <v>335</v>
      </c>
      <c r="C70" s="368"/>
      <c r="D70" s="368"/>
      <c r="E70" s="266"/>
    </row>
    <row r="71" spans="1:7" s="1" customFormat="1" ht="12" customHeight="1" thickBot="1">
      <c r="A71" s="16" t="s">
        <v>360</v>
      </c>
      <c r="B71" s="293" t="s">
        <v>336</v>
      </c>
      <c r="C71" s="368"/>
      <c r="D71" s="368"/>
      <c r="E71" s="266"/>
    </row>
    <row r="72" spans="1:7" s="1" customFormat="1" ht="12" customHeight="1" thickBot="1">
      <c r="A72" s="427" t="s">
        <v>337</v>
      </c>
      <c r="B72" s="291" t="s">
        <v>338</v>
      </c>
      <c r="C72" s="364">
        <f>SUM(C73:C74)</f>
        <v>0</v>
      </c>
      <c r="D72" s="364">
        <f>SUM(D73:D74)</f>
        <v>0</v>
      </c>
      <c r="E72" s="262">
        <f>SUM(E73:E74)</f>
        <v>0</v>
      </c>
    </row>
    <row r="73" spans="1:7" s="1" customFormat="1" ht="12" customHeight="1">
      <c r="A73" s="15" t="s">
        <v>361</v>
      </c>
      <c r="B73" s="384" t="s">
        <v>339</v>
      </c>
      <c r="C73" s="368"/>
      <c r="D73" s="368"/>
      <c r="E73" s="266"/>
    </row>
    <row r="74" spans="1:7" s="1" customFormat="1" ht="12" customHeight="1" thickBot="1">
      <c r="A74" s="16" t="s">
        <v>362</v>
      </c>
      <c r="B74" s="293" t="s">
        <v>340</v>
      </c>
      <c r="C74" s="368"/>
      <c r="D74" s="368"/>
      <c r="E74" s="266"/>
    </row>
    <row r="75" spans="1:7" s="1" customFormat="1" ht="12" customHeight="1" thickBot="1">
      <c r="A75" s="427" t="s">
        <v>341</v>
      </c>
      <c r="B75" s="291" t="s">
        <v>342</v>
      </c>
      <c r="C75" s="364">
        <f>SUM(C76:C78)</f>
        <v>0</v>
      </c>
      <c r="D75" s="364">
        <f>SUM(D76:D78)</f>
        <v>0</v>
      </c>
      <c r="E75" s="262">
        <f>SUM(E76:E78)</f>
        <v>0</v>
      </c>
    </row>
    <row r="76" spans="1:7" s="1" customFormat="1" ht="12" customHeight="1">
      <c r="A76" s="15" t="s">
        <v>363</v>
      </c>
      <c r="B76" s="384" t="s">
        <v>343</v>
      </c>
      <c r="C76" s="368"/>
      <c r="D76" s="368"/>
      <c r="E76" s="266"/>
    </row>
    <row r="77" spans="1:7" s="1" customFormat="1" ht="12" customHeight="1">
      <c r="A77" s="14" t="s">
        <v>364</v>
      </c>
      <c r="B77" s="385" t="s">
        <v>344</v>
      </c>
      <c r="C77" s="368"/>
      <c r="D77" s="368"/>
      <c r="E77" s="266"/>
    </row>
    <row r="78" spans="1:7" s="1" customFormat="1" ht="12" customHeight="1" thickBot="1">
      <c r="A78" s="16" t="s">
        <v>365</v>
      </c>
      <c r="B78" s="293" t="s">
        <v>345</v>
      </c>
      <c r="C78" s="368"/>
      <c r="D78" s="368"/>
      <c r="E78" s="266"/>
    </row>
    <row r="79" spans="1:7" s="1" customFormat="1" ht="12" customHeight="1" thickBot="1">
      <c r="A79" s="427" t="s">
        <v>346</v>
      </c>
      <c r="B79" s="291" t="s">
        <v>366</v>
      </c>
      <c r="C79" s="364">
        <f>SUM(C80:C83)</f>
        <v>0</v>
      </c>
      <c r="D79" s="364">
        <f>SUM(D80:D83)</f>
        <v>0</v>
      </c>
      <c r="E79" s="262">
        <f>SUM(E80:E83)</f>
        <v>0</v>
      </c>
    </row>
    <row r="80" spans="1:7" s="1" customFormat="1" ht="12" customHeight="1">
      <c r="A80" s="388" t="s">
        <v>347</v>
      </c>
      <c r="B80" s="384" t="s">
        <v>348</v>
      </c>
      <c r="C80" s="368"/>
      <c r="D80" s="368"/>
      <c r="E80" s="266"/>
    </row>
    <row r="81" spans="1:6" s="1" customFormat="1" ht="12" customHeight="1">
      <c r="A81" s="389" t="s">
        <v>349</v>
      </c>
      <c r="B81" s="385" t="s">
        <v>350</v>
      </c>
      <c r="C81" s="368"/>
      <c r="D81" s="368"/>
      <c r="E81" s="266"/>
    </row>
    <row r="82" spans="1:6" s="1" customFormat="1" ht="12" customHeight="1">
      <c r="A82" s="389" t="s">
        <v>351</v>
      </c>
      <c r="B82" s="385" t="s">
        <v>352</v>
      </c>
      <c r="C82" s="368"/>
      <c r="D82" s="368"/>
      <c r="E82" s="266"/>
    </row>
    <row r="83" spans="1:6" s="1" customFormat="1" ht="12" customHeight="1" thickBot="1">
      <c r="A83" s="390" t="s">
        <v>353</v>
      </c>
      <c r="B83" s="293" t="s">
        <v>354</v>
      </c>
      <c r="C83" s="368"/>
      <c r="D83" s="368"/>
      <c r="E83" s="266"/>
    </row>
    <row r="84" spans="1:6" s="1" customFormat="1" ht="12" customHeight="1" thickBot="1">
      <c r="A84" s="427" t="s">
        <v>355</v>
      </c>
      <c r="B84" s="291" t="s">
        <v>502</v>
      </c>
      <c r="C84" s="429"/>
      <c r="D84" s="429"/>
      <c r="E84" s="430"/>
    </row>
    <row r="85" spans="1:6" s="1" customFormat="1" ht="12" customHeight="1" thickBot="1">
      <c r="A85" s="427" t="s">
        <v>357</v>
      </c>
      <c r="B85" s="291" t="s">
        <v>356</v>
      </c>
      <c r="C85" s="429"/>
      <c r="D85" s="429"/>
      <c r="E85" s="430"/>
    </row>
    <row r="86" spans="1:6" s="1" customFormat="1" ht="12" customHeight="1" thickBot="1">
      <c r="A86" s="427" t="s">
        <v>369</v>
      </c>
      <c r="B86" s="391" t="s">
        <v>505</v>
      </c>
      <c r="C86" s="371">
        <f>+C63+C67+C72+C75+C79+C85+C84</f>
        <v>0</v>
      </c>
      <c r="D86" s="371">
        <f>+D63+D67+D72+D75+D79+D85+D84</f>
        <v>0</v>
      </c>
      <c r="E86" s="408">
        <f>+E63+E67+E72+E75+E79+E85+E84</f>
        <v>0</v>
      </c>
    </row>
    <row r="87" spans="1:6" s="1" customFormat="1" ht="12" customHeight="1" thickBot="1">
      <c r="A87" s="428" t="s">
        <v>504</v>
      </c>
      <c r="B87" s="392" t="s">
        <v>506</v>
      </c>
      <c r="C87" s="371">
        <f>+C62+C86</f>
        <v>0</v>
      </c>
      <c r="D87" s="371">
        <f>+D62+D86</f>
        <v>0</v>
      </c>
      <c r="E87" s="408">
        <f>+E62+E86</f>
        <v>0</v>
      </c>
    </row>
    <row r="88" spans="1:6" s="1" customFormat="1" ht="12" customHeight="1">
      <c r="A88" s="336"/>
      <c r="B88" s="337"/>
      <c r="C88" s="338"/>
      <c r="D88" s="339"/>
      <c r="E88" s="340"/>
    </row>
    <row r="89" spans="1:6" s="1" customFormat="1" ht="12" customHeight="1">
      <c r="A89" s="803" t="s">
        <v>47</v>
      </c>
      <c r="B89" s="803"/>
      <c r="C89" s="803"/>
      <c r="D89" s="803"/>
      <c r="E89" s="803"/>
    </row>
    <row r="90" spans="1:6" s="1" customFormat="1" ht="12" customHeight="1" thickBot="1">
      <c r="A90" s="804" t="s">
        <v>158</v>
      </c>
      <c r="B90" s="804"/>
      <c r="C90" s="353"/>
      <c r="D90" s="138"/>
      <c r="E90" s="306" t="s">
        <v>241</v>
      </c>
    </row>
    <row r="91" spans="1:6" s="1" customFormat="1" ht="24" customHeight="1" thickBot="1">
      <c r="A91" s="23" t="s">
        <v>16</v>
      </c>
      <c r="B91" s="24" t="s">
        <v>48</v>
      </c>
      <c r="C91" s="24" t="str">
        <f>+C3</f>
        <v>2013. évi tény</v>
      </c>
      <c r="D91" s="24" t="str">
        <f>+D3</f>
        <v>2014. évi várható</v>
      </c>
      <c r="E91" s="160" t="str">
        <f>+E3</f>
        <v>2015. évi előirányzat</v>
      </c>
      <c r="F91" s="146"/>
    </row>
    <row r="92" spans="1:6" s="1" customFormat="1" ht="12" customHeight="1" thickBot="1">
      <c r="A92" s="37" t="s">
        <v>520</v>
      </c>
      <c r="B92" s="38" t="s">
        <v>521</v>
      </c>
      <c r="C92" s="38" t="s">
        <v>522</v>
      </c>
      <c r="D92" s="38" t="s">
        <v>524</v>
      </c>
      <c r="E92" s="411" t="s">
        <v>523</v>
      </c>
      <c r="F92" s="146"/>
    </row>
    <row r="93" spans="1:6" s="1" customFormat="1" ht="15" customHeight="1" thickBot="1">
      <c r="A93" s="22" t="s">
        <v>18</v>
      </c>
      <c r="B93" s="31" t="s">
        <v>464</v>
      </c>
      <c r="C93" s="363">
        <f>C94+C95+C96+C97+C98+C111</f>
        <v>0</v>
      </c>
      <c r="D93" s="363">
        <f>D94+D95+D96+D97+D98+D111</f>
        <v>0</v>
      </c>
      <c r="E93" s="457">
        <f>E94+E95+E96+E97+E98+E111</f>
        <v>0</v>
      </c>
      <c r="F93" s="146"/>
    </row>
    <row r="94" spans="1:6" s="1" customFormat="1" ht="12.95" customHeight="1">
      <c r="A94" s="17" t="s">
        <v>101</v>
      </c>
      <c r="B94" s="10" t="s">
        <v>49</v>
      </c>
      <c r="C94" s="464"/>
      <c r="D94" s="464"/>
      <c r="E94" s="458"/>
    </row>
    <row r="95" spans="1:6" ht="16.5" customHeight="1">
      <c r="A95" s="14" t="s">
        <v>102</v>
      </c>
      <c r="B95" s="8" t="s">
        <v>188</v>
      </c>
      <c r="C95" s="365"/>
      <c r="D95" s="365"/>
      <c r="E95" s="263"/>
    </row>
    <row r="96" spans="1:6">
      <c r="A96" s="14" t="s">
        <v>103</v>
      </c>
      <c r="B96" s="8" t="s">
        <v>144</v>
      </c>
      <c r="C96" s="367"/>
      <c r="D96" s="367"/>
      <c r="E96" s="265"/>
    </row>
    <row r="97" spans="1:5" s="46" customFormat="1" ht="12" customHeight="1">
      <c r="A97" s="14" t="s">
        <v>104</v>
      </c>
      <c r="B97" s="11" t="s">
        <v>189</v>
      </c>
      <c r="C97" s="367"/>
      <c r="D97" s="367"/>
      <c r="E97" s="265"/>
    </row>
    <row r="98" spans="1:5" ht="12" customHeight="1">
      <c r="A98" s="14" t="s">
        <v>115</v>
      </c>
      <c r="B98" s="19" t="s">
        <v>190</v>
      </c>
      <c r="C98" s="367"/>
      <c r="D98" s="367"/>
      <c r="E98" s="265"/>
    </row>
    <row r="99" spans="1:5" ht="12" customHeight="1">
      <c r="A99" s="14" t="s">
        <v>105</v>
      </c>
      <c r="B99" s="8" t="s">
        <v>469</v>
      </c>
      <c r="C99" s="367"/>
      <c r="D99" s="367"/>
      <c r="E99" s="265"/>
    </row>
    <row r="100" spans="1:5" ht="12" customHeight="1">
      <c r="A100" s="14" t="s">
        <v>106</v>
      </c>
      <c r="B100" s="142" t="s">
        <v>468</v>
      </c>
      <c r="C100" s="367"/>
      <c r="D100" s="367"/>
      <c r="E100" s="265"/>
    </row>
    <row r="101" spans="1:5" ht="12" customHeight="1">
      <c r="A101" s="14" t="s">
        <v>116</v>
      </c>
      <c r="B101" s="142" t="s">
        <v>467</v>
      </c>
      <c r="C101" s="367"/>
      <c r="D101" s="367"/>
      <c r="E101" s="265"/>
    </row>
    <row r="102" spans="1:5" ht="12" customHeight="1">
      <c r="A102" s="14" t="s">
        <v>117</v>
      </c>
      <c r="B102" s="140" t="s">
        <v>372</v>
      </c>
      <c r="C102" s="367"/>
      <c r="D102" s="367"/>
      <c r="E102" s="265"/>
    </row>
    <row r="103" spans="1:5" ht="12" customHeight="1">
      <c r="A103" s="14" t="s">
        <v>118</v>
      </c>
      <c r="B103" s="141" t="s">
        <v>373</v>
      </c>
      <c r="C103" s="367"/>
      <c r="D103" s="367"/>
      <c r="E103" s="265"/>
    </row>
    <row r="104" spans="1:5" ht="12" customHeight="1">
      <c r="A104" s="14" t="s">
        <v>119</v>
      </c>
      <c r="B104" s="141" t="s">
        <v>374</v>
      </c>
      <c r="C104" s="367"/>
      <c r="D104" s="367"/>
      <c r="E104" s="265"/>
    </row>
    <row r="105" spans="1:5" ht="12" customHeight="1">
      <c r="A105" s="14" t="s">
        <v>121</v>
      </c>
      <c r="B105" s="140" t="s">
        <v>375</v>
      </c>
      <c r="C105" s="367"/>
      <c r="D105" s="367"/>
      <c r="E105" s="265"/>
    </row>
    <row r="106" spans="1:5" ht="12" customHeight="1">
      <c r="A106" s="14" t="s">
        <v>191</v>
      </c>
      <c r="B106" s="140" t="s">
        <v>376</v>
      </c>
      <c r="C106" s="367"/>
      <c r="D106" s="367"/>
      <c r="E106" s="265"/>
    </row>
    <row r="107" spans="1:5" ht="12" customHeight="1">
      <c r="A107" s="14" t="s">
        <v>370</v>
      </c>
      <c r="B107" s="141" t="s">
        <v>377</v>
      </c>
      <c r="C107" s="367"/>
      <c r="D107" s="367"/>
      <c r="E107" s="265"/>
    </row>
    <row r="108" spans="1:5" ht="12" customHeight="1">
      <c r="A108" s="13" t="s">
        <v>371</v>
      </c>
      <c r="B108" s="142" t="s">
        <v>378</v>
      </c>
      <c r="C108" s="367"/>
      <c r="D108" s="367"/>
      <c r="E108" s="265"/>
    </row>
    <row r="109" spans="1:5" ht="12" customHeight="1">
      <c r="A109" s="14" t="s">
        <v>465</v>
      </c>
      <c r="B109" s="142" t="s">
        <v>379</v>
      </c>
      <c r="C109" s="367"/>
      <c r="D109" s="367"/>
      <c r="E109" s="265"/>
    </row>
    <row r="110" spans="1:5" ht="12" customHeight="1">
      <c r="A110" s="16" t="s">
        <v>466</v>
      </c>
      <c r="B110" s="142" t="s">
        <v>380</v>
      </c>
      <c r="C110" s="367"/>
      <c r="D110" s="367"/>
      <c r="E110" s="265"/>
    </row>
    <row r="111" spans="1:5" ht="12" customHeight="1">
      <c r="A111" s="14" t="s">
        <v>470</v>
      </c>
      <c r="B111" s="11" t="s">
        <v>50</v>
      </c>
      <c r="C111" s="365"/>
      <c r="D111" s="365"/>
      <c r="E111" s="263"/>
    </row>
    <row r="112" spans="1:5" ht="12" customHeight="1">
      <c r="A112" s="14" t="s">
        <v>471</v>
      </c>
      <c r="B112" s="8" t="s">
        <v>473</v>
      </c>
      <c r="C112" s="365"/>
      <c r="D112" s="365"/>
      <c r="E112" s="263"/>
    </row>
    <row r="113" spans="1:5" ht="12" customHeight="1" thickBot="1">
      <c r="A113" s="18" t="s">
        <v>472</v>
      </c>
      <c r="B113" s="452" t="s">
        <v>474</v>
      </c>
      <c r="C113" s="465"/>
      <c r="D113" s="465"/>
      <c r="E113" s="459"/>
    </row>
    <row r="114" spans="1:5" ht="12" customHeight="1" thickBot="1">
      <c r="A114" s="449" t="s">
        <v>19</v>
      </c>
      <c r="B114" s="450" t="s">
        <v>381</v>
      </c>
      <c r="C114" s="466">
        <f>+C115+C117+C119</f>
        <v>0</v>
      </c>
      <c r="D114" s="466">
        <f>+D115+D117+D119</f>
        <v>0</v>
      </c>
      <c r="E114" s="460">
        <f>+E115+E117+E119</f>
        <v>0</v>
      </c>
    </row>
    <row r="115" spans="1:5" ht="12" customHeight="1">
      <c r="A115" s="15" t="s">
        <v>107</v>
      </c>
      <c r="B115" s="8" t="s">
        <v>240</v>
      </c>
      <c r="C115" s="366"/>
      <c r="D115" s="366"/>
      <c r="E115" s="264"/>
    </row>
    <row r="116" spans="1:5">
      <c r="A116" s="15" t="s">
        <v>108</v>
      </c>
      <c r="B116" s="12" t="s">
        <v>385</v>
      </c>
      <c r="C116" s="366"/>
      <c r="D116" s="366"/>
      <c r="E116" s="264"/>
    </row>
    <row r="117" spans="1:5" ht="12" customHeight="1">
      <c r="A117" s="15" t="s">
        <v>109</v>
      </c>
      <c r="B117" s="12" t="s">
        <v>192</v>
      </c>
      <c r="C117" s="365"/>
      <c r="D117" s="365"/>
      <c r="E117" s="263"/>
    </row>
    <row r="118" spans="1:5" ht="12" customHeight="1">
      <c r="A118" s="15" t="s">
        <v>110</v>
      </c>
      <c r="B118" s="12" t="s">
        <v>386</v>
      </c>
      <c r="C118" s="365"/>
      <c r="D118" s="365"/>
      <c r="E118" s="263"/>
    </row>
    <row r="119" spans="1:5" ht="12" customHeight="1">
      <c r="A119" s="15" t="s">
        <v>111</v>
      </c>
      <c r="B119" s="293" t="s">
        <v>243</v>
      </c>
      <c r="C119" s="365"/>
      <c r="D119" s="365"/>
      <c r="E119" s="263"/>
    </row>
    <row r="120" spans="1:5" ht="12" customHeight="1">
      <c r="A120" s="15" t="s">
        <v>120</v>
      </c>
      <c r="B120" s="292" t="s">
        <v>451</v>
      </c>
      <c r="C120" s="365"/>
      <c r="D120" s="365"/>
      <c r="E120" s="263"/>
    </row>
    <row r="121" spans="1:5" ht="12" customHeight="1">
      <c r="A121" s="15" t="s">
        <v>122</v>
      </c>
      <c r="B121" s="380" t="s">
        <v>391</v>
      </c>
      <c r="C121" s="365"/>
      <c r="D121" s="365"/>
      <c r="E121" s="263"/>
    </row>
    <row r="122" spans="1:5" ht="12" customHeight="1">
      <c r="A122" s="15" t="s">
        <v>193</v>
      </c>
      <c r="B122" s="141" t="s">
        <v>374</v>
      </c>
      <c r="C122" s="365"/>
      <c r="D122" s="365"/>
      <c r="E122" s="263"/>
    </row>
    <row r="123" spans="1:5" ht="12" customHeight="1">
      <c r="A123" s="15" t="s">
        <v>194</v>
      </c>
      <c r="B123" s="141" t="s">
        <v>390</v>
      </c>
      <c r="C123" s="365"/>
      <c r="D123" s="365"/>
      <c r="E123" s="263"/>
    </row>
    <row r="124" spans="1:5" ht="12" customHeight="1">
      <c r="A124" s="15" t="s">
        <v>195</v>
      </c>
      <c r="B124" s="141" t="s">
        <v>389</v>
      </c>
      <c r="C124" s="365"/>
      <c r="D124" s="365"/>
      <c r="E124" s="263"/>
    </row>
    <row r="125" spans="1:5" ht="12" customHeight="1">
      <c r="A125" s="15" t="s">
        <v>382</v>
      </c>
      <c r="B125" s="141" t="s">
        <v>377</v>
      </c>
      <c r="C125" s="365"/>
      <c r="D125" s="365"/>
      <c r="E125" s="263"/>
    </row>
    <row r="126" spans="1:5" ht="12" customHeight="1">
      <c r="A126" s="15" t="s">
        <v>383</v>
      </c>
      <c r="B126" s="141" t="s">
        <v>388</v>
      </c>
      <c r="C126" s="365"/>
      <c r="D126" s="365"/>
      <c r="E126" s="263"/>
    </row>
    <row r="127" spans="1:5" ht="12" customHeight="1" thickBot="1">
      <c r="A127" s="13" t="s">
        <v>384</v>
      </c>
      <c r="B127" s="141" t="s">
        <v>387</v>
      </c>
      <c r="C127" s="367"/>
      <c r="D127" s="367"/>
      <c r="E127" s="265"/>
    </row>
    <row r="128" spans="1:5" ht="12" customHeight="1" thickBot="1">
      <c r="A128" s="20" t="s">
        <v>20</v>
      </c>
      <c r="B128" s="123" t="s">
        <v>475</v>
      </c>
      <c r="C128" s="364">
        <f>+C93+C114</f>
        <v>0</v>
      </c>
      <c r="D128" s="364">
        <f>+D93+D114</f>
        <v>0</v>
      </c>
      <c r="E128" s="262">
        <f>+E93+E114</f>
        <v>0</v>
      </c>
    </row>
    <row r="129" spans="1:5" ht="12" customHeight="1" thickBot="1">
      <c r="A129" s="20" t="s">
        <v>21</v>
      </c>
      <c r="B129" s="123" t="s">
        <v>476</v>
      </c>
      <c r="C129" s="364">
        <f>+C130+C131+C132</f>
        <v>0</v>
      </c>
      <c r="D129" s="364">
        <f>+D130+D131+D132</f>
        <v>0</v>
      </c>
      <c r="E129" s="262">
        <f>+E130+E131+E132</f>
        <v>0</v>
      </c>
    </row>
    <row r="130" spans="1:5" ht="12" customHeight="1">
      <c r="A130" s="15" t="s">
        <v>282</v>
      </c>
      <c r="B130" s="12" t="s">
        <v>483</v>
      </c>
      <c r="C130" s="365"/>
      <c r="D130" s="365"/>
      <c r="E130" s="263"/>
    </row>
    <row r="131" spans="1:5" ht="12" customHeight="1">
      <c r="A131" s="15" t="s">
        <v>285</v>
      </c>
      <c r="B131" s="12" t="s">
        <v>484</v>
      </c>
      <c r="C131" s="365"/>
      <c r="D131" s="365"/>
      <c r="E131" s="263"/>
    </row>
    <row r="132" spans="1:5" ht="12" customHeight="1" thickBot="1">
      <c r="A132" s="13" t="s">
        <v>286</v>
      </c>
      <c r="B132" s="12" t="s">
        <v>485</v>
      </c>
      <c r="C132" s="365"/>
      <c r="D132" s="365"/>
      <c r="E132" s="263"/>
    </row>
    <row r="133" spans="1:5" ht="12" customHeight="1" thickBot="1">
      <c r="A133" s="20" t="s">
        <v>22</v>
      </c>
      <c r="B133" s="123" t="s">
        <v>477</v>
      </c>
      <c r="C133" s="364">
        <f>SUM(C134:C139)</f>
        <v>0</v>
      </c>
      <c r="D133" s="364">
        <f>SUM(D134:D139)</f>
        <v>0</v>
      </c>
      <c r="E133" s="262">
        <f>SUM(E134:E139)</f>
        <v>0</v>
      </c>
    </row>
    <row r="134" spans="1:5" ht="12" customHeight="1">
      <c r="A134" s="15" t="s">
        <v>94</v>
      </c>
      <c r="B134" s="9" t="s">
        <v>486</v>
      </c>
      <c r="C134" s="365"/>
      <c r="D134" s="365"/>
      <c r="E134" s="263"/>
    </row>
    <row r="135" spans="1:5" ht="12" customHeight="1">
      <c r="A135" s="15" t="s">
        <v>95</v>
      </c>
      <c r="B135" s="9" t="s">
        <v>478</v>
      </c>
      <c r="C135" s="365"/>
      <c r="D135" s="365"/>
      <c r="E135" s="263"/>
    </row>
    <row r="136" spans="1:5" ht="12" customHeight="1">
      <c r="A136" s="15" t="s">
        <v>96</v>
      </c>
      <c r="B136" s="9" t="s">
        <v>479</v>
      </c>
      <c r="C136" s="365"/>
      <c r="D136" s="365"/>
      <c r="E136" s="263"/>
    </row>
    <row r="137" spans="1:5" ht="12" customHeight="1">
      <c r="A137" s="15" t="s">
        <v>180</v>
      </c>
      <c r="B137" s="9" t="s">
        <v>480</v>
      </c>
      <c r="C137" s="365"/>
      <c r="D137" s="365"/>
      <c r="E137" s="263"/>
    </row>
    <row r="138" spans="1:5" ht="12" customHeight="1">
      <c r="A138" s="15" t="s">
        <v>181</v>
      </c>
      <c r="B138" s="9" t="s">
        <v>481</v>
      </c>
      <c r="C138" s="365"/>
      <c r="D138" s="365"/>
      <c r="E138" s="263"/>
    </row>
    <row r="139" spans="1:5" ht="12" customHeight="1" thickBot="1">
      <c r="A139" s="13" t="s">
        <v>182</v>
      </c>
      <c r="B139" s="9" t="s">
        <v>482</v>
      </c>
      <c r="C139" s="365"/>
      <c r="D139" s="365"/>
      <c r="E139" s="263"/>
    </row>
    <row r="140" spans="1:5" ht="12" customHeight="1" thickBot="1">
      <c r="A140" s="20" t="s">
        <v>23</v>
      </c>
      <c r="B140" s="123" t="s">
        <v>490</v>
      </c>
      <c r="C140" s="371">
        <f>+C141+C142+C143+C144</f>
        <v>0</v>
      </c>
      <c r="D140" s="371">
        <f>+D141+D142+D143+D144</f>
        <v>0</v>
      </c>
      <c r="E140" s="408">
        <f>+E141+E142+E143+E144</f>
        <v>0</v>
      </c>
    </row>
    <row r="141" spans="1:5" ht="12" customHeight="1">
      <c r="A141" s="15" t="s">
        <v>97</v>
      </c>
      <c r="B141" s="9" t="s">
        <v>392</v>
      </c>
      <c r="C141" s="365"/>
      <c r="D141" s="365"/>
      <c r="E141" s="263"/>
    </row>
    <row r="142" spans="1:5" ht="12" customHeight="1">
      <c r="A142" s="15" t="s">
        <v>98</v>
      </c>
      <c r="B142" s="9" t="s">
        <v>393</v>
      </c>
      <c r="C142" s="365"/>
      <c r="D142" s="365"/>
      <c r="E142" s="263"/>
    </row>
    <row r="143" spans="1:5" ht="12" customHeight="1">
      <c r="A143" s="15" t="s">
        <v>306</v>
      </c>
      <c r="B143" s="9" t="s">
        <v>491</v>
      </c>
      <c r="C143" s="365"/>
      <c r="D143" s="365"/>
      <c r="E143" s="263"/>
    </row>
    <row r="144" spans="1:5" ht="12" customHeight="1" thickBot="1">
      <c r="A144" s="13" t="s">
        <v>307</v>
      </c>
      <c r="B144" s="7" t="s">
        <v>412</v>
      </c>
      <c r="C144" s="365"/>
      <c r="D144" s="365"/>
      <c r="E144" s="263"/>
    </row>
    <row r="145" spans="1:6" ht="12" customHeight="1" thickBot="1">
      <c r="A145" s="20" t="s">
        <v>24</v>
      </c>
      <c r="B145" s="123" t="s">
        <v>492</v>
      </c>
      <c r="C145" s="467">
        <f>SUM(C146:C150)</f>
        <v>0</v>
      </c>
      <c r="D145" s="467">
        <f>SUM(D146:D150)</f>
        <v>0</v>
      </c>
      <c r="E145" s="461">
        <f>SUM(E146:E150)</f>
        <v>0</v>
      </c>
    </row>
    <row r="146" spans="1:6" ht="12" customHeight="1">
      <c r="A146" s="15" t="s">
        <v>99</v>
      </c>
      <c r="B146" s="9" t="s">
        <v>487</v>
      </c>
      <c r="C146" s="365"/>
      <c r="D146" s="365"/>
      <c r="E146" s="263"/>
    </row>
    <row r="147" spans="1:6" ht="12" customHeight="1">
      <c r="A147" s="15" t="s">
        <v>100</v>
      </c>
      <c r="B147" s="9" t="s">
        <v>494</v>
      </c>
      <c r="C147" s="365"/>
      <c r="D147" s="365"/>
      <c r="E147" s="263"/>
    </row>
    <row r="148" spans="1:6" ht="12" customHeight="1">
      <c r="A148" s="15" t="s">
        <v>318</v>
      </c>
      <c r="B148" s="9" t="s">
        <v>489</v>
      </c>
      <c r="C148" s="365"/>
      <c r="D148" s="365"/>
      <c r="E148" s="263"/>
    </row>
    <row r="149" spans="1:6" ht="12" customHeight="1">
      <c r="A149" s="15" t="s">
        <v>319</v>
      </c>
      <c r="B149" s="9" t="s">
        <v>495</v>
      </c>
      <c r="C149" s="365"/>
      <c r="D149" s="365"/>
      <c r="E149" s="263"/>
    </row>
    <row r="150" spans="1:6" ht="12" customHeight="1" thickBot="1">
      <c r="A150" s="15" t="s">
        <v>493</v>
      </c>
      <c r="B150" s="9" t="s">
        <v>496</v>
      </c>
      <c r="C150" s="365"/>
      <c r="D150" s="365"/>
      <c r="E150" s="263"/>
    </row>
    <row r="151" spans="1:6" ht="12" customHeight="1" thickBot="1">
      <c r="A151" s="20" t="s">
        <v>25</v>
      </c>
      <c r="B151" s="123" t="s">
        <v>497</v>
      </c>
      <c r="C151" s="468"/>
      <c r="D151" s="468"/>
      <c r="E151" s="462"/>
    </row>
    <row r="152" spans="1:6" ht="12" customHeight="1" thickBot="1">
      <c r="A152" s="20" t="s">
        <v>26</v>
      </c>
      <c r="B152" s="123" t="s">
        <v>498</v>
      </c>
      <c r="C152" s="468"/>
      <c r="D152" s="468"/>
      <c r="E152" s="462"/>
    </row>
    <row r="153" spans="1:6" ht="15" customHeight="1" thickBot="1">
      <c r="A153" s="20" t="s">
        <v>27</v>
      </c>
      <c r="B153" s="123" t="s">
        <v>500</v>
      </c>
      <c r="C153" s="469">
        <f>+C129+C133+C140+C145+C151+C152</f>
        <v>0</v>
      </c>
      <c r="D153" s="469">
        <f>+D129+D133+D140+D145+D151+D152</f>
        <v>0</v>
      </c>
      <c r="E153" s="463">
        <f>+E129+E133+E140+E145+E151+E152</f>
        <v>0</v>
      </c>
      <c r="F153" s="124"/>
    </row>
    <row r="154" spans="1:6" s="1" customFormat="1" ht="12.95" customHeight="1" thickBot="1">
      <c r="A154" s="294" t="s">
        <v>28</v>
      </c>
      <c r="B154" s="349" t="s">
        <v>499</v>
      </c>
      <c r="C154" s="469">
        <f>+C128+C153</f>
        <v>0</v>
      </c>
      <c r="D154" s="469">
        <f>+D128+D153</f>
        <v>0</v>
      </c>
      <c r="E154" s="463">
        <f>+E128+E153</f>
        <v>0</v>
      </c>
    </row>
    <row r="155" spans="1:6">
      <c r="C155" s="352"/>
    </row>
    <row r="156" spans="1:6">
      <c r="C156" s="352"/>
    </row>
    <row r="157" spans="1:6">
      <c r="C157" s="352"/>
    </row>
    <row r="158" spans="1:6" ht="16.5" customHeight="1">
      <c r="C158" s="352"/>
    </row>
    <row r="159" spans="1:6">
      <c r="C159" s="352"/>
    </row>
    <row r="160" spans="1:6">
      <c r="C160" s="352"/>
    </row>
    <row r="161" spans="3:3">
      <c r="C161" s="352"/>
    </row>
    <row r="162" spans="3:3">
      <c r="C162" s="352"/>
    </row>
    <row r="163" spans="3:3">
      <c r="C163" s="352"/>
    </row>
    <row r="164" spans="3:3">
      <c r="C164" s="352"/>
    </row>
    <row r="165" spans="3:3">
      <c r="C165" s="352"/>
    </row>
    <row r="166" spans="3:3">
      <c r="C166" s="352"/>
    </row>
    <row r="167" spans="3:3">
      <c r="C167" s="352"/>
    </row>
  </sheetData>
  <sheetProtection sheet="1"/>
  <mergeCells count="4">
    <mergeCell ref="A1:E1"/>
    <mergeCell ref="A89:E89"/>
    <mergeCell ref="A90:B90"/>
    <mergeCell ref="A2:B2"/>
  </mergeCells>
  <phoneticPr fontId="30" type="noConversion"/>
  <printOptions horizontalCentered="1"/>
  <pageMargins left="0.78740157480314965" right="0.78740157480314965" top="1.4566929133858268" bottom="0.87" header="0.78740157480314965" footer="0.57999999999999996"/>
  <pageSetup paperSize="9" scale="62" fitToWidth="3" fitToHeight="2" orientation="portrait" r:id="rId1"/>
  <headerFooter alignWithMargins="0">
    <oddHeader>&amp;C&amp;"Times New Roman CE,Félkövér"&amp;12&amp;UTájékoztató kimutatások, mérlegek&amp;U
............................. Önkormányzat
2015. ÉVI KÖLTSÉGVETÉSÉNEK MÉRLEGE&amp;R&amp;"Times New Roman CE,Félkövér dőlt"&amp;11 1. számú tájékoztató tábla</oddHeader>
  </headerFooter>
  <rowBreaks count="1" manualBreakCount="1">
    <brk id="88" max="4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rgb="FF92D050"/>
  </sheetPr>
  <dimension ref="A1:J18"/>
  <sheetViews>
    <sheetView workbookViewId="0">
      <selection activeCell="P16" sqref="P16"/>
    </sheetView>
  </sheetViews>
  <sheetFormatPr defaultRowHeight="12.75"/>
  <cols>
    <col min="1" max="1" width="6.83203125" style="196" customWidth="1"/>
    <col min="2" max="2" width="49.6640625" style="54" customWidth="1"/>
    <col min="3" max="8" width="12.83203125" style="54" customWidth="1"/>
    <col min="9" max="9" width="14.33203125" style="54" customWidth="1"/>
    <col min="10" max="10" width="3.33203125" style="54" customWidth="1"/>
    <col min="11" max="16384" width="9.33203125" style="54"/>
  </cols>
  <sheetData>
    <row r="1" spans="1:10" ht="27.75" customHeight="1">
      <c r="A1" s="807" t="s">
        <v>3</v>
      </c>
      <c r="B1" s="807"/>
      <c r="C1" s="807"/>
      <c r="D1" s="807"/>
      <c r="E1" s="807"/>
      <c r="F1" s="807"/>
      <c r="G1" s="807"/>
      <c r="H1" s="807"/>
      <c r="I1" s="807"/>
    </row>
    <row r="2" spans="1:10" ht="20.25" customHeight="1" thickBot="1">
      <c r="I2" s="441" t="s">
        <v>63</v>
      </c>
    </row>
    <row r="3" spans="1:10" s="442" customFormat="1" ht="26.25" customHeight="1">
      <c r="A3" s="815" t="s">
        <v>72</v>
      </c>
      <c r="B3" s="810" t="s">
        <v>88</v>
      </c>
      <c r="C3" s="815" t="s">
        <v>89</v>
      </c>
      <c r="D3" s="815" t="str">
        <f>+CONCATENATE(LEFT(ÖSSZEFÜGGÉSEK!A5,4)," előtti kifizetés")</f>
        <v>2015 előtti kifizetés</v>
      </c>
      <c r="E3" s="812" t="s">
        <v>71</v>
      </c>
      <c r="F3" s="813"/>
      <c r="G3" s="813"/>
      <c r="H3" s="814"/>
      <c r="I3" s="810" t="s">
        <v>51</v>
      </c>
    </row>
    <row r="4" spans="1:10" s="443" customFormat="1" ht="32.25" customHeight="1" thickBot="1">
      <c r="A4" s="816"/>
      <c r="B4" s="811"/>
      <c r="C4" s="811"/>
      <c r="D4" s="816"/>
      <c r="E4" s="268" t="str">
        <f>+CONCATENATE(LEFT(ÖSSZEFÜGGÉSEK!A5,4),".")</f>
        <v>2015.</v>
      </c>
      <c r="F4" s="268" t="str">
        <f>+CONCATENATE(LEFT(ÖSSZEFÜGGÉSEK!A5,4)+1,".")</f>
        <v>2016.</v>
      </c>
      <c r="G4" s="268" t="str">
        <f>+CONCATENATE(LEFT(ÖSSZEFÜGGÉSEK!A5,4)+2,".")</f>
        <v>2017.</v>
      </c>
      <c r="H4" s="269" t="str">
        <f>+CONCATENATE(LEFT(ÖSSZEFÜGGÉSEK!A5,4)+2,".",CHAR(10)," után")</f>
        <v>2017.
 után</v>
      </c>
      <c r="I4" s="811"/>
    </row>
    <row r="5" spans="1:10" s="444" customFormat="1" ht="12.95" customHeight="1" thickBot="1">
      <c r="A5" s="270" t="s">
        <v>520</v>
      </c>
      <c r="B5" s="271" t="s">
        <v>521</v>
      </c>
      <c r="C5" s="272" t="s">
        <v>522</v>
      </c>
      <c r="D5" s="271" t="s">
        <v>524</v>
      </c>
      <c r="E5" s="270" t="s">
        <v>523</v>
      </c>
      <c r="F5" s="272" t="s">
        <v>525</v>
      </c>
      <c r="G5" s="272" t="s">
        <v>527</v>
      </c>
      <c r="H5" s="273" t="s">
        <v>528</v>
      </c>
      <c r="I5" s="274" t="s">
        <v>529</v>
      </c>
    </row>
    <row r="6" spans="1:10" ht="24.75" customHeight="1" thickBot="1">
      <c r="A6" s="275" t="s">
        <v>18</v>
      </c>
      <c r="B6" s="276" t="s">
        <v>4</v>
      </c>
      <c r="C6" s="436"/>
      <c r="D6" s="56">
        <f>+D7+D8</f>
        <v>0</v>
      </c>
      <c r="E6" s="57">
        <f>+E7+E8</f>
        <v>0</v>
      </c>
      <c r="F6" s="58">
        <f>+F7+F8</f>
        <v>0</v>
      </c>
      <c r="G6" s="58">
        <f>+G7+G8</f>
        <v>0</v>
      </c>
      <c r="H6" s="59">
        <f>+H7+H8</f>
        <v>0</v>
      </c>
      <c r="I6" s="56">
        <f t="shared" ref="I6:I17" si="0">SUM(D6:H6)</f>
        <v>0</v>
      </c>
    </row>
    <row r="7" spans="1:10" ht="20.100000000000001" customHeight="1">
      <c r="A7" s="277" t="s">
        <v>19</v>
      </c>
      <c r="B7" s="60" t="s">
        <v>73</v>
      </c>
      <c r="C7" s="437"/>
      <c r="D7" s="61"/>
      <c r="E7" s="62"/>
      <c r="F7" s="28"/>
      <c r="G7" s="28"/>
      <c r="H7" s="25"/>
      <c r="I7" s="278">
        <f t="shared" si="0"/>
        <v>0</v>
      </c>
      <c r="J7" s="806" t="s">
        <v>557</v>
      </c>
    </row>
    <row r="8" spans="1:10" ht="20.100000000000001" customHeight="1" thickBot="1">
      <c r="A8" s="277" t="s">
        <v>20</v>
      </c>
      <c r="B8" s="60" t="s">
        <v>73</v>
      </c>
      <c r="C8" s="437"/>
      <c r="D8" s="61"/>
      <c r="E8" s="62"/>
      <c r="F8" s="28"/>
      <c r="G8" s="28"/>
      <c r="H8" s="25"/>
      <c r="I8" s="278">
        <f t="shared" si="0"/>
        <v>0</v>
      </c>
      <c r="J8" s="806"/>
    </row>
    <row r="9" spans="1:10" ht="26.1" customHeight="1" thickBot="1">
      <c r="A9" s="275" t="s">
        <v>21</v>
      </c>
      <c r="B9" s="276" t="s">
        <v>5</v>
      </c>
      <c r="C9" s="438"/>
      <c r="D9" s="56">
        <f>+D10+D11</f>
        <v>0</v>
      </c>
      <c r="E9" s="57">
        <f>+E10+E11</f>
        <v>0</v>
      </c>
      <c r="F9" s="58">
        <f>+F10+F11</f>
        <v>0</v>
      </c>
      <c r="G9" s="58">
        <f>+G10+G11</f>
        <v>0</v>
      </c>
      <c r="H9" s="59">
        <f>+H10+H11</f>
        <v>0</v>
      </c>
      <c r="I9" s="56">
        <f t="shared" si="0"/>
        <v>0</v>
      </c>
      <c r="J9" s="806"/>
    </row>
    <row r="10" spans="1:10" ht="20.100000000000001" customHeight="1">
      <c r="A10" s="277" t="s">
        <v>22</v>
      </c>
      <c r="B10" s="60" t="s">
        <v>73</v>
      </c>
      <c r="C10" s="437"/>
      <c r="D10" s="61"/>
      <c r="E10" s="62"/>
      <c r="F10" s="28"/>
      <c r="G10" s="28"/>
      <c r="H10" s="25"/>
      <c r="I10" s="278">
        <f t="shared" si="0"/>
        <v>0</v>
      </c>
      <c r="J10" s="806"/>
    </row>
    <row r="11" spans="1:10" ht="20.100000000000001" customHeight="1" thickBot="1">
      <c r="A11" s="277" t="s">
        <v>23</v>
      </c>
      <c r="B11" s="60" t="s">
        <v>73</v>
      </c>
      <c r="C11" s="437"/>
      <c r="D11" s="61"/>
      <c r="E11" s="62"/>
      <c r="F11" s="28"/>
      <c r="G11" s="28"/>
      <c r="H11" s="25"/>
      <c r="I11" s="278">
        <f t="shared" si="0"/>
        <v>0</v>
      </c>
      <c r="J11" s="806"/>
    </row>
    <row r="12" spans="1:10" ht="20.100000000000001" customHeight="1" thickBot="1">
      <c r="A12" s="275" t="s">
        <v>24</v>
      </c>
      <c r="B12" s="276" t="s">
        <v>215</v>
      </c>
      <c r="C12" s="438"/>
      <c r="D12" s="56">
        <f>+D13</f>
        <v>0</v>
      </c>
      <c r="E12" s="57">
        <f>+E13</f>
        <v>0</v>
      </c>
      <c r="F12" s="58">
        <f>+F13</f>
        <v>0</v>
      </c>
      <c r="G12" s="58">
        <f>+G13</f>
        <v>0</v>
      </c>
      <c r="H12" s="59">
        <f>+H13</f>
        <v>0</v>
      </c>
      <c r="I12" s="56">
        <f t="shared" si="0"/>
        <v>0</v>
      </c>
      <c r="J12" s="806"/>
    </row>
    <row r="13" spans="1:10" ht="20.100000000000001" customHeight="1" thickBot="1">
      <c r="A13" s="277" t="s">
        <v>25</v>
      </c>
      <c r="B13" s="60" t="s">
        <v>73</v>
      </c>
      <c r="C13" s="437"/>
      <c r="D13" s="61"/>
      <c r="E13" s="62"/>
      <c r="F13" s="28"/>
      <c r="G13" s="28"/>
      <c r="H13" s="25"/>
      <c r="I13" s="278">
        <f t="shared" si="0"/>
        <v>0</v>
      </c>
      <c r="J13" s="806"/>
    </row>
    <row r="14" spans="1:10" ht="20.100000000000001" customHeight="1" thickBot="1">
      <c r="A14" s="275" t="s">
        <v>26</v>
      </c>
      <c r="B14" s="276" t="s">
        <v>216</v>
      </c>
      <c r="C14" s="438"/>
      <c r="D14" s="56">
        <f>+D15</f>
        <v>0</v>
      </c>
      <c r="E14" s="57">
        <f>+E15</f>
        <v>0</v>
      </c>
      <c r="F14" s="58">
        <f>+F15</f>
        <v>0</v>
      </c>
      <c r="G14" s="58">
        <f>+G15</f>
        <v>0</v>
      </c>
      <c r="H14" s="59">
        <f>+H15</f>
        <v>0</v>
      </c>
      <c r="I14" s="56">
        <f t="shared" si="0"/>
        <v>0</v>
      </c>
      <c r="J14" s="806"/>
    </row>
    <row r="15" spans="1:10" ht="20.100000000000001" customHeight="1" thickBot="1">
      <c r="A15" s="279" t="s">
        <v>27</v>
      </c>
      <c r="B15" s="63" t="s">
        <v>73</v>
      </c>
      <c r="C15" s="439"/>
      <c r="D15" s="64"/>
      <c r="E15" s="65"/>
      <c r="F15" s="29"/>
      <c r="G15" s="29"/>
      <c r="H15" s="27"/>
      <c r="I15" s="280">
        <f t="shared" si="0"/>
        <v>0</v>
      </c>
      <c r="J15" s="806"/>
    </row>
    <row r="16" spans="1:10" ht="20.100000000000001" customHeight="1" thickBot="1">
      <c r="A16" s="275" t="s">
        <v>28</v>
      </c>
      <c r="B16" s="281" t="s">
        <v>217</v>
      </c>
      <c r="C16" s="438"/>
      <c r="D16" s="56">
        <f>+D17</f>
        <v>0</v>
      </c>
      <c r="E16" s="57">
        <f>+E17</f>
        <v>0</v>
      </c>
      <c r="F16" s="58">
        <f>+F17</f>
        <v>0</v>
      </c>
      <c r="G16" s="58">
        <f>+G17</f>
        <v>0</v>
      </c>
      <c r="H16" s="59">
        <f>+H17</f>
        <v>0</v>
      </c>
      <c r="I16" s="56">
        <f t="shared" si="0"/>
        <v>0</v>
      </c>
      <c r="J16" s="806"/>
    </row>
    <row r="17" spans="1:10" ht="20.100000000000001" customHeight="1" thickBot="1">
      <c r="A17" s="282" t="s">
        <v>29</v>
      </c>
      <c r="B17" s="66" t="s">
        <v>73</v>
      </c>
      <c r="C17" s="440"/>
      <c r="D17" s="67"/>
      <c r="E17" s="68"/>
      <c r="F17" s="69"/>
      <c r="G17" s="69"/>
      <c r="H17" s="26"/>
      <c r="I17" s="283">
        <f t="shared" si="0"/>
        <v>0</v>
      </c>
      <c r="J17" s="806"/>
    </row>
    <row r="18" spans="1:10" ht="20.100000000000001" customHeight="1" thickBot="1">
      <c r="A18" s="808" t="s">
        <v>150</v>
      </c>
      <c r="B18" s="809"/>
      <c r="C18" s="120"/>
      <c r="D18" s="56">
        <f t="shared" ref="D18:I18" si="1">+D6+D9+D12+D14+D16</f>
        <v>0</v>
      </c>
      <c r="E18" s="57">
        <f t="shared" si="1"/>
        <v>0</v>
      </c>
      <c r="F18" s="58">
        <f t="shared" si="1"/>
        <v>0</v>
      </c>
      <c r="G18" s="58">
        <f t="shared" si="1"/>
        <v>0</v>
      </c>
      <c r="H18" s="59">
        <f t="shared" si="1"/>
        <v>0</v>
      </c>
      <c r="I18" s="56">
        <f t="shared" si="1"/>
        <v>0</v>
      </c>
      <c r="J18" s="806"/>
    </row>
  </sheetData>
  <sheetProtection sheet="1"/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tabColor rgb="FF92D050"/>
  </sheetPr>
  <dimension ref="A1:D31"/>
  <sheetViews>
    <sheetView topLeftCell="A5" workbookViewId="0">
      <selection activeCell="M17" sqref="M17"/>
    </sheetView>
  </sheetViews>
  <sheetFormatPr defaultRowHeight="12.75"/>
  <cols>
    <col min="1" max="1" width="5.83203125" style="83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31.5" customHeight="1">
      <c r="B1" s="818" t="s">
        <v>6</v>
      </c>
      <c r="C1" s="818"/>
      <c r="D1" s="818"/>
    </row>
    <row r="2" spans="1:4" s="71" customFormat="1" ht="16.5" thickBot="1">
      <c r="A2" s="70"/>
      <c r="B2" s="341"/>
      <c r="D2" s="48" t="s">
        <v>63</v>
      </c>
    </row>
    <row r="3" spans="1:4" s="73" customFormat="1" ht="48" customHeight="1" thickBot="1">
      <c r="A3" s="72" t="s">
        <v>16</v>
      </c>
      <c r="B3" s="198" t="s">
        <v>17</v>
      </c>
      <c r="C3" s="198" t="s">
        <v>74</v>
      </c>
      <c r="D3" s="199" t="s">
        <v>75</v>
      </c>
    </row>
    <row r="4" spans="1:4" s="73" customFormat="1" ht="14.1" customHeight="1" thickBot="1">
      <c r="A4" s="41" t="s">
        <v>520</v>
      </c>
      <c r="B4" s="201" t="s">
        <v>521</v>
      </c>
      <c r="C4" s="201" t="s">
        <v>522</v>
      </c>
      <c r="D4" s="202" t="s">
        <v>524</v>
      </c>
    </row>
    <row r="5" spans="1:4" ht="18" customHeight="1">
      <c r="A5" s="132" t="s">
        <v>18</v>
      </c>
      <c r="B5" s="203" t="s">
        <v>172</v>
      </c>
      <c r="C5" s="130"/>
      <c r="D5" s="74"/>
    </row>
    <row r="6" spans="1:4" ht="18" customHeight="1">
      <c r="A6" s="75" t="s">
        <v>19</v>
      </c>
      <c r="B6" s="204" t="s">
        <v>173</v>
      </c>
      <c r="C6" s="131"/>
      <c r="D6" s="77"/>
    </row>
    <row r="7" spans="1:4" ht="18" customHeight="1">
      <c r="A7" s="75" t="s">
        <v>20</v>
      </c>
      <c r="B7" s="204" t="s">
        <v>123</v>
      </c>
      <c r="C7" s="131"/>
      <c r="D7" s="77"/>
    </row>
    <row r="8" spans="1:4" ht="18" customHeight="1">
      <c r="A8" s="75" t="s">
        <v>21</v>
      </c>
      <c r="B8" s="204" t="s">
        <v>124</v>
      </c>
      <c r="C8" s="131"/>
      <c r="D8" s="77"/>
    </row>
    <row r="9" spans="1:4" ht="18" customHeight="1">
      <c r="A9" s="75" t="s">
        <v>22</v>
      </c>
      <c r="B9" s="204" t="s">
        <v>165</v>
      </c>
      <c r="C9" s="131"/>
      <c r="D9" s="77"/>
    </row>
    <row r="10" spans="1:4" ht="18" customHeight="1">
      <c r="A10" s="75" t="s">
        <v>23</v>
      </c>
      <c r="B10" s="204" t="s">
        <v>166</v>
      </c>
      <c r="C10" s="131"/>
      <c r="D10" s="77"/>
    </row>
    <row r="11" spans="1:4" ht="18" customHeight="1">
      <c r="A11" s="75" t="s">
        <v>24</v>
      </c>
      <c r="B11" s="205" t="s">
        <v>167</v>
      </c>
      <c r="C11" s="131"/>
      <c r="D11" s="77"/>
    </row>
    <row r="12" spans="1:4" ht="18" customHeight="1">
      <c r="A12" s="75" t="s">
        <v>26</v>
      </c>
      <c r="B12" s="205" t="s">
        <v>168</v>
      </c>
      <c r="C12" s="131"/>
      <c r="D12" s="77"/>
    </row>
    <row r="13" spans="1:4" ht="18" customHeight="1">
      <c r="A13" s="75" t="s">
        <v>27</v>
      </c>
      <c r="B13" s="205" t="s">
        <v>169</v>
      </c>
      <c r="C13" s="131"/>
      <c r="D13" s="77"/>
    </row>
    <row r="14" spans="1:4" ht="18" customHeight="1">
      <c r="A14" s="75" t="s">
        <v>28</v>
      </c>
      <c r="B14" s="205" t="s">
        <v>170</v>
      </c>
      <c r="C14" s="131"/>
      <c r="D14" s="77"/>
    </row>
    <row r="15" spans="1:4" ht="22.5" customHeight="1">
      <c r="A15" s="75" t="s">
        <v>29</v>
      </c>
      <c r="B15" s="205" t="s">
        <v>171</v>
      </c>
      <c r="C15" s="131"/>
      <c r="D15" s="77"/>
    </row>
    <row r="16" spans="1:4" ht="18" customHeight="1">
      <c r="A16" s="75" t="s">
        <v>30</v>
      </c>
      <c r="B16" s="204" t="s">
        <v>125</v>
      </c>
      <c r="C16" s="131"/>
      <c r="D16" s="77"/>
    </row>
    <row r="17" spans="1:4" ht="18" customHeight="1">
      <c r="A17" s="75" t="s">
        <v>31</v>
      </c>
      <c r="B17" s="204" t="s">
        <v>8</v>
      </c>
      <c r="C17" s="131"/>
      <c r="D17" s="77"/>
    </row>
    <row r="18" spans="1:4" ht="18" customHeight="1">
      <c r="A18" s="75" t="s">
        <v>32</v>
      </c>
      <c r="B18" s="204" t="s">
        <v>7</v>
      </c>
      <c r="C18" s="131"/>
      <c r="D18" s="77"/>
    </row>
    <row r="19" spans="1:4" ht="18" customHeight="1">
      <c r="A19" s="75" t="s">
        <v>33</v>
      </c>
      <c r="B19" s="204" t="s">
        <v>126</v>
      </c>
      <c r="C19" s="131"/>
      <c r="D19" s="77"/>
    </row>
    <row r="20" spans="1:4" ht="18" customHeight="1">
      <c r="A20" s="75" t="s">
        <v>34</v>
      </c>
      <c r="B20" s="204" t="s">
        <v>127</v>
      </c>
      <c r="C20" s="131"/>
      <c r="D20" s="77"/>
    </row>
    <row r="21" spans="1:4" ht="18" customHeight="1">
      <c r="A21" s="75" t="s">
        <v>35</v>
      </c>
      <c r="B21" s="122"/>
      <c r="C21" s="76"/>
      <c r="D21" s="77"/>
    </row>
    <row r="22" spans="1:4" ht="18" customHeight="1">
      <c r="A22" s="75" t="s">
        <v>36</v>
      </c>
      <c r="B22" s="78"/>
      <c r="C22" s="76"/>
      <c r="D22" s="77"/>
    </row>
    <row r="23" spans="1:4" ht="18" customHeight="1">
      <c r="A23" s="75" t="s">
        <v>37</v>
      </c>
      <c r="B23" s="78"/>
      <c r="C23" s="76"/>
      <c r="D23" s="77"/>
    </row>
    <row r="24" spans="1:4" ht="18" customHeight="1">
      <c r="A24" s="75" t="s">
        <v>38</v>
      </c>
      <c r="B24" s="78"/>
      <c r="C24" s="76"/>
      <c r="D24" s="77"/>
    </row>
    <row r="25" spans="1:4" ht="18" customHeight="1">
      <c r="A25" s="75" t="s">
        <v>39</v>
      </c>
      <c r="B25" s="78"/>
      <c r="C25" s="76"/>
      <c r="D25" s="77"/>
    </row>
    <row r="26" spans="1:4" ht="18" customHeight="1">
      <c r="A26" s="75" t="s">
        <v>40</v>
      </c>
      <c r="B26" s="78"/>
      <c r="C26" s="76"/>
      <c r="D26" s="77"/>
    </row>
    <row r="27" spans="1:4" ht="18" customHeight="1">
      <c r="A27" s="75" t="s">
        <v>41</v>
      </c>
      <c r="B27" s="78"/>
      <c r="C27" s="76"/>
      <c r="D27" s="77"/>
    </row>
    <row r="28" spans="1:4" ht="18" customHeight="1">
      <c r="A28" s="75" t="s">
        <v>42</v>
      </c>
      <c r="B28" s="78"/>
      <c r="C28" s="76"/>
      <c r="D28" s="77"/>
    </row>
    <row r="29" spans="1:4" ht="18" customHeight="1" thickBot="1">
      <c r="A29" s="133" t="s">
        <v>43</v>
      </c>
      <c r="B29" s="79"/>
      <c r="C29" s="80"/>
      <c r="D29" s="81"/>
    </row>
    <row r="30" spans="1:4" ht="18" customHeight="1" thickBot="1">
      <c r="A30" s="42" t="s">
        <v>44</v>
      </c>
      <c r="B30" s="209" t="s">
        <v>53</v>
      </c>
      <c r="C30" s="210">
        <f>+C5+C6+C7+C8+C9+C16+C17+C18+C19+C20+C21+C22+C23+C24+C25+C26+C27+C28+C29</f>
        <v>0</v>
      </c>
      <c r="D30" s="211">
        <f>+D5+D6+D7+D8+D9+D16+D17+D18+D19+D20+D21+D22+D23+D24+D25+D26+D27+D28+D29</f>
        <v>0</v>
      </c>
    </row>
    <row r="31" spans="1:4" ht="8.25" customHeight="1">
      <c r="A31" s="82"/>
      <c r="B31" s="817"/>
      <c r="C31" s="817"/>
      <c r="D31" s="817"/>
    </row>
  </sheetData>
  <sheetProtection sheet="1"/>
  <mergeCells count="2">
    <mergeCell ref="B31:D31"/>
    <mergeCell ref="B1:D1"/>
  </mergeCells>
  <phoneticPr fontId="30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>
    <oddHeader>&amp;R&amp;"Times New Roman CE,Dőlt"&amp;11 &amp;"Times New Roman CE,Félkövér dőlt"3. tájékoztató tábla</oddHead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 codeName="Munka25">
    <tabColor rgb="FF92D050"/>
  </sheetPr>
  <dimension ref="A1:O81"/>
  <sheetViews>
    <sheetView workbookViewId="0">
      <selection activeCell="U26" sqref="U26"/>
    </sheetView>
  </sheetViews>
  <sheetFormatPr defaultRowHeight="15.75"/>
  <cols>
    <col min="1" max="1" width="4.83203125" style="95" customWidth="1"/>
    <col min="2" max="2" width="31.1640625" style="113" customWidth="1"/>
    <col min="3" max="4" width="9" style="113" customWidth="1"/>
    <col min="5" max="5" width="9.5" style="113" customWidth="1"/>
    <col min="6" max="6" width="8.83203125" style="113" customWidth="1"/>
    <col min="7" max="7" width="8.6640625" style="113" customWidth="1"/>
    <col min="8" max="8" width="8.83203125" style="113" customWidth="1"/>
    <col min="9" max="9" width="8.1640625" style="113" customWidth="1"/>
    <col min="10" max="14" width="9.5" style="113" customWidth="1"/>
    <col min="15" max="15" width="12.6640625" style="95" customWidth="1"/>
    <col min="16" max="16384" width="9.33203125" style="113"/>
  </cols>
  <sheetData>
    <row r="1" spans="1:15" ht="31.5" customHeight="1">
      <c r="A1" s="822" t="str">
        <f>+CONCATENATE("Előirányzat-felhasználási terv",CHAR(10),LEFT(ÖSSZEFÜGGÉSEK!A5,4),". évre")</f>
        <v>Előirányzat-felhasználási terv
2015. évre</v>
      </c>
      <c r="B1" s="823"/>
      <c r="C1" s="823"/>
      <c r="D1" s="823"/>
      <c r="E1" s="823"/>
      <c r="F1" s="823"/>
      <c r="G1" s="823"/>
      <c r="H1" s="823"/>
      <c r="I1" s="823"/>
      <c r="J1" s="823"/>
      <c r="K1" s="823"/>
      <c r="L1" s="823"/>
      <c r="M1" s="823"/>
      <c r="N1" s="823"/>
      <c r="O1" s="823"/>
    </row>
    <row r="2" spans="1:15" ht="16.5" thickBot="1">
      <c r="O2" s="4" t="s">
        <v>55</v>
      </c>
    </row>
    <row r="3" spans="1:15" s="95" customFormat="1" ht="26.1" customHeight="1" thickBot="1">
      <c r="A3" s="92" t="s">
        <v>16</v>
      </c>
      <c r="B3" s="93" t="s">
        <v>64</v>
      </c>
      <c r="C3" s="93" t="s">
        <v>76</v>
      </c>
      <c r="D3" s="93" t="s">
        <v>77</v>
      </c>
      <c r="E3" s="93" t="s">
        <v>78</v>
      </c>
      <c r="F3" s="93" t="s">
        <v>79</v>
      </c>
      <c r="G3" s="93" t="s">
        <v>80</v>
      </c>
      <c r="H3" s="93" t="s">
        <v>81</v>
      </c>
      <c r="I3" s="93" t="s">
        <v>82</v>
      </c>
      <c r="J3" s="93" t="s">
        <v>83</v>
      </c>
      <c r="K3" s="93" t="s">
        <v>84</v>
      </c>
      <c r="L3" s="93" t="s">
        <v>85</v>
      </c>
      <c r="M3" s="93" t="s">
        <v>86</v>
      </c>
      <c r="N3" s="93" t="s">
        <v>87</v>
      </c>
      <c r="O3" s="94" t="s">
        <v>53</v>
      </c>
    </row>
    <row r="4" spans="1:15" s="97" customFormat="1" ht="15" customHeight="1" thickBot="1">
      <c r="A4" s="96" t="s">
        <v>18</v>
      </c>
      <c r="B4" s="819" t="s">
        <v>58</v>
      </c>
      <c r="C4" s="820"/>
      <c r="D4" s="820"/>
      <c r="E4" s="820"/>
      <c r="F4" s="820"/>
      <c r="G4" s="820"/>
      <c r="H4" s="820"/>
      <c r="I4" s="820"/>
      <c r="J4" s="820"/>
      <c r="K4" s="820"/>
      <c r="L4" s="820"/>
      <c r="M4" s="820"/>
      <c r="N4" s="820"/>
      <c r="O4" s="821"/>
    </row>
    <row r="5" spans="1:15" s="97" customFormat="1" ht="22.5">
      <c r="A5" s="98" t="s">
        <v>19</v>
      </c>
      <c r="B5" s="445" t="s">
        <v>395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100">
        <f t="shared" ref="O5:O25" si="0">SUM(C5:N5)</f>
        <v>0</v>
      </c>
    </row>
    <row r="6" spans="1:15" s="104" customFormat="1" ht="22.5">
      <c r="A6" s="101" t="s">
        <v>20</v>
      </c>
      <c r="B6" s="286" t="s">
        <v>442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3">
        <f t="shared" si="0"/>
        <v>0</v>
      </c>
    </row>
    <row r="7" spans="1:15" s="104" customFormat="1" ht="22.5">
      <c r="A7" s="101" t="s">
        <v>21</v>
      </c>
      <c r="B7" s="285" t="s">
        <v>443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6">
        <f t="shared" si="0"/>
        <v>0</v>
      </c>
    </row>
    <row r="8" spans="1:15" s="104" customFormat="1" ht="14.1" customHeight="1">
      <c r="A8" s="101" t="s">
        <v>22</v>
      </c>
      <c r="B8" s="284" t="s">
        <v>179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3">
        <f t="shared" si="0"/>
        <v>0</v>
      </c>
    </row>
    <row r="9" spans="1:15" s="104" customFormat="1" ht="14.1" customHeight="1">
      <c r="A9" s="101" t="s">
        <v>23</v>
      </c>
      <c r="B9" s="284" t="s">
        <v>444</v>
      </c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3">
        <f t="shared" si="0"/>
        <v>0</v>
      </c>
    </row>
    <row r="10" spans="1:15" s="104" customFormat="1" ht="14.1" customHeight="1">
      <c r="A10" s="101" t="s">
        <v>24</v>
      </c>
      <c r="B10" s="284" t="s">
        <v>9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3">
        <f t="shared" si="0"/>
        <v>0</v>
      </c>
    </row>
    <row r="11" spans="1:15" s="104" customFormat="1" ht="14.1" customHeight="1">
      <c r="A11" s="101" t="s">
        <v>25</v>
      </c>
      <c r="B11" s="284" t="s">
        <v>397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3">
        <f t="shared" si="0"/>
        <v>0</v>
      </c>
    </row>
    <row r="12" spans="1:15" s="104" customFormat="1" ht="22.5">
      <c r="A12" s="101" t="s">
        <v>26</v>
      </c>
      <c r="B12" s="286" t="s">
        <v>430</v>
      </c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3">
        <f t="shared" si="0"/>
        <v>0</v>
      </c>
    </row>
    <row r="13" spans="1:15" s="104" customFormat="1" ht="14.1" customHeight="1" thickBot="1">
      <c r="A13" s="101" t="s">
        <v>27</v>
      </c>
      <c r="B13" s="284" t="s">
        <v>10</v>
      </c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3">
        <f t="shared" si="0"/>
        <v>0</v>
      </c>
    </row>
    <row r="14" spans="1:15" s="97" customFormat="1" ht="15.95" customHeight="1" thickBot="1">
      <c r="A14" s="96" t="s">
        <v>28</v>
      </c>
      <c r="B14" s="43" t="s">
        <v>112</v>
      </c>
      <c r="C14" s="107">
        <f t="shared" ref="C14:N14" si="1">SUM(C5:C13)</f>
        <v>0</v>
      </c>
      <c r="D14" s="107">
        <f t="shared" si="1"/>
        <v>0</v>
      </c>
      <c r="E14" s="107">
        <f t="shared" si="1"/>
        <v>0</v>
      </c>
      <c r="F14" s="107">
        <f t="shared" si="1"/>
        <v>0</v>
      </c>
      <c r="G14" s="107">
        <f t="shared" si="1"/>
        <v>0</v>
      </c>
      <c r="H14" s="107">
        <f t="shared" si="1"/>
        <v>0</v>
      </c>
      <c r="I14" s="107">
        <f t="shared" si="1"/>
        <v>0</v>
      </c>
      <c r="J14" s="107">
        <f t="shared" si="1"/>
        <v>0</v>
      </c>
      <c r="K14" s="107">
        <f t="shared" si="1"/>
        <v>0</v>
      </c>
      <c r="L14" s="107">
        <f t="shared" si="1"/>
        <v>0</v>
      </c>
      <c r="M14" s="107">
        <f t="shared" si="1"/>
        <v>0</v>
      </c>
      <c r="N14" s="107">
        <f t="shared" si="1"/>
        <v>0</v>
      </c>
      <c r="O14" s="108">
        <f>SUM(C14:N14)</f>
        <v>0</v>
      </c>
    </row>
    <row r="15" spans="1:15" s="97" customFormat="1" ht="15" customHeight="1" thickBot="1">
      <c r="A15" s="96" t="s">
        <v>29</v>
      </c>
      <c r="B15" s="819" t="s">
        <v>59</v>
      </c>
      <c r="C15" s="820"/>
      <c r="D15" s="820"/>
      <c r="E15" s="820"/>
      <c r="F15" s="820"/>
      <c r="G15" s="820"/>
      <c r="H15" s="820"/>
      <c r="I15" s="820"/>
      <c r="J15" s="820"/>
      <c r="K15" s="820"/>
      <c r="L15" s="820"/>
      <c r="M15" s="820"/>
      <c r="N15" s="820"/>
      <c r="O15" s="821"/>
    </row>
    <row r="16" spans="1:15" s="104" customFormat="1" ht="14.1" customHeight="1">
      <c r="A16" s="109" t="s">
        <v>30</v>
      </c>
      <c r="B16" s="287" t="s">
        <v>65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6">
        <f t="shared" si="0"/>
        <v>0</v>
      </c>
    </row>
    <row r="17" spans="1:15" s="104" customFormat="1" ht="27" customHeight="1">
      <c r="A17" s="101" t="s">
        <v>31</v>
      </c>
      <c r="B17" s="286" t="s">
        <v>188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3">
        <f t="shared" si="0"/>
        <v>0</v>
      </c>
    </row>
    <row r="18" spans="1:15" s="104" customFormat="1" ht="14.1" customHeight="1">
      <c r="A18" s="101" t="s">
        <v>32</v>
      </c>
      <c r="B18" s="284" t="s">
        <v>144</v>
      </c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3">
        <f t="shared" si="0"/>
        <v>0</v>
      </c>
    </row>
    <row r="19" spans="1:15" s="104" customFormat="1" ht="14.1" customHeight="1">
      <c r="A19" s="101" t="s">
        <v>33</v>
      </c>
      <c r="B19" s="284" t="s">
        <v>189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3">
        <f t="shared" si="0"/>
        <v>0</v>
      </c>
    </row>
    <row r="20" spans="1:15" s="104" customFormat="1" ht="14.1" customHeight="1">
      <c r="A20" s="101" t="s">
        <v>34</v>
      </c>
      <c r="B20" s="284" t="s">
        <v>11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3">
        <f t="shared" si="0"/>
        <v>0</v>
      </c>
    </row>
    <row r="21" spans="1:15" s="104" customFormat="1" ht="14.1" customHeight="1">
      <c r="A21" s="101" t="s">
        <v>35</v>
      </c>
      <c r="B21" s="284" t="s">
        <v>240</v>
      </c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3">
        <f t="shared" si="0"/>
        <v>0</v>
      </c>
    </row>
    <row r="22" spans="1:15" s="104" customFormat="1">
      <c r="A22" s="101" t="s">
        <v>36</v>
      </c>
      <c r="B22" s="286" t="s">
        <v>192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3">
        <f t="shared" si="0"/>
        <v>0</v>
      </c>
    </row>
    <row r="23" spans="1:15" s="104" customFormat="1" ht="14.1" customHeight="1">
      <c r="A23" s="101" t="s">
        <v>37</v>
      </c>
      <c r="B23" s="284" t="s">
        <v>243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3">
        <f t="shared" si="0"/>
        <v>0</v>
      </c>
    </row>
    <row r="24" spans="1:15" s="104" customFormat="1" ht="14.1" customHeight="1" thickBot="1">
      <c r="A24" s="101" t="s">
        <v>38</v>
      </c>
      <c r="B24" s="284" t="s">
        <v>12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3">
        <f t="shared" si="0"/>
        <v>0</v>
      </c>
    </row>
    <row r="25" spans="1:15" s="97" customFormat="1" ht="15.95" customHeight="1" thickBot="1">
      <c r="A25" s="110" t="s">
        <v>39</v>
      </c>
      <c r="B25" s="43" t="s">
        <v>113</v>
      </c>
      <c r="C25" s="107">
        <f t="shared" ref="C25:N25" si="2">SUM(C16:C24)</f>
        <v>0</v>
      </c>
      <c r="D25" s="107">
        <f t="shared" si="2"/>
        <v>0</v>
      </c>
      <c r="E25" s="107">
        <f t="shared" si="2"/>
        <v>0</v>
      </c>
      <c r="F25" s="107">
        <f t="shared" si="2"/>
        <v>0</v>
      </c>
      <c r="G25" s="107">
        <f t="shared" si="2"/>
        <v>0</v>
      </c>
      <c r="H25" s="107">
        <f t="shared" si="2"/>
        <v>0</v>
      </c>
      <c r="I25" s="107">
        <f t="shared" si="2"/>
        <v>0</v>
      </c>
      <c r="J25" s="107">
        <f t="shared" si="2"/>
        <v>0</v>
      </c>
      <c r="K25" s="107">
        <f t="shared" si="2"/>
        <v>0</v>
      </c>
      <c r="L25" s="107">
        <f t="shared" si="2"/>
        <v>0</v>
      </c>
      <c r="M25" s="107">
        <f t="shared" si="2"/>
        <v>0</v>
      </c>
      <c r="N25" s="107">
        <f t="shared" si="2"/>
        <v>0</v>
      </c>
      <c r="O25" s="108">
        <f t="shared" si="0"/>
        <v>0</v>
      </c>
    </row>
    <row r="26" spans="1:15" ht="16.5" thickBot="1">
      <c r="A26" s="110" t="s">
        <v>40</v>
      </c>
      <c r="B26" s="288" t="s">
        <v>114</v>
      </c>
      <c r="C26" s="111">
        <f t="shared" ref="C26:O26" si="3">C14-C25</f>
        <v>0</v>
      </c>
      <c r="D26" s="111">
        <f t="shared" si="3"/>
        <v>0</v>
      </c>
      <c r="E26" s="111">
        <f t="shared" si="3"/>
        <v>0</v>
      </c>
      <c r="F26" s="111">
        <f t="shared" si="3"/>
        <v>0</v>
      </c>
      <c r="G26" s="111">
        <f t="shared" si="3"/>
        <v>0</v>
      </c>
      <c r="H26" s="111">
        <f t="shared" si="3"/>
        <v>0</v>
      </c>
      <c r="I26" s="111">
        <f t="shared" si="3"/>
        <v>0</v>
      </c>
      <c r="J26" s="111">
        <f t="shared" si="3"/>
        <v>0</v>
      </c>
      <c r="K26" s="111">
        <f t="shared" si="3"/>
        <v>0</v>
      </c>
      <c r="L26" s="111">
        <f t="shared" si="3"/>
        <v>0</v>
      </c>
      <c r="M26" s="111">
        <f t="shared" si="3"/>
        <v>0</v>
      </c>
      <c r="N26" s="111">
        <f t="shared" si="3"/>
        <v>0</v>
      </c>
      <c r="O26" s="112">
        <f t="shared" si="3"/>
        <v>0</v>
      </c>
    </row>
    <row r="27" spans="1:15">
      <c r="A27" s="114"/>
    </row>
    <row r="28" spans="1:15">
      <c r="B28" s="115"/>
      <c r="C28" s="116"/>
      <c r="D28" s="116"/>
      <c r="O28" s="113"/>
    </row>
    <row r="29" spans="1:15">
      <c r="O29" s="113"/>
    </row>
    <row r="30" spans="1:15">
      <c r="O30" s="113"/>
    </row>
    <row r="31" spans="1:15">
      <c r="O31" s="113"/>
    </row>
    <row r="32" spans="1:15">
      <c r="O32" s="113"/>
    </row>
    <row r="33" spans="15:15">
      <c r="O33" s="113"/>
    </row>
    <row r="34" spans="15:15">
      <c r="O34" s="113"/>
    </row>
    <row r="35" spans="15:15">
      <c r="O35" s="113"/>
    </row>
    <row r="36" spans="15:15">
      <c r="O36" s="113"/>
    </row>
    <row r="37" spans="15:15">
      <c r="O37" s="113"/>
    </row>
    <row r="38" spans="15:15">
      <c r="O38" s="113"/>
    </row>
    <row r="39" spans="15:15">
      <c r="O39" s="113"/>
    </row>
    <row r="40" spans="15:15">
      <c r="O40" s="113"/>
    </row>
    <row r="41" spans="15:15">
      <c r="O41" s="113"/>
    </row>
    <row r="42" spans="15:15">
      <c r="O42" s="113"/>
    </row>
    <row r="43" spans="15:15">
      <c r="O43" s="113"/>
    </row>
    <row r="44" spans="15:15">
      <c r="O44" s="113"/>
    </row>
    <row r="45" spans="15:15">
      <c r="O45" s="113"/>
    </row>
    <row r="46" spans="15:15">
      <c r="O46" s="113"/>
    </row>
    <row r="47" spans="15:15">
      <c r="O47" s="113"/>
    </row>
    <row r="48" spans="15:15">
      <c r="O48" s="113"/>
    </row>
    <row r="49" spans="15:15">
      <c r="O49" s="113"/>
    </row>
    <row r="50" spans="15:15">
      <c r="O50" s="113"/>
    </row>
    <row r="51" spans="15:15">
      <c r="O51" s="113"/>
    </row>
    <row r="52" spans="15:15">
      <c r="O52" s="113"/>
    </row>
    <row r="53" spans="15:15">
      <c r="O53" s="113"/>
    </row>
    <row r="54" spans="15:15">
      <c r="O54" s="113"/>
    </row>
    <row r="55" spans="15:15">
      <c r="O55" s="113"/>
    </row>
    <row r="56" spans="15:15">
      <c r="O56" s="113"/>
    </row>
    <row r="57" spans="15:15">
      <c r="O57" s="113"/>
    </row>
    <row r="58" spans="15:15">
      <c r="O58" s="113"/>
    </row>
    <row r="59" spans="15:15">
      <c r="O59" s="113"/>
    </row>
    <row r="60" spans="15:15">
      <c r="O60" s="113"/>
    </row>
    <row r="61" spans="15:15">
      <c r="O61" s="113"/>
    </row>
    <row r="62" spans="15:15">
      <c r="O62" s="113"/>
    </row>
    <row r="63" spans="15:15">
      <c r="O63" s="113"/>
    </row>
    <row r="64" spans="15:15">
      <c r="O64" s="113"/>
    </row>
    <row r="65" spans="15:15">
      <c r="O65" s="113"/>
    </row>
    <row r="66" spans="15:15">
      <c r="O66" s="113"/>
    </row>
    <row r="67" spans="15:15">
      <c r="O67" s="113"/>
    </row>
    <row r="68" spans="15:15">
      <c r="O68" s="113"/>
    </row>
    <row r="69" spans="15:15">
      <c r="O69" s="113"/>
    </row>
    <row r="70" spans="15:15">
      <c r="O70" s="113"/>
    </row>
    <row r="71" spans="15:15">
      <c r="O71" s="113"/>
    </row>
    <row r="72" spans="15:15">
      <c r="O72" s="113"/>
    </row>
    <row r="73" spans="15:15">
      <c r="O73" s="113"/>
    </row>
    <row r="74" spans="15:15">
      <c r="O74" s="113"/>
    </row>
    <row r="75" spans="15:15">
      <c r="O75" s="113"/>
    </row>
    <row r="76" spans="15:15">
      <c r="O76" s="113"/>
    </row>
    <row r="77" spans="15:15">
      <c r="O77" s="113"/>
    </row>
    <row r="78" spans="15:15">
      <c r="O78" s="113"/>
    </row>
    <row r="79" spans="15:15">
      <c r="O79" s="113"/>
    </row>
    <row r="80" spans="15:15">
      <c r="O80" s="113"/>
    </row>
    <row r="81" spans="15:15">
      <c r="O81" s="113"/>
    </row>
  </sheetData>
  <sheetProtection sheet="1"/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4. tájékoztató tábla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codeName="Munka3">
    <tabColor rgb="FF92D050"/>
    <pageSetUpPr fitToPage="1"/>
  </sheetPr>
  <dimension ref="A1:C25"/>
  <sheetViews>
    <sheetView workbookViewId="0">
      <selection activeCell="H21" sqref="H21"/>
    </sheetView>
  </sheetViews>
  <sheetFormatPr defaultRowHeight="12.75"/>
  <cols>
    <col min="1" max="1" width="88.6640625" style="49" customWidth="1"/>
    <col min="2" max="2" width="27.83203125" style="49" customWidth="1"/>
    <col min="3" max="3" width="3.5" style="49" customWidth="1"/>
    <col min="4" max="16384" width="9.33203125" style="49"/>
  </cols>
  <sheetData>
    <row r="1" spans="1:3" ht="47.25" customHeight="1">
      <c r="A1" s="824" t="str">
        <f>+CONCATENATE("A ",LEFT(ÖSSZEFÜGGÉSEK!A5,4),". évi általános működés és ágazati feladatok támogatásának alakulása jogcímenként")</f>
        <v>A 2015. évi általános működés és ágazati feladatok támogatásának alakulása jogcímenként</v>
      </c>
      <c r="B1" s="824"/>
    </row>
    <row r="2" spans="1:3" ht="22.5" customHeight="1" thickBot="1">
      <c r="A2" s="344"/>
      <c r="B2" s="345" t="s">
        <v>13</v>
      </c>
    </row>
    <row r="3" spans="1:3" s="50" customFormat="1" ht="24" customHeight="1" thickBot="1">
      <c r="A3" s="290" t="s">
        <v>52</v>
      </c>
      <c r="B3" s="343" t="str">
        <f>+CONCATENATE(LEFT(ÖSSZEFÜGGÉSEK!A5,4),". évi támogatás összesen")</f>
        <v>2015. évi támogatás összesen</v>
      </c>
    </row>
    <row r="4" spans="1:3" s="51" customFormat="1" ht="13.5" thickBot="1">
      <c r="A4" s="194" t="s">
        <v>520</v>
      </c>
      <c r="B4" s="195" t="s">
        <v>521</v>
      </c>
    </row>
    <row r="5" spans="1:3">
      <c r="A5" s="117"/>
      <c r="B5" s="373"/>
    </row>
    <row r="6" spans="1:3" ht="12.75" customHeight="1">
      <c r="A6" s="118"/>
      <c r="B6" s="373"/>
    </row>
    <row r="7" spans="1:3">
      <c r="A7" s="118"/>
      <c r="B7" s="373"/>
    </row>
    <row r="8" spans="1:3">
      <c r="A8" s="118"/>
      <c r="B8" s="373"/>
    </row>
    <row r="9" spans="1:3">
      <c r="A9" s="118"/>
      <c r="B9" s="373"/>
    </row>
    <row r="10" spans="1:3">
      <c r="A10" s="118"/>
      <c r="B10" s="373"/>
    </row>
    <row r="11" spans="1:3">
      <c r="A11" s="118"/>
      <c r="B11" s="373"/>
    </row>
    <row r="12" spans="1:3">
      <c r="A12" s="118"/>
      <c r="B12" s="373"/>
    </row>
    <row r="13" spans="1:3">
      <c r="A13" s="118"/>
      <c r="B13" s="373"/>
      <c r="C13" s="825" t="s">
        <v>558</v>
      </c>
    </row>
    <row r="14" spans="1:3">
      <c r="A14" s="118"/>
      <c r="B14" s="373"/>
      <c r="C14" s="825"/>
    </row>
    <row r="15" spans="1:3">
      <c r="A15" s="118"/>
      <c r="B15" s="373"/>
      <c r="C15" s="825"/>
    </row>
    <row r="16" spans="1:3">
      <c r="A16" s="118"/>
      <c r="B16" s="373"/>
      <c r="C16" s="825"/>
    </row>
    <row r="17" spans="1:3">
      <c r="A17" s="118"/>
      <c r="B17" s="373"/>
      <c r="C17" s="825"/>
    </row>
    <row r="18" spans="1:3">
      <c r="A18" s="118"/>
      <c r="B18" s="373"/>
      <c r="C18" s="825"/>
    </row>
    <row r="19" spans="1:3">
      <c r="A19" s="118"/>
      <c r="B19" s="373"/>
      <c r="C19" s="825"/>
    </row>
    <row r="20" spans="1:3">
      <c r="A20" s="118"/>
      <c r="B20" s="373"/>
      <c r="C20" s="825"/>
    </row>
    <row r="21" spans="1:3">
      <c r="A21" s="118"/>
      <c r="B21" s="373"/>
      <c r="C21" s="825"/>
    </row>
    <row r="22" spans="1:3">
      <c r="A22" s="118"/>
      <c r="B22" s="373"/>
      <c r="C22" s="825"/>
    </row>
    <row r="23" spans="1:3">
      <c r="A23" s="118"/>
      <c r="B23" s="373"/>
      <c r="C23" s="825"/>
    </row>
    <row r="24" spans="1:3" ht="13.5" thickBot="1">
      <c r="A24" s="119"/>
      <c r="B24" s="373"/>
      <c r="C24" s="825"/>
    </row>
    <row r="25" spans="1:3" s="53" customFormat="1" ht="19.5" customHeight="1" thickBot="1">
      <c r="A25" s="40" t="s">
        <v>53</v>
      </c>
      <c r="B25" s="52">
        <f>SUM(B5:B24)</f>
        <v>0</v>
      </c>
      <c r="C25" s="825"/>
    </row>
  </sheetData>
  <sheetProtection sheet="1"/>
  <mergeCells count="2">
    <mergeCell ref="A1:B1"/>
    <mergeCell ref="C13:C25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tabColor rgb="FF92D050"/>
  </sheetPr>
  <dimension ref="A1:D39"/>
  <sheetViews>
    <sheetView workbookViewId="0">
      <selection activeCell="D7" sqref="D7"/>
    </sheetView>
  </sheetViews>
  <sheetFormatPr defaultRowHeight="12.75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>
      <c r="A1" s="829" t="str">
        <f>+CONCATENATE("K I M U T A T Á S",CHAR(10),"a ",LEFT(ÖSSZEFÜGGÉSEK!A5,4),". évben céljelleggel juttatott támogatásokról")</f>
        <v>K I M U T A T Á S
a 2015. évben céljelleggel juttatott támogatásokról</v>
      </c>
      <c r="B1" s="829"/>
      <c r="C1" s="829"/>
      <c r="D1" s="829"/>
    </row>
    <row r="2" spans="1:4" ht="17.25" customHeight="1">
      <c r="A2" s="342"/>
      <c r="B2" s="342"/>
      <c r="C2" s="342"/>
      <c r="D2" s="342"/>
    </row>
    <row r="3" spans="1:4" ht="13.5" thickBot="1">
      <c r="A3" s="212"/>
      <c r="B3" s="212"/>
      <c r="C3" s="826" t="s">
        <v>55</v>
      </c>
      <c r="D3" s="826"/>
    </row>
    <row r="4" spans="1:4" ht="42.75" customHeight="1" thickBot="1">
      <c r="A4" s="346" t="s">
        <v>72</v>
      </c>
      <c r="B4" s="347" t="s">
        <v>128</v>
      </c>
      <c r="C4" s="347" t="s">
        <v>129</v>
      </c>
      <c r="D4" s="348" t="s">
        <v>14</v>
      </c>
    </row>
    <row r="5" spans="1:4" ht="15.95" customHeight="1">
      <c r="A5" s="213" t="s">
        <v>18</v>
      </c>
      <c r="B5" s="32"/>
      <c r="C5" s="32"/>
      <c r="D5" s="33"/>
    </row>
    <row r="6" spans="1:4" ht="15.95" customHeight="1">
      <c r="A6" s="214" t="s">
        <v>19</v>
      </c>
      <c r="B6" s="34"/>
      <c r="C6" s="34"/>
      <c r="D6" s="35"/>
    </row>
    <row r="7" spans="1:4" ht="15.95" customHeight="1">
      <c r="A7" s="214" t="s">
        <v>20</v>
      </c>
      <c r="B7" s="34"/>
      <c r="C7" s="34"/>
      <c r="D7" s="35"/>
    </row>
    <row r="8" spans="1:4" ht="15.95" customHeight="1">
      <c r="A8" s="214" t="s">
        <v>21</v>
      </c>
      <c r="B8" s="34"/>
      <c r="C8" s="34"/>
      <c r="D8" s="35"/>
    </row>
    <row r="9" spans="1:4" ht="15.95" customHeight="1">
      <c r="A9" s="214" t="s">
        <v>22</v>
      </c>
      <c r="B9" s="34"/>
      <c r="C9" s="34"/>
      <c r="D9" s="35"/>
    </row>
    <row r="10" spans="1:4" ht="15.95" customHeight="1">
      <c r="A10" s="214" t="s">
        <v>23</v>
      </c>
      <c r="B10" s="34"/>
      <c r="C10" s="34"/>
      <c r="D10" s="35"/>
    </row>
    <row r="11" spans="1:4" ht="15.95" customHeight="1">
      <c r="A11" s="214" t="s">
        <v>24</v>
      </c>
      <c r="B11" s="34"/>
      <c r="C11" s="34"/>
      <c r="D11" s="35"/>
    </row>
    <row r="12" spans="1:4" ht="15.95" customHeight="1">
      <c r="A12" s="214" t="s">
        <v>25</v>
      </c>
      <c r="B12" s="34"/>
      <c r="C12" s="34"/>
      <c r="D12" s="35"/>
    </row>
    <row r="13" spans="1:4" ht="15.95" customHeight="1">
      <c r="A13" s="214" t="s">
        <v>26</v>
      </c>
      <c r="B13" s="34"/>
      <c r="C13" s="34"/>
      <c r="D13" s="35"/>
    </row>
    <row r="14" spans="1:4" ht="15.95" customHeight="1">
      <c r="A14" s="214" t="s">
        <v>27</v>
      </c>
      <c r="B14" s="34"/>
      <c r="C14" s="34"/>
      <c r="D14" s="35"/>
    </row>
    <row r="15" spans="1:4" ht="15.95" customHeight="1">
      <c r="A15" s="214" t="s">
        <v>28</v>
      </c>
      <c r="B15" s="34"/>
      <c r="C15" s="34"/>
      <c r="D15" s="35"/>
    </row>
    <row r="16" spans="1:4" ht="15.95" customHeight="1">
      <c r="A16" s="214" t="s">
        <v>29</v>
      </c>
      <c r="B16" s="34"/>
      <c r="C16" s="34"/>
      <c r="D16" s="35"/>
    </row>
    <row r="17" spans="1:4" ht="15.95" customHeight="1">
      <c r="A17" s="214" t="s">
        <v>30</v>
      </c>
      <c r="B17" s="34"/>
      <c r="C17" s="34"/>
      <c r="D17" s="35"/>
    </row>
    <row r="18" spans="1:4" ht="15.95" customHeight="1">
      <c r="A18" s="214" t="s">
        <v>31</v>
      </c>
      <c r="B18" s="34"/>
      <c r="C18" s="34"/>
      <c r="D18" s="35"/>
    </row>
    <row r="19" spans="1:4" ht="15.95" customHeight="1">
      <c r="A19" s="214" t="s">
        <v>32</v>
      </c>
      <c r="B19" s="34"/>
      <c r="C19" s="34"/>
      <c r="D19" s="35"/>
    </row>
    <row r="20" spans="1:4" ht="15.95" customHeight="1">
      <c r="A20" s="214" t="s">
        <v>33</v>
      </c>
      <c r="B20" s="34"/>
      <c r="C20" s="34"/>
      <c r="D20" s="35"/>
    </row>
    <row r="21" spans="1:4" ht="15.95" customHeight="1">
      <c r="A21" s="214" t="s">
        <v>34</v>
      </c>
      <c r="B21" s="34"/>
      <c r="C21" s="34"/>
      <c r="D21" s="35"/>
    </row>
    <row r="22" spans="1:4" ht="15.95" customHeight="1">
      <c r="A22" s="214" t="s">
        <v>35</v>
      </c>
      <c r="B22" s="34"/>
      <c r="C22" s="34"/>
      <c r="D22" s="35"/>
    </row>
    <row r="23" spans="1:4" ht="15.95" customHeight="1">
      <c r="A23" s="214" t="s">
        <v>36</v>
      </c>
      <c r="B23" s="34"/>
      <c r="C23" s="34"/>
      <c r="D23" s="35"/>
    </row>
    <row r="24" spans="1:4" ht="15.95" customHeight="1">
      <c r="A24" s="214" t="s">
        <v>37</v>
      </c>
      <c r="B24" s="34"/>
      <c r="C24" s="34"/>
      <c r="D24" s="35"/>
    </row>
    <row r="25" spans="1:4" ht="15.95" customHeight="1">
      <c r="A25" s="214" t="s">
        <v>38</v>
      </c>
      <c r="B25" s="34"/>
      <c r="C25" s="34"/>
      <c r="D25" s="35"/>
    </row>
    <row r="26" spans="1:4" ht="15.95" customHeight="1">
      <c r="A26" s="214" t="s">
        <v>39</v>
      </c>
      <c r="B26" s="34"/>
      <c r="C26" s="34"/>
      <c r="D26" s="35"/>
    </row>
    <row r="27" spans="1:4" ht="15.95" customHeight="1">
      <c r="A27" s="214" t="s">
        <v>40</v>
      </c>
      <c r="B27" s="34"/>
      <c r="C27" s="34"/>
      <c r="D27" s="35"/>
    </row>
    <row r="28" spans="1:4" ht="15.95" customHeight="1">
      <c r="A28" s="214" t="s">
        <v>41</v>
      </c>
      <c r="B28" s="34"/>
      <c r="C28" s="34"/>
      <c r="D28" s="35"/>
    </row>
    <row r="29" spans="1:4" ht="15.95" customHeight="1">
      <c r="A29" s="214" t="s">
        <v>42</v>
      </c>
      <c r="B29" s="34"/>
      <c r="C29" s="34"/>
      <c r="D29" s="35"/>
    </row>
    <row r="30" spans="1:4" ht="15.95" customHeight="1">
      <c r="A30" s="214" t="s">
        <v>43</v>
      </c>
      <c r="B30" s="34"/>
      <c r="C30" s="34"/>
      <c r="D30" s="35"/>
    </row>
    <row r="31" spans="1:4" ht="15.95" customHeight="1">
      <c r="A31" s="214" t="s">
        <v>44</v>
      </c>
      <c r="B31" s="34"/>
      <c r="C31" s="34"/>
      <c r="D31" s="35"/>
    </row>
    <row r="32" spans="1:4" ht="15.95" customHeight="1">
      <c r="A32" s="214" t="s">
        <v>45</v>
      </c>
      <c r="B32" s="34"/>
      <c r="C32" s="34"/>
      <c r="D32" s="35"/>
    </row>
    <row r="33" spans="1:4" ht="15.95" customHeight="1">
      <c r="A33" s="214" t="s">
        <v>46</v>
      </c>
      <c r="B33" s="34"/>
      <c r="C33" s="34"/>
      <c r="D33" s="35"/>
    </row>
    <row r="34" spans="1:4" ht="15.95" customHeight="1">
      <c r="A34" s="214" t="s">
        <v>130</v>
      </c>
      <c r="B34" s="34"/>
      <c r="C34" s="34"/>
      <c r="D34" s="84"/>
    </row>
    <row r="35" spans="1:4" ht="15.95" customHeight="1">
      <c r="A35" s="214" t="s">
        <v>131</v>
      </c>
      <c r="B35" s="34"/>
      <c r="C35" s="34"/>
      <c r="D35" s="84"/>
    </row>
    <row r="36" spans="1:4" ht="15.95" customHeight="1">
      <c r="A36" s="214" t="s">
        <v>132</v>
      </c>
      <c r="B36" s="34"/>
      <c r="C36" s="34"/>
      <c r="D36" s="84"/>
    </row>
    <row r="37" spans="1:4" ht="15.95" customHeight="1" thickBot="1">
      <c r="A37" s="215" t="s">
        <v>133</v>
      </c>
      <c r="B37" s="36"/>
      <c r="C37" s="36"/>
      <c r="D37" s="85"/>
    </row>
    <row r="38" spans="1:4" ht="15.95" customHeight="1" thickBot="1">
      <c r="A38" s="827" t="s">
        <v>53</v>
      </c>
      <c r="B38" s="828"/>
      <c r="C38" s="216"/>
      <c r="D38" s="217">
        <f>SUM(D5:D37)</f>
        <v>0</v>
      </c>
    </row>
    <row r="39" spans="1:4">
      <c r="A39" t="s">
        <v>209</v>
      </c>
    </row>
  </sheetData>
  <sheetProtection sheet="1"/>
  <mergeCells count="3">
    <mergeCell ref="C3:D3"/>
    <mergeCell ref="A38:B38"/>
    <mergeCell ref="A1:D1"/>
  </mergeCells>
  <phoneticPr fontId="30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6. tájékoztató tábla</oddHeader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rgb="FF92D050"/>
  </sheetPr>
  <dimension ref="A1:G48"/>
  <sheetViews>
    <sheetView zoomScale="120" zoomScaleNormal="120" zoomScaleSheetLayoutView="100" workbookViewId="0">
      <selection activeCell="G23" sqref="G23"/>
    </sheetView>
  </sheetViews>
  <sheetFormatPr defaultRowHeight="15.75"/>
  <cols>
    <col min="1" max="1" width="9" style="350" customWidth="1"/>
    <col min="2" max="2" width="66.33203125" style="350" bestFit="1" customWidth="1"/>
    <col min="3" max="3" width="15.5" style="351" customWidth="1"/>
    <col min="4" max="5" width="15.5" style="350" customWidth="1"/>
    <col min="6" max="6" width="9" style="381" customWidth="1"/>
    <col min="7" max="16384" width="9.33203125" style="381"/>
  </cols>
  <sheetData>
    <row r="1" spans="1:5" ht="15.95" customHeight="1">
      <c r="A1" s="803" t="s">
        <v>15</v>
      </c>
      <c r="B1" s="803"/>
      <c r="C1" s="803"/>
      <c r="D1" s="803"/>
      <c r="E1" s="803"/>
    </row>
    <row r="2" spans="1:5" ht="15.95" customHeight="1" thickBot="1">
      <c r="A2" s="805" t="s">
        <v>157</v>
      </c>
      <c r="B2" s="805"/>
      <c r="D2" s="138"/>
      <c r="E2" s="306" t="s">
        <v>241</v>
      </c>
    </row>
    <row r="3" spans="1:5" ht="38.1" customHeight="1" thickBot="1">
      <c r="A3" s="23" t="s">
        <v>72</v>
      </c>
      <c r="B3" s="24" t="s">
        <v>17</v>
      </c>
      <c r="C3" s="24" t="str">
        <f>+CONCATENATE(LEFT(ÖSSZEFÜGGÉSEK!A5,4)+1,". évi")</f>
        <v>2016. évi</v>
      </c>
      <c r="D3" s="372" t="str">
        <f>+CONCATENATE(LEFT(ÖSSZEFÜGGÉSEK!A5,4)+2,". évi")</f>
        <v>2017. évi</v>
      </c>
      <c r="E3" s="160" t="str">
        <f>+CONCATENATE(LEFT(ÖSSZEFÜGGÉSEK!A5,4)+3,". évi")</f>
        <v>2018. évi</v>
      </c>
    </row>
    <row r="4" spans="1:5" s="382" customFormat="1" ht="12" customHeight="1" thickBot="1">
      <c r="A4" s="37" t="s">
        <v>520</v>
      </c>
      <c r="B4" s="38" t="s">
        <v>521</v>
      </c>
      <c r="C4" s="38" t="s">
        <v>522</v>
      </c>
      <c r="D4" s="38" t="s">
        <v>524</v>
      </c>
      <c r="E4" s="411" t="s">
        <v>523</v>
      </c>
    </row>
    <row r="5" spans="1:5" s="383" customFormat="1" ht="12" customHeight="1" thickBot="1">
      <c r="A5" s="20" t="s">
        <v>18</v>
      </c>
      <c r="B5" s="21" t="s">
        <v>562</v>
      </c>
      <c r="C5" s="429"/>
      <c r="D5" s="429"/>
      <c r="E5" s="430"/>
    </row>
    <row r="6" spans="1:5" s="383" customFormat="1" ht="12" customHeight="1" thickBot="1">
      <c r="A6" s="20" t="s">
        <v>19</v>
      </c>
      <c r="B6" s="291" t="s">
        <v>396</v>
      </c>
      <c r="C6" s="429"/>
      <c r="D6" s="429"/>
      <c r="E6" s="430"/>
    </row>
    <row r="7" spans="1:5" s="383" customFormat="1" ht="12" customHeight="1" thickBot="1">
      <c r="A7" s="20" t="s">
        <v>20</v>
      </c>
      <c r="B7" s="21" t="s">
        <v>404</v>
      </c>
      <c r="C7" s="429"/>
      <c r="D7" s="429"/>
      <c r="E7" s="430"/>
    </row>
    <row r="8" spans="1:5" s="383" customFormat="1" ht="12" customHeight="1" thickBot="1">
      <c r="A8" s="20" t="s">
        <v>178</v>
      </c>
      <c r="B8" s="21" t="s">
        <v>281</v>
      </c>
      <c r="C8" s="371">
        <f>+C9+C13+C14+C15</f>
        <v>0</v>
      </c>
      <c r="D8" s="371">
        <f>+D9+D13+D14+D15</f>
        <v>0</v>
      </c>
      <c r="E8" s="408">
        <f>+E9+E13+E14+E15</f>
        <v>0</v>
      </c>
    </row>
    <row r="9" spans="1:5" s="383" customFormat="1" ht="12" customHeight="1">
      <c r="A9" s="15" t="s">
        <v>282</v>
      </c>
      <c r="B9" s="384" t="s">
        <v>463</v>
      </c>
      <c r="C9" s="410">
        <f>+C10+C11+C12</f>
        <v>0</v>
      </c>
      <c r="D9" s="410">
        <f>+D10+D11+D12</f>
        <v>0</v>
      </c>
      <c r="E9" s="409">
        <f>+E10+E11+E12</f>
        <v>0</v>
      </c>
    </row>
    <row r="10" spans="1:5" s="383" customFormat="1" ht="12" customHeight="1">
      <c r="A10" s="14" t="s">
        <v>283</v>
      </c>
      <c r="B10" s="385" t="s">
        <v>288</v>
      </c>
      <c r="C10" s="365"/>
      <c r="D10" s="365"/>
      <c r="E10" s="263"/>
    </row>
    <row r="11" spans="1:5" s="383" customFormat="1" ht="12" customHeight="1">
      <c r="A11" s="14" t="s">
        <v>284</v>
      </c>
      <c r="B11" s="385" t="s">
        <v>289</v>
      </c>
      <c r="C11" s="365"/>
      <c r="D11" s="365"/>
      <c r="E11" s="263"/>
    </row>
    <row r="12" spans="1:5" s="383" customFormat="1" ht="12" customHeight="1">
      <c r="A12" s="14" t="s">
        <v>461</v>
      </c>
      <c r="B12" s="447" t="s">
        <v>462</v>
      </c>
      <c r="C12" s="365"/>
      <c r="D12" s="365"/>
      <c r="E12" s="263"/>
    </row>
    <row r="13" spans="1:5" s="383" customFormat="1" ht="12" customHeight="1">
      <c r="A13" s="14" t="s">
        <v>285</v>
      </c>
      <c r="B13" s="385" t="s">
        <v>290</v>
      </c>
      <c r="C13" s="365"/>
      <c r="D13" s="365"/>
      <c r="E13" s="263"/>
    </row>
    <row r="14" spans="1:5" s="383" customFormat="1" ht="12" customHeight="1">
      <c r="A14" s="14" t="s">
        <v>286</v>
      </c>
      <c r="B14" s="385" t="s">
        <v>291</v>
      </c>
      <c r="C14" s="365"/>
      <c r="D14" s="365"/>
      <c r="E14" s="263"/>
    </row>
    <row r="15" spans="1:5" s="383" customFormat="1" ht="12" customHeight="1" thickBot="1">
      <c r="A15" s="16" t="s">
        <v>287</v>
      </c>
      <c r="B15" s="386" t="s">
        <v>292</v>
      </c>
      <c r="C15" s="367"/>
      <c r="D15" s="367"/>
      <c r="E15" s="265"/>
    </row>
    <row r="16" spans="1:5" s="383" customFormat="1" ht="12" customHeight="1" thickBot="1">
      <c r="A16" s="20" t="s">
        <v>22</v>
      </c>
      <c r="B16" s="21" t="s">
        <v>565</v>
      </c>
      <c r="C16" s="429"/>
      <c r="D16" s="429"/>
      <c r="E16" s="430"/>
    </row>
    <row r="17" spans="1:6" s="383" customFormat="1" ht="12" customHeight="1" thickBot="1">
      <c r="A17" s="20" t="s">
        <v>23</v>
      </c>
      <c r="B17" s="21" t="s">
        <v>9</v>
      </c>
      <c r="C17" s="429"/>
      <c r="D17" s="429"/>
      <c r="E17" s="430"/>
    </row>
    <row r="18" spans="1:6" s="383" customFormat="1" ht="12" customHeight="1" thickBot="1">
      <c r="A18" s="20" t="s">
        <v>185</v>
      </c>
      <c r="B18" s="21" t="s">
        <v>564</v>
      </c>
      <c r="C18" s="429"/>
      <c r="D18" s="429"/>
      <c r="E18" s="430"/>
    </row>
    <row r="19" spans="1:6" s="383" customFormat="1" ht="12" customHeight="1" thickBot="1">
      <c r="A19" s="20" t="s">
        <v>25</v>
      </c>
      <c r="B19" s="291" t="s">
        <v>563</v>
      </c>
      <c r="C19" s="429"/>
      <c r="D19" s="429"/>
      <c r="E19" s="430"/>
    </row>
    <row r="20" spans="1:6" s="383" customFormat="1" ht="12" customHeight="1" thickBot="1">
      <c r="A20" s="20" t="s">
        <v>26</v>
      </c>
      <c r="B20" s="21" t="s">
        <v>325</v>
      </c>
      <c r="C20" s="371">
        <f>+C5+C6+C7+C8+C16+C17+C18+C19</f>
        <v>0</v>
      </c>
      <c r="D20" s="371">
        <f>+D5+D6+D7+D8+D16+D17+D18+D19</f>
        <v>0</v>
      </c>
      <c r="E20" s="302">
        <f>+E5+E6+E7+E8+E16+E17+E18+E19</f>
        <v>0</v>
      </c>
    </row>
    <row r="21" spans="1:6" s="383" customFormat="1" ht="12" customHeight="1" thickBot="1">
      <c r="A21" s="20" t="s">
        <v>27</v>
      </c>
      <c r="B21" s="21" t="s">
        <v>566</v>
      </c>
      <c r="C21" s="477"/>
      <c r="D21" s="477"/>
      <c r="E21" s="478"/>
    </row>
    <row r="22" spans="1:6" s="383" customFormat="1" ht="12" customHeight="1" thickBot="1">
      <c r="A22" s="20" t="s">
        <v>28</v>
      </c>
      <c r="B22" s="21" t="s">
        <v>567</v>
      </c>
      <c r="C22" s="371">
        <f>+C20+C21</f>
        <v>0</v>
      </c>
      <c r="D22" s="371">
        <f>+D20+D21</f>
        <v>0</v>
      </c>
      <c r="E22" s="408">
        <f>+E20+E21</f>
        <v>0</v>
      </c>
    </row>
    <row r="23" spans="1:6" s="383" customFormat="1" ht="12" customHeight="1">
      <c r="A23" s="336"/>
      <c r="B23" s="337"/>
      <c r="C23" s="338"/>
      <c r="D23" s="474"/>
      <c r="E23" s="475"/>
    </row>
    <row r="24" spans="1:6" s="383" customFormat="1" ht="12" customHeight="1">
      <c r="A24" s="803" t="s">
        <v>47</v>
      </c>
      <c r="B24" s="803"/>
      <c r="C24" s="803"/>
      <c r="D24" s="803"/>
      <c r="E24" s="803"/>
    </row>
    <row r="25" spans="1:6" s="383" customFormat="1" ht="12" customHeight="1" thickBot="1">
      <c r="A25" s="804" t="s">
        <v>158</v>
      </c>
      <c r="B25" s="804"/>
      <c r="C25" s="351"/>
      <c r="D25" s="138"/>
      <c r="E25" s="306" t="s">
        <v>241</v>
      </c>
    </row>
    <row r="26" spans="1:6" s="383" customFormat="1" ht="24" customHeight="1" thickBot="1">
      <c r="A26" s="23" t="s">
        <v>16</v>
      </c>
      <c r="B26" s="24" t="s">
        <v>48</v>
      </c>
      <c r="C26" s="24" t="str">
        <f>+C3</f>
        <v>2016. évi</v>
      </c>
      <c r="D26" s="24" t="str">
        <f>+D3</f>
        <v>2017. évi</v>
      </c>
      <c r="E26" s="160" t="str">
        <f>+E3</f>
        <v>2018. évi</v>
      </c>
      <c r="F26" s="476"/>
    </row>
    <row r="27" spans="1:6" s="383" customFormat="1" ht="12" customHeight="1" thickBot="1">
      <c r="A27" s="376" t="s">
        <v>520</v>
      </c>
      <c r="B27" s="377" t="s">
        <v>521</v>
      </c>
      <c r="C27" s="377" t="s">
        <v>522</v>
      </c>
      <c r="D27" s="377" t="s">
        <v>524</v>
      </c>
      <c r="E27" s="470" t="s">
        <v>523</v>
      </c>
      <c r="F27" s="476"/>
    </row>
    <row r="28" spans="1:6" s="383" customFormat="1" ht="15" customHeight="1" thickBot="1">
      <c r="A28" s="20" t="s">
        <v>18</v>
      </c>
      <c r="B28" s="30" t="s">
        <v>568</v>
      </c>
      <c r="C28" s="429"/>
      <c r="D28" s="429"/>
      <c r="E28" s="425"/>
      <c r="F28" s="476"/>
    </row>
    <row r="29" spans="1:6" ht="12" customHeight="1" thickBot="1">
      <c r="A29" s="449" t="s">
        <v>19</v>
      </c>
      <c r="B29" s="471" t="s">
        <v>573</v>
      </c>
      <c r="C29" s="472">
        <f>+C30+C31+C32</f>
        <v>0</v>
      </c>
      <c r="D29" s="472">
        <f>+D30+D31+D32</f>
        <v>0</v>
      </c>
      <c r="E29" s="473">
        <f>+E30+E31+E32</f>
        <v>0</v>
      </c>
    </row>
    <row r="30" spans="1:6" ht="12" customHeight="1">
      <c r="A30" s="15" t="s">
        <v>107</v>
      </c>
      <c r="B30" s="8" t="s">
        <v>240</v>
      </c>
      <c r="C30" s="366"/>
      <c r="D30" s="366"/>
      <c r="E30" s="264"/>
    </row>
    <row r="31" spans="1:6" ht="12" customHeight="1">
      <c r="A31" s="15" t="s">
        <v>108</v>
      </c>
      <c r="B31" s="12" t="s">
        <v>192</v>
      </c>
      <c r="C31" s="365"/>
      <c r="D31" s="365"/>
      <c r="E31" s="263"/>
    </row>
    <row r="32" spans="1:6" ht="12" customHeight="1" thickBot="1">
      <c r="A32" s="15" t="s">
        <v>109</v>
      </c>
      <c r="B32" s="293" t="s">
        <v>243</v>
      </c>
      <c r="C32" s="365"/>
      <c r="D32" s="365"/>
      <c r="E32" s="263"/>
    </row>
    <row r="33" spans="1:7" ht="12" customHeight="1" thickBot="1">
      <c r="A33" s="20" t="s">
        <v>20</v>
      </c>
      <c r="B33" s="123" t="s">
        <v>475</v>
      </c>
      <c r="C33" s="364">
        <f>+C28+C29</f>
        <v>0</v>
      </c>
      <c r="D33" s="364">
        <f>+D28+D29</f>
        <v>0</v>
      </c>
      <c r="E33" s="262">
        <f>+E28+E29</f>
        <v>0</v>
      </c>
    </row>
    <row r="34" spans="1:7" ht="15" customHeight="1" thickBot="1">
      <c r="A34" s="20" t="s">
        <v>21</v>
      </c>
      <c r="B34" s="123" t="s">
        <v>569</v>
      </c>
      <c r="C34" s="479"/>
      <c r="D34" s="479"/>
      <c r="E34" s="480"/>
      <c r="F34" s="395"/>
    </row>
    <row r="35" spans="1:7" s="383" customFormat="1" ht="12.95" customHeight="1" thickBot="1">
      <c r="A35" s="294" t="s">
        <v>22</v>
      </c>
      <c r="B35" s="349" t="s">
        <v>570</v>
      </c>
      <c r="C35" s="469">
        <f>+C33+C34</f>
        <v>0</v>
      </c>
      <c r="D35" s="469">
        <f>+D33+D34</f>
        <v>0</v>
      </c>
      <c r="E35" s="463">
        <f>+E33+E34</f>
        <v>0</v>
      </c>
    </row>
    <row r="36" spans="1:7">
      <c r="C36" s="350"/>
    </row>
    <row r="37" spans="1:7">
      <c r="C37" s="350"/>
    </row>
    <row r="38" spans="1:7">
      <c r="C38" s="350"/>
    </row>
    <row r="39" spans="1:7" ht="16.5" customHeight="1">
      <c r="C39" s="350"/>
    </row>
    <row r="40" spans="1:7">
      <c r="C40" s="350"/>
    </row>
    <row r="41" spans="1:7">
      <c r="C41" s="350"/>
    </row>
    <row r="42" spans="1:7" s="350" customFormat="1">
      <c r="F42" s="381"/>
      <c r="G42" s="381"/>
    </row>
    <row r="43" spans="1:7" s="350" customFormat="1">
      <c r="F43" s="381"/>
      <c r="G43" s="381"/>
    </row>
    <row r="44" spans="1:7" s="350" customFormat="1">
      <c r="F44" s="381"/>
      <c r="G44" s="381"/>
    </row>
    <row r="45" spans="1:7" s="350" customFormat="1">
      <c r="F45" s="381"/>
      <c r="G45" s="381"/>
    </row>
    <row r="46" spans="1:7" s="350" customFormat="1">
      <c r="F46" s="381"/>
      <c r="G46" s="381"/>
    </row>
    <row r="47" spans="1:7" s="350" customFormat="1">
      <c r="F47" s="381"/>
      <c r="G47" s="381"/>
    </row>
    <row r="48" spans="1:7" s="350" customFormat="1">
      <c r="F48" s="381"/>
      <c r="G48" s="381"/>
    </row>
  </sheetData>
  <sheetProtection sheet="1"/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CE,Félkövér"&amp;12............................. Önkormányzat
2015. ÉVI KÖLTSÉGVETÉSI ÉVET KÖVETŐ 3 ÉV TERVEZETT BEVÉTELEI, KIADÁSAI&amp;R&amp;"Times New Roman CE,Félkövér dőlt"&amp;11 7. számú tájékoztató tábla</oddHeader>
  </headerFooter>
</worksheet>
</file>

<file path=xl/worksheets/sheet47.xml><?xml version="1.0" encoding="utf-8"?>
<worksheet xmlns="http://schemas.openxmlformats.org/spreadsheetml/2006/main" xmlns:r="http://schemas.openxmlformats.org/officeDocument/2006/relationships">
  <sheetPr>
    <tabColor rgb="FFFFC000"/>
  </sheetPr>
  <dimension ref="A1:I161"/>
  <sheetViews>
    <sheetView topLeftCell="A58" workbookViewId="0">
      <selection activeCell="G3" sqref="G3"/>
    </sheetView>
  </sheetViews>
  <sheetFormatPr defaultRowHeight="12.75"/>
  <cols>
    <col min="1" max="1" width="9.5" style="513" customWidth="1"/>
    <col min="2" max="2" width="70.83203125" style="513" customWidth="1"/>
    <col min="3" max="5" width="20.83203125" style="602" customWidth="1"/>
    <col min="6" max="6" width="9.33203125" style="513" customWidth="1"/>
    <col min="7" max="16384" width="9.33203125" style="513"/>
  </cols>
  <sheetData>
    <row r="1" spans="1:9" ht="15.95" customHeight="1">
      <c r="A1" s="514"/>
      <c r="B1" s="514" t="s">
        <v>15</v>
      </c>
      <c r="C1" s="513"/>
      <c r="D1" s="482"/>
      <c r="E1" s="515"/>
    </row>
    <row r="2" spans="1:9" ht="15.95" customHeight="1" thickBot="1">
      <c r="A2" s="612"/>
      <c r="B2" s="612"/>
      <c r="C2" s="306"/>
      <c r="D2" s="306"/>
      <c r="E2" s="306" t="s">
        <v>241</v>
      </c>
    </row>
    <row r="3" spans="1:9" ht="38.1" customHeight="1" thickBot="1">
      <c r="A3" s="516" t="s">
        <v>72</v>
      </c>
      <c r="B3" s="517" t="s">
        <v>17</v>
      </c>
      <c r="C3" s="616" t="s">
        <v>646</v>
      </c>
      <c r="D3" s="616" t="s">
        <v>607</v>
      </c>
      <c r="E3" s="518" t="str">
        <f>+CONCATENATE(LEFT(ÖSSZEFÜGGÉSEK!A5,4),". évi előirányzat")</f>
        <v>2015. évi előirányzat</v>
      </c>
    </row>
    <row r="4" spans="1:9" s="383" customFormat="1" ht="12" customHeight="1" thickBot="1">
      <c r="A4" s="519" t="s">
        <v>520</v>
      </c>
      <c r="B4" s="520" t="s">
        <v>521</v>
      </c>
      <c r="C4" s="521"/>
      <c r="D4" s="521"/>
      <c r="E4" s="521" t="s">
        <v>522</v>
      </c>
    </row>
    <row r="5" spans="1:9" s="383" customFormat="1" ht="12" customHeight="1" thickBot="1">
      <c r="A5" s="522" t="s">
        <v>18</v>
      </c>
      <c r="B5" s="523" t="s">
        <v>266</v>
      </c>
      <c r="C5" s="524"/>
      <c r="D5" s="524"/>
      <c r="E5" s="524">
        <f>+E6+E7+E8+E9+E10+E11</f>
        <v>0</v>
      </c>
      <c r="I5" s="487"/>
    </row>
    <row r="6" spans="1:9" s="383" customFormat="1" ht="12" customHeight="1">
      <c r="A6" s="525" t="s">
        <v>101</v>
      </c>
      <c r="B6" s="526" t="s">
        <v>267</v>
      </c>
      <c r="C6" s="527"/>
      <c r="D6" s="527"/>
      <c r="E6" s="527">
        <f>+'Óvoda Kenese'!C6+'Óvoda B.akar'!C6+'Óvoda önk.'!C6</f>
        <v>0</v>
      </c>
    </row>
    <row r="7" spans="1:9" s="383" customFormat="1" ht="12" customHeight="1">
      <c r="A7" s="529" t="s">
        <v>102</v>
      </c>
      <c r="B7" s="530" t="s">
        <v>268</v>
      </c>
      <c r="C7" s="531"/>
      <c r="D7" s="531"/>
      <c r="E7" s="531">
        <f>+'Óvoda Kenese'!C7+'Óvoda B.akar'!C7+'Óvoda önk.'!C7</f>
        <v>0</v>
      </c>
    </row>
    <row r="8" spans="1:9" s="383" customFormat="1" ht="12" customHeight="1">
      <c r="A8" s="529" t="s">
        <v>103</v>
      </c>
      <c r="B8" s="530" t="s">
        <v>269</v>
      </c>
      <c r="C8" s="531"/>
      <c r="D8" s="531"/>
      <c r="E8" s="531">
        <f>+'Óvoda Kenese'!C8+'Óvoda B.akar'!C8+'Óvoda önk.'!C8</f>
        <v>0</v>
      </c>
    </row>
    <row r="9" spans="1:9" s="383" customFormat="1" ht="12" customHeight="1">
      <c r="A9" s="529" t="s">
        <v>104</v>
      </c>
      <c r="B9" s="530" t="s">
        <v>270</v>
      </c>
      <c r="C9" s="531"/>
      <c r="D9" s="531"/>
      <c r="E9" s="531">
        <f>+'Óvoda Kenese'!C9+'Óvoda B.akar'!C9+'Óvoda önk.'!C9</f>
        <v>0</v>
      </c>
    </row>
    <row r="10" spans="1:9" s="383" customFormat="1" ht="12" customHeight="1">
      <c r="A10" s="529" t="s">
        <v>153</v>
      </c>
      <c r="B10" s="532" t="s">
        <v>456</v>
      </c>
      <c r="C10" s="531"/>
      <c r="D10" s="531"/>
      <c r="E10" s="531">
        <f>+'Óvoda Kenese'!C10+'Óvoda B.akar'!C10+'Óvoda önk.'!C10</f>
        <v>0</v>
      </c>
    </row>
    <row r="11" spans="1:9" s="383" customFormat="1" ht="12" customHeight="1" thickBot="1">
      <c r="A11" s="533" t="s">
        <v>105</v>
      </c>
      <c r="B11" s="534" t="s">
        <v>457</v>
      </c>
      <c r="C11" s="531"/>
      <c r="D11" s="531"/>
      <c r="E11" s="531">
        <f>+'Óvoda Kenese'!C11+'Óvoda B.akar'!C11+'Óvoda önk.'!C11</f>
        <v>0</v>
      </c>
    </row>
    <row r="12" spans="1:9" s="383" customFormat="1" ht="12" customHeight="1" thickBot="1">
      <c r="A12" s="522" t="s">
        <v>19</v>
      </c>
      <c r="B12" s="550" t="s">
        <v>271</v>
      </c>
      <c r="C12" s="524"/>
      <c r="D12" s="524"/>
      <c r="E12" s="524">
        <f>+E13+E14+E15+E16+E17</f>
        <v>0</v>
      </c>
    </row>
    <row r="13" spans="1:9" s="383" customFormat="1" ht="12" customHeight="1">
      <c r="A13" s="525" t="s">
        <v>107</v>
      </c>
      <c r="B13" s="526" t="s">
        <v>272</v>
      </c>
      <c r="C13" s="527"/>
      <c r="D13" s="527"/>
      <c r="E13" s="527">
        <f>+'Óvoda Kenese'!C13+'Óvoda B.akar'!C13+'Óvoda önk.'!C13</f>
        <v>0</v>
      </c>
    </row>
    <row r="14" spans="1:9" s="383" customFormat="1" ht="12" customHeight="1">
      <c r="A14" s="529" t="s">
        <v>108</v>
      </c>
      <c r="B14" s="530" t="s">
        <v>273</v>
      </c>
      <c r="C14" s="531"/>
      <c r="D14" s="531"/>
      <c r="E14" s="531">
        <f>+'Óvoda Kenese'!C14+'Óvoda B.akar'!C14+'Óvoda önk.'!C14</f>
        <v>0</v>
      </c>
    </row>
    <row r="15" spans="1:9" s="383" customFormat="1" ht="12" customHeight="1">
      <c r="A15" s="529" t="s">
        <v>109</v>
      </c>
      <c r="B15" s="530" t="s">
        <v>445</v>
      </c>
      <c r="C15" s="531"/>
      <c r="D15" s="531"/>
      <c r="E15" s="531">
        <f>+'Óvoda Kenese'!C15+'Óvoda B.akar'!C15+'Óvoda önk.'!C15</f>
        <v>0</v>
      </c>
    </row>
    <row r="16" spans="1:9" s="383" customFormat="1" ht="12" customHeight="1">
      <c r="A16" s="529" t="s">
        <v>110</v>
      </c>
      <c r="B16" s="530" t="s">
        <v>446</v>
      </c>
      <c r="C16" s="531"/>
      <c r="D16" s="531"/>
      <c r="E16" s="531">
        <f>+'Óvoda Kenese'!C16+'Óvoda B.akar'!C16+'Óvoda önk.'!C16</f>
        <v>0</v>
      </c>
    </row>
    <row r="17" spans="1:5" s="383" customFormat="1" ht="12" customHeight="1">
      <c r="A17" s="529" t="s">
        <v>111</v>
      </c>
      <c r="B17" s="530" t="s">
        <v>274</v>
      </c>
      <c r="C17" s="531"/>
      <c r="D17" s="531"/>
      <c r="E17" s="531">
        <f>+'Óvoda Kenese'!C17+'Óvoda B.akar'!C17+'Óvoda önk.'!C17</f>
        <v>0</v>
      </c>
    </row>
    <row r="18" spans="1:5" s="383" customFormat="1" ht="12" customHeight="1" thickBot="1">
      <c r="A18" s="533" t="s">
        <v>120</v>
      </c>
      <c r="B18" s="534" t="s">
        <v>275</v>
      </c>
      <c r="C18" s="539"/>
      <c r="D18" s="539"/>
      <c r="E18" s="539">
        <f>+'Óvoda Kenese'!C18+'Óvoda B.akar'!C18+'Óvoda önk.'!C18</f>
        <v>0</v>
      </c>
    </row>
    <row r="19" spans="1:5" s="383" customFormat="1" ht="12" customHeight="1" thickBot="1">
      <c r="A19" s="522" t="s">
        <v>20</v>
      </c>
      <c r="B19" s="523" t="s">
        <v>276</v>
      </c>
      <c r="C19" s="524"/>
      <c r="D19" s="524"/>
      <c r="E19" s="524">
        <f>+E20+E21+E22+E23+E24</f>
        <v>0</v>
      </c>
    </row>
    <row r="20" spans="1:5" s="383" customFormat="1" ht="12" customHeight="1">
      <c r="A20" s="525" t="s">
        <v>90</v>
      </c>
      <c r="B20" s="526" t="s">
        <v>277</v>
      </c>
      <c r="C20" s="527"/>
      <c r="D20" s="527"/>
      <c r="E20" s="527">
        <f>+'Óvoda Kenese'!C20+'Óvoda B.akar'!C20+'Óvoda önk.'!C20</f>
        <v>0</v>
      </c>
    </row>
    <row r="21" spans="1:5" s="383" customFormat="1" ht="12" customHeight="1">
      <c r="A21" s="529" t="s">
        <v>91</v>
      </c>
      <c r="B21" s="530" t="s">
        <v>278</v>
      </c>
      <c r="C21" s="531"/>
      <c r="D21" s="531"/>
      <c r="E21" s="531">
        <f>+'Óvoda Kenese'!C21+'Óvoda B.akar'!C21+'Óvoda önk.'!C21</f>
        <v>0</v>
      </c>
    </row>
    <row r="22" spans="1:5" s="383" customFormat="1" ht="12" customHeight="1">
      <c r="A22" s="529" t="s">
        <v>92</v>
      </c>
      <c r="B22" s="530" t="s">
        <v>447</v>
      </c>
      <c r="C22" s="531"/>
      <c r="D22" s="531"/>
      <c r="E22" s="531">
        <f>+'Óvoda Kenese'!C22+'Óvoda B.akar'!C22+'Óvoda önk.'!C22</f>
        <v>0</v>
      </c>
    </row>
    <row r="23" spans="1:5" s="383" customFormat="1" ht="12" customHeight="1">
      <c r="A23" s="529" t="s">
        <v>93</v>
      </c>
      <c r="B23" s="530" t="s">
        <v>448</v>
      </c>
      <c r="C23" s="531"/>
      <c r="D23" s="531"/>
      <c r="E23" s="531">
        <f>+'Óvoda Kenese'!C23+'Óvoda B.akar'!C23+'Óvoda önk.'!C23</f>
        <v>0</v>
      </c>
    </row>
    <row r="24" spans="1:5" s="383" customFormat="1" ht="12" customHeight="1">
      <c r="A24" s="529" t="s">
        <v>176</v>
      </c>
      <c r="B24" s="530" t="s">
        <v>279</v>
      </c>
      <c r="C24" s="531"/>
      <c r="D24" s="531"/>
      <c r="E24" s="531">
        <f>+'Óvoda Kenese'!C24+'Óvoda B.akar'!C24+'Óvoda önk.'!C24</f>
        <v>0</v>
      </c>
    </row>
    <row r="25" spans="1:5" s="383" customFormat="1" ht="12" customHeight="1" thickBot="1">
      <c r="A25" s="533" t="s">
        <v>177</v>
      </c>
      <c r="B25" s="541" t="s">
        <v>280</v>
      </c>
      <c r="C25" s="539"/>
      <c r="D25" s="539"/>
      <c r="E25" s="539">
        <f>+'Óvoda Kenese'!C25+'Óvoda B.akar'!C25+'Óvoda önk.'!C25</f>
        <v>0</v>
      </c>
    </row>
    <row r="26" spans="1:5" s="383" customFormat="1" ht="12" customHeight="1" thickBot="1">
      <c r="A26" s="522" t="s">
        <v>178</v>
      </c>
      <c r="B26" s="523" t="s">
        <v>281</v>
      </c>
      <c r="C26" s="542"/>
      <c r="D26" s="542"/>
      <c r="E26" s="542">
        <f>+E27+E31+E32+E33</f>
        <v>0</v>
      </c>
    </row>
    <row r="27" spans="1:5" s="383" customFormat="1" ht="12" customHeight="1">
      <c r="A27" s="525" t="s">
        <v>282</v>
      </c>
      <c r="B27" s="526" t="s">
        <v>463</v>
      </c>
      <c r="C27" s="543"/>
      <c r="D27" s="543"/>
      <c r="E27" s="543">
        <f>SUM(E28:E30)</f>
        <v>0</v>
      </c>
    </row>
    <row r="28" spans="1:5" s="383" customFormat="1" ht="12" customHeight="1">
      <c r="A28" s="529" t="s">
        <v>283</v>
      </c>
      <c r="B28" s="530" t="s">
        <v>288</v>
      </c>
      <c r="C28" s="531"/>
      <c r="D28" s="531"/>
      <c r="E28" s="531">
        <f>+'Óvoda Kenese'!C28+'Óvoda B.akar'!C28+'Óvoda önk.'!C28</f>
        <v>0</v>
      </c>
    </row>
    <row r="29" spans="1:5" s="383" customFormat="1" ht="12" customHeight="1">
      <c r="A29" s="529" t="s">
        <v>284</v>
      </c>
      <c r="B29" s="530" t="s">
        <v>289</v>
      </c>
      <c r="C29" s="531"/>
      <c r="D29" s="531"/>
      <c r="E29" s="531">
        <f>+'Óvoda Kenese'!C29+'Óvoda B.akar'!C29+'Óvoda önk.'!C29</f>
        <v>0</v>
      </c>
    </row>
    <row r="30" spans="1:5" s="383" customFormat="1" ht="12" customHeight="1">
      <c r="A30" s="529" t="s">
        <v>461</v>
      </c>
      <c r="B30" s="544" t="s">
        <v>462</v>
      </c>
      <c r="C30" s="531"/>
      <c r="D30" s="531"/>
      <c r="E30" s="531">
        <f>+'Óvoda Kenese'!C30+'Óvoda B.akar'!C30+'Óvoda önk.'!C30</f>
        <v>0</v>
      </c>
    </row>
    <row r="31" spans="1:5" s="383" customFormat="1" ht="12" customHeight="1">
      <c r="A31" s="529" t="s">
        <v>285</v>
      </c>
      <c r="B31" s="530" t="s">
        <v>290</v>
      </c>
      <c r="C31" s="531"/>
      <c r="D31" s="531"/>
      <c r="E31" s="531">
        <f>+'Óvoda Kenese'!C31+'Óvoda B.akar'!C31+'Óvoda önk.'!C31</f>
        <v>0</v>
      </c>
    </row>
    <row r="32" spans="1:5" s="383" customFormat="1" ht="12" customHeight="1">
      <c r="A32" s="529" t="s">
        <v>286</v>
      </c>
      <c r="B32" s="530" t="s">
        <v>291</v>
      </c>
      <c r="C32" s="531"/>
      <c r="D32" s="531"/>
      <c r="E32" s="531">
        <f>+'Óvoda Kenese'!C32+'Óvoda B.akar'!C32+'Óvoda önk.'!C32</f>
        <v>0</v>
      </c>
    </row>
    <row r="33" spans="1:5" s="383" customFormat="1" ht="12" customHeight="1" thickBot="1">
      <c r="A33" s="533" t="s">
        <v>287</v>
      </c>
      <c r="B33" s="541" t="s">
        <v>292</v>
      </c>
      <c r="C33" s="539"/>
      <c r="D33" s="539"/>
      <c r="E33" s="539">
        <f>+'Óvoda Kenese'!C33+'Óvoda B.akar'!C33+'Óvoda önk.'!C33</f>
        <v>0</v>
      </c>
    </row>
    <row r="34" spans="1:5" s="383" customFormat="1" ht="12" customHeight="1" thickBot="1">
      <c r="A34" s="522" t="s">
        <v>22</v>
      </c>
      <c r="B34" s="523" t="s">
        <v>458</v>
      </c>
      <c r="C34" s="524">
        <f>SUM(C35:C45)</f>
        <v>4560</v>
      </c>
      <c r="D34" s="524">
        <f>SUM(D35:D45)</f>
        <v>5473</v>
      </c>
      <c r="E34" s="524">
        <f>SUM(E35:E45)</f>
        <v>5500</v>
      </c>
    </row>
    <row r="35" spans="1:5" s="383" customFormat="1" ht="12" customHeight="1">
      <c r="A35" s="525" t="s">
        <v>94</v>
      </c>
      <c r="B35" s="526" t="s">
        <v>295</v>
      </c>
      <c r="C35" s="527"/>
      <c r="D35" s="527"/>
      <c r="E35" s="527">
        <f>+'Óvoda Kenese'!C35+'Óvoda B.akar'!C35+'Óvoda önk.'!C35</f>
        <v>0</v>
      </c>
    </row>
    <row r="36" spans="1:5" s="383" customFormat="1" ht="12" customHeight="1">
      <c r="A36" s="529" t="s">
        <v>95</v>
      </c>
      <c r="B36" s="530" t="s">
        <v>296</v>
      </c>
      <c r="C36" s="531"/>
      <c r="D36" s="531"/>
      <c r="E36" s="531">
        <f>+'Óvoda Kenese'!C36+'Óvoda B.akar'!C36+'Óvoda önk.'!C36</f>
        <v>0</v>
      </c>
    </row>
    <row r="37" spans="1:5" s="383" customFormat="1" ht="12" customHeight="1">
      <c r="A37" s="529" t="s">
        <v>96</v>
      </c>
      <c r="B37" s="530" t="s">
        <v>297</v>
      </c>
      <c r="C37" s="531">
        <v>4560</v>
      </c>
      <c r="D37" s="531">
        <v>5473</v>
      </c>
      <c r="E37" s="531">
        <f>+'Óvoda Kenese'!C37+'Óvoda B.akar'!C37+'Óvoda önk.'!C37</f>
        <v>5500</v>
      </c>
    </row>
    <row r="38" spans="1:5" s="383" customFormat="1" ht="12" customHeight="1">
      <c r="A38" s="529" t="s">
        <v>180</v>
      </c>
      <c r="B38" s="530" t="s">
        <v>298</v>
      </c>
      <c r="C38" s="531"/>
      <c r="D38" s="531"/>
      <c r="E38" s="531">
        <f>+'Óvoda Kenese'!C38+'Óvoda B.akar'!C38+'Óvoda önk.'!C38</f>
        <v>0</v>
      </c>
    </row>
    <row r="39" spans="1:5" s="383" customFormat="1" ht="12" customHeight="1">
      <c r="A39" s="529" t="s">
        <v>181</v>
      </c>
      <c r="B39" s="530" t="s">
        <v>299</v>
      </c>
      <c r="C39" s="531"/>
      <c r="D39" s="531"/>
      <c r="E39" s="531">
        <f>+'Óvoda Kenese'!C39+'Óvoda B.akar'!C39+'Óvoda önk.'!C39</f>
        <v>0</v>
      </c>
    </row>
    <row r="40" spans="1:5" s="383" customFormat="1" ht="12" customHeight="1">
      <c r="A40" s="529" t="s">
        <v>182</v>
      </c>
      <c r="B40" s="530" t="s">
        <v>300</v>
      </c>
      <c r="C40" s="531"/>
      <c r="D40" s="531"/>
      <c r="E40" s="531">
        <f>+'Óvoda Kenese'!C40+'Óvoda B.akar'!C40+'Óvoda önk.'!C40</f>
        <v>0</v>
      </c>
    </row>
    <row r="41" spans="1:5" s="383" customFormat="1" ht="12" customHeight="1">
      <c r="A41" s="529" t="s">
        <v>183</v>
      </c>
      <c r="B41" s="530" t="s">
        <v>301</v>
      </c>
      <c r="C41" s="531"/>
      <c r="D41" s="531"/>
      <c r="E41" s="531">
        <f>+'Óvoda Kenese'!C41+'Óvoda B.akar'!C41+'Óvoda önk.'!C41</f>
        <v>0</v>
      </c>
    </row>
    <row r="42" spans="1:5" s="383" customFormat="1" ht="12" customHeight="1">
      <c r="A42" s="529" t="s">
        <v>184</v>
      </c>
      <c r="B42" s="530" t="s">
        <v>302</v>
      </c>
      <c r="C42" s="531"/>
      <c r="D42" s="531"/>
      <c r="E42" s="531">
        <f>+'Óvoda Kenese'!C42+'Óvoda B.akar'!C42+'Óvoda önk.'!C42</f>
        <v>0</v>
      </c>
    </row>
    <row r="43" spans="1:5" s="383" customFormat="1" ht="12" customHeight="1">
      <c r="A43" s="529" t="s">
        <v>293</v>
      </c>
      <c r="B43" s="530" t="s">
        <v>303</v>
      </c>
      <c r="C43" s="545"/>
      <c r="D43" s="545"/>
      <c r="E43" s="545">
        <f>+'Óvoda Kenese'!C43+'Óvoda B.akar'!C43+'Óvoda önk.'!C43</f>
        <v>0</v>
      </c>
    </row>
    <row r="44" spans="1:5" s="383" customFormat="1" ht="12" customHeight="1">
      <c r="A44" s="533" t="s">
        <v>294</v>
      </c>
      <c r="B44" s="541" t="s">
        <v>460</v>
      </c>
      <c r="C44" s="546"/>
      <c r="D44" s="546"/>
      <c r="E44" s="546">
        <f>+'Óvoda Kenese'!C44+'Óvoda B.akar'!C44+'Óvoda önk.'!C44</f>
        <v>0</v>
      </c>
    </row>
    <row r="45" spans="1:5" s="383" customFormat="1" ht="12" customHeight="1" thickBot="1">
      <c r="A45" s="533" t="s">
        <v>459</v>
      </c>
      <c r="B45" s="534" t="s">
        <v>304</v>
      </c>
      <c r="C45" s="546"/>
      <c r="D45" s="546"/>
      <c r="E45" s="546">
        <f>+'Óvoda Kenese'!C45+'Óvoda B.akar'!C45+'Óvoda önk.'!C45</f>
        <v>0</v>
      </c>
    </row>
    <row r="46" spans="1:5" s="383" customFormat="1" ht="12" customHeight="1" thickBot="1">
      <c r="A46" s="522" t="s">
        <v>23</v>
      </c>
      <c r="B46" s="523" t="s">
        <v>305</v>
      </c>
      <c r="C46" s="524"/>
      <c r="D46" s="524"/>
      <c r="E46" s="524">
        <f>SUM(E47:E51)</f>
        <v>0</v>
      </c>
    </row>
    <row r="47" spans="1:5" s="383" customFormat="1" ht="12" customHeight="1">
      <c r="A47" s="525" t="s">
        <v>97</v>
      </c>
      <c r="B47" s="526" t="s">
        <v>309</v>
      </c>
      <c r="C47" s="547"/>
      <c r="D47" s="547"/>
      <c r="E47" s="547">
        <f>+'Óvoda Kenese'!C47+'Óvoda B.akar'!C47+'Óvoda önk.'!C47</f>
        <v>0</v>
      </c>
    </row>
    <row r="48" spans="1:5" s="383" customFormat="1" ht="12" customHeight="1">
      <c r="A48" s="529" t="s">
        <v>98</v>
      </c>
      <c r="B48" s="530" t="s">
        <v>310</v>
      </c>
      <c r="C48" s="545"/>
      <c r="D48" s="545"/>
      <c r="E48" s="545">
        <f>+'Óvoda Kenese'!C48+'Óvoda B.akar'!C48+'Óvoda önk.'!C48</f>
        <v>0</v>
      </c>
    </row>
    <row r="49" spans="1:5" s="383" customFormat="1" ht="12" customHeight="1">
      <c r="A49" s="529" t="s">
        <v>306</v>
      </c>
      <c r="B49" s="530" t="s">
        <v>311</v>
      </c>
      <c r="C49" s="545"/>
      <c r="D49" s="545"/>
      <c r="E49" s="545">
        <f>+'Óvoda Kenese'!C49+'Óvoda B.akar'!C49+'Óvoda önk.'!C49</f>
        <v>0</v>
      </c>
    </row>
    <row r="50" spans="1:5" s="383" customFormat="1" ht="12" customHeight="1">
      <c r="A50" s="529" t="s">
        <v>307</v>
      </c>
      <c r="B50" s="530" t="s">
        <v>312</v>
      </c>
      <c r="C50" s="545"/>
      <c r="D50" s="545"/>
      <c r="E50" s="545">
        <f>+'Óvoda Kenese'!C50+'Óvoda B.akar'!C50+'Óvoda önk.'!C50</f>
        <v>0</v>
      </c>
    </row>
    <row r="51" spans="1:5" s="383" customFormat="1" ht="12" customHeight="1" thickBot="1">
      <c r="A51" s="533" t="s">
        <v>308</v>
      </c>
      <c r="B51" s="534" t="s">
        <v>313</v>
      </c>
      <c r="C51" s="546"/>
      <c r="D51" s="546"/>
      <c r="E51" s="546">
        <f>+'Óvoda Kenese'!C51+'Óvoda B.akar'!C51+'Óvoda önk.'!C51</f>
        <v>0</v>
      </c>
    </row>
    <row r="52" spans="1:5" s="383" customFormat="1" ht="12" customHeight="1" thickBot="1">
      <c r="A52" s="522" t="s">
        <v>185</v>
      </c>
      <c r="B52" s="523" t="s">
        <v>314</v>
      </c>
      <c r="C52" s="524"/>
      <c r="D52" s="524"/>
      <c r="E52" s="524">
        <f>SUM(E53:E55)</f>
        <v>0</v>
      </c>
    </row>
    <row r="53" spans="1:5" s="383" customFormat="1" ht="12" customHeight="1">
      <c r="A53" s="525" t="s">
        <v>99</v>
      </c>
      <c r="B53" s="526" t="s">
        <v>315</v>
      </c>
      <c r="C53" s="527"/>
      <c r="D53" s="527"/>
      <c r="E53" s="527">
        <f>+'Óvoda Kenese'!C53+'Óvoda B.akar'!C53+'Óvoda önk.'!C53</f>
        <v>0</v>
      </c>
    </row>
    <row r="54" spans="1:5" s="383" customFormat="1" ht="12" customHeight="1">
      <c r="A54" s="529" t="s">
        <v>100</v>
      </c>
      <c r="B54" s="530" t="s">
        <v>449</v>
      </c>
      <c r="C54" s="531"/>
      <c r="D54" s="531"/>
      <c r="E54" s="531">
        <f>+'Óvoda Kenese'!C54+'Óvoda B.akar'!C54+'Óvoda önk.'!C54</f>
        <v>0</v>
      </c>
    </row>
    <row r="55" spans="1:5" s="383" customFormat="1" ht="12" customHeight="1">
      <c r="A55" s="529" t="s">
        <v>318</v>
      </c>
      <c r="B55" s="530" t="s">
        <v>316</v>
      </c>
      <c r="C55" s="531"/>
      <c r="D55" s="531"/>
      <c r="E55" s="531">
        <f>+'Óvoda Kenese'!C55+'Óvoda B.akar'!C55+'Óvoda önk.'!C55</f>
        <v>0</v>
      </c>
    </row>
    <row r="56" spans="1:5" s="383" customFormat="1" ht="12" customHeight="1" thickBot="1">
      <c r="A56" s="533" t="s">
        <v>319</v>
      </c>
      <c r="B56" s="534" t="s">
        <v>317</v>
      </c>
      <c r="C56" s="539"/>
      <c r="D56" s="539"/>
      <c r="E56" s="539">
        <f>+'Óvoda Kenese'!C56+'Óvoda B.akar'!C56+'Óvoda önk.'!C56</f>
        <v>0</v>
      </c>
    </row>
    <row r="57" spans="1:5" s="383" customFormat="1" ht="12" customHeight="1" thickBot="1">
      <c r="A57" s="522" t="s">
        <v>25</v>
      </c>
      <c r="B57" s="550" t="s">
        <v>320</v>
      </c>
      <c r="C57" s="524">
        <f>SUM(C58:C60)</f>
        <v>1010</v>
      </c>
      <c r="D57" s="524"/>
      <c r="E57" s="524">
        <f>SUM(E58:E60)</f>
        <v>0</v>
      </c>
    </row>
    <row r="58" spans="1:5" s="383" customFormat="1" ht="12" customHeight="1">
      <c r="A58" s="525" t="s">
        <v>186</v>
      </c>
      <c r="B58" s="526" t="s">
        <v>322</v>
      </c>
      <c r="C58" s="545"/>
      <c r="D58" s="545"/>
      <c r="E58" s="545">
        <f>+'Óvoda Kenese'!C58+'Óvoda B.akar'!C58+'Óvoda önk.'!C58</f>
        <v>0</v>
      </c>
    </row>
    <row r="59" spans="1:5" s="383" customFormat="1" ht="12" customHeight="1">
      <c r="A59" s="529" t="s">
        <v>187</v>
      </c>
      <c r="B59" s="530" t="s">
        <v>450</v>
      </c>
      <c r="C59" s="545"/>
      <c r="D59" s="545"/>
      <c r="E59" s="545">
        <f>+'Óvoda Kenese'!C59+'Óvoda B.akar'!C59+'Óvoda önk.'!C59</f>
        <v>0</v>
      </c>
    </row>
    <row r="60" spans="1:5" s="383" customFormat="1" ht="12" customHeight="1">
      <c r="A60" s="529" t="s">
        <v>242</v>
      </c>
      <c r="B60" s="530" t="s">
        <v>323</v>
      </c>
      <c r="C60" s="545">
        <v>1010</v>
      </c>
      <c r="D60" s="545"/>
      <c r="E60" s="545">
        <f>+'Óvoda Kenese'!C60+'Óvoda B.akar'!C60+'Óvoda önk.'!C60</f>
        <v>0</v>
      </c>
    </row>
    <row r="61" spans="1:5" s="383" customFormat="1" ht="12" customHeight="1" thickBot="1">
      <c r="A61" s="533" t="s">
        <v>321</v>
      </c>
      <c r="B61" s="534" t="s">
        <v>324</v>
      </c>
      <c r="C61" s="545">
        <v>1010</v>
      </c>
      <c r="D61" s="545"/>
      <c r="E61" s="545">
        <f>+'Óvoda Kenese'!C61+'Óvoda B.akar'!C61+'Óvoda önk.'!C61</f>
        <v>0</v>
      </c>
    </row>
    <row r="62" spans="1:5" s="383" customFormat="1" ht="12" customHeight="1" thickBot="1">
      <c r="A62" s="548" t="s">
        <v>503</v>
      </c>
      <c r="B62" s="523" t="s">
        <v>325</v>
      </c>
      <c r="C62" s="542">
        <f>+C5+C12+C19+C26+C34+C46+C52+C57</f>
        <v>5570</v>
      </c>
      <c r="D62" s="542">
        <f>+D5+D12+D19+D26+D34+D46+D52+D57</f>
        <v>5473</v>
      </c>
      <c r="E62" s="542">
        <f>+E5+E12+E19+E26+E34+E46+E52+E57</f>
        <v>5500</v>
      </c>
    </row>
    <row r="63" spans="1:5" s="383" customFormat="1" ht="12" customHeight="1" thickBot="1">
      <c r="A63" s="549" t="s">
        <v>326</v>
      </c>
      <c r="B63" s="550" t="s">
        <v>327</v>
      </c>
      <c r="C63" s="524"/>
      <c r="D63" s="524"/>
      <c r="E63" s="524">
        <f>SUM(E64:E66)</f>
        <v>0</v>
      </c>
    </row>
    <row r="64" spans="1:5" s="383" customFormat="1" ht="12" customHeight="1">
      <c r="A64" s="525" t="s">
        <v>358</v>
      </c>
      <c r="B64" s="526" t="s">
        <v>328</v>
      </c>
      <c r="C64" s="545"/>
      <c r="D64" s="545"/>
      <c r="E64" s="545">
        <f>+'Óvoda Kenese'!C64+'Óvoda B.akar'!C64+'Óvoda önk.'!C64</f>
        <v>0</v>
      </c>
    </row>
    <row r="65" spans="1:5" s="383" customFormat="1" ht="12" customHeight="1">
      <c r="A65" s="529" t="s">
        <v>367</v>
      </c>
      <c r="B65" s="530" t="s">
        <v>329</v>
      </c>
      <c r="C65" s="545"/>
      <c r="D65" s="545"/>
      <c r="E65" s="545">
        <f>+'Óvoda Kenese'!C65+'Óvoda B.akar'!C65+'Óvoda önk.'!C65</f>
        <v>0</v>
      </c>
    </row>
    <row r="66" spans="1:5" s="383" customFormat="1" ht="12" customHeight="1" thickBot="1">
      <c r="A66" s="533" t="s">
        <v>368</v>
      </c>
      <c r="B66" s="551" t="s">
        <v>488</v>
      </c>
      <c r="C66" s="545"/>
      <c r="D66" s="545"/>
      <c r="E66" s="545">
        <f>+'Óvoda Kenese'!C66+'Óvoda B.akar'!C66+'Óvoda önk.'!C66</f>
        <v>0</v>
      </c>
    </row>
    <row r="67" spans="1:5" s="383" customFormat="1" ht="12" customHeight="1" thickBot="1">
      <c r="A67" s="549" t="s">
        <v>331</v>
      </c>
      <c r="B67" s="550" t="s">
        <v>332</v>
      </c>
      <c r="C67" s="524"/>
      <c r="D67" s="524"/>
      <c r="E67" s="524">
        <f>SUM(E68:E71)</f>
        <v>0</v>
      </c>
    </row>
    <row r="68" spans="1:5" s="383" customFormat="1" ht="12" customHeight="1">
      <c r="A68" s="525" t="s">
        <v>154</v>
      </c>
      <c r="B68" s="526" t="s">
        <v>333</v>
      </c>
      <c r="C68" s="545"/>
      <c r="D68" s="545"/>
      <c r="E68" s="545">
        <f>+'Óvoda Kenese'!C68+'Óvoda B.akar'!C68+'Óvoda önk.'!C68</f>
        <v>0</v>
      </c>
    </row>
    <row r="69" spans="1:5" s="383" customFormat="1" ht="12" customHeight="1">
      <c r="A69" s="529" t="s">
        <v>155</v>
      </c>
      <c r="B69" s="530" t="s">
        <v>334</v>
      </c>
      <c r="C69" s="545"/>
      <c r="D69" s="545"/>
      <c r="E69" s="545">
        <f>+'Óvoda Kenese'!C69+'Óvoda B.akar'!C69+'Óvoda önk.'!C69</f>
        <v>0</v>
      </c>
    </row>
    <row r="70" spans="1:5" s="383" customFormat="1" ht="12" customHeight="1">
      <c r="A70" s="529" t="s">
        <v>359</v>
      </c>
      <c r="B70" s="530" t="s">
        <v>335</v>
      </c>
      <c r="C70" s="545"/>
      <c r="D70" s="545"/>
      <c r="E70" s="545">
        <f>+'Óvoda Kenese'!C70+'Óvoda B.akar'!C70+'Óvoda önk.'!C70</f>
        <v>0</v>
      </c>
    </row>
    <row r="71" spans="1:5" s="383" customFormat="1" ht="12" customHeight="1" thickBot="1">
      <c r="A71" s="533" t="s">
        <v>360</v>
      </c>
      <c r="B71" s="534" t="s">
        <v>336</v>
      </c>
      <c r="C71" s="545"/>
      <c r="D71" s="545"/>
      <c r="E71" s="545">
        <f>+'Óvoda Kenese'!C71+'Óvoda B.akar'!C71+'Óvoda önk.'!C71</f>
        <v>0</v>
      </c>
    </row>
    <row r="72" spans="1:5" s="383" customFormat="1" ht="12" customHeight="1" thickBot="1">
      <c r="A72" s="549" t="s">
        <v>337</v>
      </c>
      <c r="B72" s="550" t="s">
        <v>338</v>
      </c>
      <c r="C72" s="524">
        <f>SUM(C73:C74)</f>
        <v>3644</v>
      </c>
      <c r="D72" s="524">
        <f>SUM(D73:D74)</f>
        <v>60</v>
      </c>
      <c r="E72" s="524">
        <f>SUM(E73:E74)</f>
        <v>2959</v>
      </c>
    </row>
    <row r="73" spans="1:5" s="383" customFormat="1" ht="12" customHeight="1">
      <c r="A73" s="525" t="s">
        <v>361</v>
      </c>
      <c r="B73" s="526" t="s">
        <v>339</v>
      </c>
      <c r="C73" s="545">
        <v>3644</v>
      </c>
      <c r="D73" s="545">
        <v>60</v>
      </c>
      <c r="E73" s="545">
        <f>+'Óvoda Kenese'!C73+'Óvoda B.akar'!C73+'Óvoda önk.'!C73</f>
        <v>2959</v>
      </c>
    </row>
    <row r="74" spans="1:5" s="383" customFormat="1" ht="12" customHeight="1" thickBot="1">
      <c r="A74" s="533" t="s">
        <v>362</v>
      </c>
      <c r="B74" s="534" t="s">
        <v>340</v>
      </c>
      <c r="C74" s="545"/>
      <c r="D74" s="545"/>
      <c r="E74" s="545">
        <f>+'Óvoda Kenese'!C74+'Óvoda B.akar'!C74+'Óvoda önk.'!C74</f>
        <v>0</v>
      </c>
    </row>
    <row r="75" spans="1:5" s="383" customFormat="1" ht="12" customHeight="1" thickBot="1">
      <c r="A75" s="549" t="s">
        <v>341</v>
      </c>
      <c r="B75" s="550" t="s">
        <v>342</v>
      </c>
      <c r="C75" s="524">
        <f>SUM(C76:C78)</f>
        <v>71885</v>
      </c>
      <c r="D75" s="524">
        <f>SUM(D76:D78)</f>
        <v>85523</v>
      </c>
      <c r="E75" s="524">
        <f>SUM(E76:E78)</f>
        <v>83278</v>
      </c>
    </row>
    <row r="76" spans="1:5" s="383" customFormat="1" ht="12" customHeight="1">
      <c r="A76" s="525" t="s">
        <v>363</v>
      </c>
      <c r="B76" s="526" t="s">
        <v>582</v>
      </c>
      <c r="C76" s="545">
        <v>41207</v>
      </c>
      <c r="E76" s="545">
        <f>+'Óvoda Kenese'!C76+'Óvoda B.akar'!C76+'Óvoda önk.'!C76</f>
        <v>52203</v>
      </c>
    </row>
    <row r="77" spans="1:5" s="383" customFormat="1" ht="12" customHeight="1">
      <c r="A77" s="529" t="s">
        <v>364</v>
      </c>
      <c r="B77" s="530" t="s">
        <v>585</v>
      </c>
      <c r="C77" s="545">
        <v>30678</v>
      </c>
      <c r="D77" s="545">
        <v>85523</v>
      </c>
      <c r="E77" s="545">
        <f>+'Óvoda Kenese'!C77+'Óvoda B.akar'!C77+'Óvoda önk.'!C77</f>
        <v>21316</v>
      </c>
    </row>
    <row r="78" spans="1:5" s="383" customFormat="1" ht="12" customHeight="1" thickBot="1">
      <c r="A78" s="533" t="s">
        <v>365</v>
      </c>
      <c r="B78" s="530" t="s">
        <v>586</v>
      </c>
      <c r="C78" s="545"/>
      <c r="D78" s="545"/>
      <c r="E78" s="545">
        <f>+'Óvoda Kenese'!C78+'Óvoda B.akar'!C78+'Óvoda önk.'!C78</f>
        <v>9759</v>
      </c>
    </row>
    <row r="79" spans="1:5" s="383" customFormat="1" ht="12" customHeight="1" thickBot="1">
      <c r="A79" s="549" t="s">
        <v>346</v>
      </c>
      <c r="B79" s="550" t="s">
        <v>366</v>
      </c>
      <c r="C79" s="524"/>
      <c r="D79" s="524"/>
      <c r="E79" s="524">
        <f>SUM(E80:E83)</f>
        <v>0</v>
      </c>
    </row>
    <row r="80" spans="1:5" s="383" customFormat="1" ht="12" customHeight="1">
      <c r="A80" s="553" t="s">
        <v>347</v>
      </c>
      <c r="B80" s="526" t="s">
        <v>348</v>
      </c>
      <c r="C80" s="545"/>
      <c r="D80" s="545"/>
      <c r="E80" s="545">
        <f>+'Óvoda Kenese'!C80+'Óvoda B.akar'!C80+'Óvoda önk.'!C80</f>
        <v>0</v>
      </c>
    </row>
    <row r="81" spans="1:5" s="383" customFormat="1" ht="12" customHeight="1">
      <c r="A81" s="554" t="s">
        <v>349</v>
      </c>
      <c r="B81" s="530" t="s">
        <v>350</v>
      </c>
      <c r="C81" s="545"/>
      <c r="D81" s="545"/>
      <c r="E81" s="545">
        <f>+'Óvoda Kenese'!C81+'Óvoda B.akar'!C81+'Óvoda önk.'!C81</f>
        <v>0</v>
      </c>
    </row>
    <row r="82" spans="1:5" s="383" customFormat="1" ht="12" customHeight="1">
      <c r="A82" s="554" t="s">
        <v>351</v>
      </c>
      <c r="B82" s="530" t="s">
        <v>352</v>
      </c>
      <c r="C82" s="545"/>
      <c r="D82" s="545"/>
      <c r="E82" s="545">
        <f>+'Óvoda Kenese'!C82+'Óvoda B.akar'!C82+'Óvoda önk.'!C82</f>
        <v>0</v>
      </c>
    </row>
    <row r="83" spans="1:5" s="383" customFormat="1" ht="12" customHeight="1" thickBot="1">
      <c r="A83" s="555" t="s">
        <v>353</v>
      </c>
      <c r="B83" s="534" t="s">
        <v>354</v>
      </c>
      <c r="C83" s="545"/>
      <c r="D83" s="545"/>
      <c r="E83" s="545">
        <f>+'Óvoda Kenese'!C83+'Óvoda B.akar'!C83+'Óvoda önk.'!C83</f>
        <v>0</v>
      </c>
    </row>
    <row r="84" spans="1:5" s="383" customFormat="1" ht="12" customHeight="1" thickBot="1">
      <c r="A84" s="549" t="s">
        <v>355</v>
      </c>
      <c r="B84" s="550" t="s">
        <v>502</v>
      </c>
      <c r="C84" s="556"/>
      <c r="D84" s="556"/>
      <c r="E84" s="556">
        <f>+'Óvoda Kenese'!C84+'Óvoda B.akar'!C84+'Óvoda önk.'!C84</f>
        <v>0</v>
      </c>
    </row>
    <row r="85" spans="1:5" s="383" customFormat="1" ht="13.5" customHeight="1" thickBot="1">
      <c r="A85" s="549" t="s">
        <v>357</v>
      </c>
      <c r="B85" s="550" t="s">
        <v>356</v>
      </c>
      <c r="C85" s="556"/>
      <c r="D85" s="556"/>
      <c r="E85" s="556">
        <f>+'Óvoda Kenese'!C85+'Óvoda B.akar'!C85+'Óvoda önk.'!C85</f>
        <v>0</v>
      </c>
    </row>
    <row r="86" spans="1:5" s="383" customFormat="1" ht="15.75" customHeight="1" thickBot="1">
      <c r="A86" s="549" t="s">
        <v>369</v>
      </c>
      <c r="B86" s="606" t="s">
        <v>505</v>
      </c>
      <c r="C86" s="542">
        <f>+C63+C67+C72+C75+C79+C85+C84</f>
        <v>75529</v>
      </c>
      <c r="D86" s="542">
        <f>+D63+D67+D72+D75+D79+D85+D84</f>
        <v>85583</v>
      </c>
      <c r="E86" s="542">
        <f>+E63+E67+E72+E75+E79+E85+E84</f>
        <v>86237</v>
      </c>
    </row>
    <row r="87" spans="1:5" s="383" customFormat="1" ht="16.5" customHeight="1" thickBot="1">
      <c r="A87" s="558" t="s">
        <v>504</v>
      </c>
      <c r="B87" s="607" t="s">
        <v>506</v>
      </c>
      <c r="C87" s="542">
        <f>+C62+C86</f>
        <v>81099</v>
      </c>
      <c r="D87" s="542">
        <f>+D62+D86</f>
        <v>91056</v>
      </c>
      <c r="E87" s="542">
        <f>+E62+E86</f>
        <v>91737</v>
      </c>
    </row>
    <row r="88" spans="1:5" s="383" customFormat="1" ht="83.25" customHeight="1">
      <c r="A88" s="561"/>
      <c r="B88" s="562"/>
      <c r="C88" s="564"/>
      <c r="D88" s="564"/>
      <c r="E88" s="564"/>
    </row>
    <row r="89" spans="1:5" ht="16.5" customHeight="1">
      <c r="A89" s="514"/>
      <c r="B89" s="514" t="s">
        <v>47</v>
      </c>
      <c r="C89" s="513"/>
      <c r="D89" s="482"/>
      <c r="E89" s="515"/>
    </row>
    <row r="90" spans="1:5" ht="15.95" customHeight="1" thickBot="1">
      <c r="A90" s="612"/>
      <c r="B90" s="612"/>
      <c r="C90" s="306"/>
      <c r="D90" s="306"/>
      <c r="E90" s="306" t="s">
        <v>241</v>
      </c>
    </row>
    <row r="91" spans="1:5" ht="38.1" customHeight="1" thickBot="1">
      <c r="A91" s="516" t="s">
        <v>72</v>
      </c>
      <c r="B91" s="517" t="s">
        <v>48</v>
      </c>
      <c r="C91" s="616" t="s">
        <v>646</v>
      </c>
      <c r="D91" s="616" t="s">
        <v>607</v>
      </c>
      <c r="E91" s="518" t="str">
        <f>+CONCATENATE(LEFT(ÖSSZEFÜGGÉSEK!A93,4),". évi előirányzat")</f>
        <v>. évi előirányzat</v>
      </c>
    </row>
    <row r="92" spans="1:5" s="383" customFormat="1" ht="12" customHeight="1" thickBot="1">
      <c r="A92" s="516" t="s">
        <v>520</v>
      </c>
      <c r="B92" s="517" t="s">
        <v>521</v>
      </c>
      <c r="C92" s="518"/>
      <c r="D92" s="518"/>
      <c r="E92" s="518" t="s">
        <v>522</v>
      </c>
    </row>
    <row r="93" spans="1:5" ht="12" customHeight="1" thickBot="1">
      <c r="A93" s="567" t="s">
        <v>18</v>
      </c>
      <c r="B93" s="608" t="s">
        <v>608</v>
      </c>
      <c r="C93" s="569">
        <f>C94+C95+C96+C97+C98+C111</f>
        <v>81866</v>
      </c>
      <c r="D93" s="569">
        <f>D94+D95+D96+D97+D98+D111</f>
        <v>84566</v>
      </c>
      <c r="E93" s="569">
        <f>E94+E95+E96+E97+E98+E111</f>
        <v>91610</v>
      </c>
    </row>
    <row r="94" spans="1:5" ht="12" customHeight="1">
      <c r="A94" s="570" t="s">
        <v>101</v>
      </c>
      <c r="B94" s="571" t="s">
        <v>49</v>
      </c>
      <c r="C94" s="572">
        <v>53871</v>
      </c>
      <c r="D94" s="572">
        <v>55320</v>
      </c>
      <c r="E94" s="572">
        <f>+'Óvoda Kenese'!C94+'Óvoda B.akar'!C94+'Óvoda önk.'!C94</f>
        <v>56777</v>
      </c>
    </row>
    <row r="95" spans="1:5" ht="12" customHeight="1">
      <c r="A95" s="529" t="s">
        <v>102</v>
      </c>
      <c r="B95" s="573" t="s">
        <v>188</v>
      </c>
      <c r="C95" s="531">
        <v>13956</v>
      </c>
      <c r="D95" s="531">
        <v>14422</v>
      </c>
      <c r="E95" s="531">
        <f>+'Óvoda Kenese'!C95+'Óvoda B.akar'!C95+'Óvoda önk.'!C95</f>
        <v>15389</v>
      </c>
    </row>
    <row r="96" spans="1:5" ht="12" customHeight="1">
      <c r="A96" s="529" t="s">
        <v>103</v>
      </c>
      <c r="B96" s="573" t="s">
        <v>144</v>
      </c>
      <c r="C96" s="539">
        <v>14039</v>
      </c>
      <c r="D96" s="539">
        <v>14824</v>
      </c>
      <c r="E96" s="539">
        <f>+'Óvoda Kenese'!C96+'Óvoda B.akar'!C96+'Óvoda önk.'!C96</f>
        <v>19444</v>
      </c>
    </row>
    <row r="97" spans="1:5" ht="12" customHeight="1">
      <c r="A97" s="529" t="s">
        <v>104</v>
      </c>
      <c r="B97" s="574" t="s">
        <v>189</v>
      </c>
      <c r="C97" s="539"/>
      <c r="D97" s="539"/>
      <c r="E97" s="539">
        <f>+'Óvoda Kenese'!C97+'Óvoda B.akar'!C97+'Óvoda önk.'!C97</f>
        <v>0</v>
      </c>
    </row>
    <row r="98" spans="1:5" ht="12" customHeight="1">
      <c r="A98" s="529" t="s">
        <v>115</v>
      </c>
      <c r="B98" s="575" t="s">
        <v>190</v>
      </c>
      <c r="C98" s="539"/>
      <c r="D98" s="539"/>
      <c r="E98" s="539">
        <f>SUM(E99:E110)</f>
        <v>0</v>
      </c>
    </row>
    <row r="99" spans="1:5" ht="12" customHeight="1">
      <c r="A99" s="529" t="s">
        <v>105</v>
      </c>
      <c r="B99" s="573" t="s">
        <v>469</v>
      </c>
      <c r="C99" s="539"/>
      <c r="D99" s="539"/>
      <c r="E99" s="539">
        <f>+'Óvoda Kenese'!C99+'Óvoda B.akar'!C99+'Óvoda önk.'!C99</f>
        <v>0</v>
      </c>
    </row>
    <row r="100" spans="1:5" ht="12" customHeight="1">
      <c r="A100" s="529" t="s">
        <v>106</v>
      </c>
      <c r="B100" s="576" t="s">
        <v>468</v>
      </c>
      <c r="C100" s="539"/>
      <c r="D100" s="539"/>
      <c r="E100" s="539">
        <f>+'Óvoda Kenese'!C100+'Óvoda B.akar'!C100+'Óvoda önk.'!C100</f>
        <v>0</v>
      </c>
    </row>
    <row r="101" spans="1:5" ht="12" customHeight="1">
      <c r="A101" s="529" t="s">
        <v>116</v>
      </c>
      <c r="B101" s="576" t="s">
        <v>467</v>
      </c>
      <c r="C101" s="539"/>
      <c r="D101" s="539"/>
      <c r="E101" s="539">
        <f>+'Óvoda Kenese'!C101+'Óvoda B.akar'!C101+'Óvoda önk.'!C101</f>
        <v>0</v>
      </c>
    </row>
    <row r="102" spans="1:5" ht="12" customHeight="1">
      <c r="A102" s="529" t="s">
        <v>117</v>
      </c>
      <c r="B102" s="577" t="s">
        <v>372</v>
      </c>
      <c r="C102" s="539"/>
      <c r="D102" s="539"/>
      <c r="E102" s="539">
        <f>+'Óvoda Kenese'!C102+'Óvoda B.akar'!C102+'Óvoda önk.'!C102</f>
        <v>0</v>
      </c>
    </row>
    <row r="103" spans="1:5" ht="12" customHeight="1">
      <c r="A103" s="529" t="s">
        <v>118</v>
      </c>
      <c r="B103" s="578" t="s">
        <v>373</v>
      </c>
      <c r="C103" s="539"/>
      <c r="D103" s="539"/>
      <c r="E103" s="539">
        <f>+'Óvoda Kenese'!C103+'Óvoda B.akar'!C103+'Óvoda önk.'!C103</f>
        <v>0</v>
      </c>
    </row>
    <row r="104" spans="1:5" ht="12" customHeight="1">
      <c r="A104" s="529" t="s">
        <v>119</v>
      </c>
      <c r="B104" s="578" t="s">
        <v>374</v>
      </c>
      <c r="C104" s="539"/>
      <c r="D104" s="539"/>
      <c r="E104" s="539">
        <f>+'Óvoda Kenese'!C104+'Óvoda B.akar'!C104+'Óvoda önk.'!C104</f>
        <v>0</v>
      </c>
    </row>
    <row r="105" spans="1:5" ht="12" customHeight="1">
      <c r="A105" s="529" t="s">
        <v>121</v>
      </c>
      <c r="B105" s="577" t="s">
        <v>375</v>
      </c>
      <c r="C105" s="539"/>
      <c r="D105" s="539"/>
      <c r="E105" s="539">
        <f>+'Óvoda Kenese'!C105+'Óvoda B.akar'!C105+'Óvoda önk.'!C105</f>
        <v>0</v>
      </c>
    </row>
    <row r="106" spans="1:5" ht="12" customHeight="1">
      <c r="A106" s="529" t="s">
        <v>191</v>
      </c>
      <c r="B106" s="577" t="s">
        <v>376</v>
      </c>
      <c r="C106" s="539"/>
      <c r="D106" s="539"/>
      <c r="E106" s="539">
        <f>+'Óvoda Kenese'!C106+'Óvoda B.akar'!C106+'Óvoda önk.'!C106</f>
        <v>0</v>
      </c>
    </row>
    <row r="107" spans="1:5" ht="12" customHeight="1">
      <c r="A107" s="529" t="s">
        <v>370</v>
      </c>
      <c r="B107" s="578" t="s">
        <v>377</v>
      </c>
      <c r="C107" s="539"/>
      <c r="D107" s="539"/>
      <c r="E107" s="539">
        <f>+'Óvoda Kenese'!C107+'Óvoda B.akar'!C107+'Óvoda önk.'!C107</f>
        <v>0</v>
      </c>
    </row>
    <row r="108" spans="1:5" ht="12" customHeight="1">
      <c r="A108" s="579" t="s">
        <v>371</v>
      </c>
      <c r="B108" s="576" t="s">
        <v>378</v>
      </c>
      <c r="C108" s="539"/>
      <c r="D108" s="539"/>
      <c r="E108" s="539">
        <f>+'Óvoda Kenese'!C108+'Óvoda B.akar'!C108+'Óvoda önk.'!C108</f>
        <v>0</v>
      </c>
    </row>
    <row r="109" spans="1:5" ht="12" customHeight="1">
      <c r="A109" s="529" t="s">
        <v>465</v>
      </c>
      <c r="B109" s="576" t="s">
        <v>379</v>
      </c>
      <c r="C109" s="539"/>
      <c r="D109" s="539"/>
      <c r="E109" s="539">
        <f>+'Óvoda Kenese'!C109+'Óvoda B.akar'!C109+'Óvoda önk.'!C109</f>
        <v>0</v>
      </c>
    </row>
    <row r="110" spans="1:5" ht="12" customHeight="1">
      <c r="A110" s="533" t="s">
        <v>466</v>
      </c>
      <c r="B110" s="576" t="s">
        <v>380</v>
      </c>
      <c r="C110" s="539"/>
      <c r="D110" s="539"/>
      <c r="E110" s="539">
        <f>+'Óvoda Kenese'!C110+'Óvoda B.akar'!C110+'Óvoda önk.'!C110</f>
        <v>0</v>
      </c>
    </row>
    <row r="111" spans="1:5" ht="12" customHeight="1">
      <c r="A111" s="529" t="s">
        <v>470</v>
      </c>
      <c r="B111" s="574" t="s">
        <v>50</v>
      </c>
      <c r="C111" s="531"/>
      <c r="D111" s="531"/>
      <c r="E111" s="531">
        <f>SUM(E112:E113)</f>
        <v>0</v>
      </c>
    </row>
    <row r="112" spans="1:5" ht="12" customHeight="1">
      <c r="A112" s="529" t="s">
        <v>471</v>
      </c>
      <c r="B112" s="573" t="s">
        <v>473</v>
      </c>
      <c r="C112" s="531"/>
      <c r="D112" s="531"/>
      <c r="E112" s="531">
        <f>+'Óvoda Kenese'!C112+'Óvoda B.akar'!C112+'Óvoda önk.'!C112</f>
        <v>0</v>
      </c>
    </row>
    <row r="113" spans="1:5" ht="12" customHeight="1" thickBot="1">
      <c r="A113" s="580" t="s">
        <v>472</v>
      </c>
      <c r="B113" s="581" t="s">
        <v>474</v>
      </c>
      <c r="C113" s="582"/>
      <c r="D113" s="582"/>
      <c r="E113" s="582">
        <f>+'Óvoda Kenese'!C113+'Óvoda B.akar'!C113+'Óvoda önk.'!C113</f>
        <v>0</v>
      </c>
    </row>
    <row r="114" spans="1:5" ht="12" customHeight="1" thickBot="1">
      <c r="A114" s="583" t="s">
        <v>19</v>
      </c>
      <c r="B114" s="609" t="s">
        <v>609</v>
      </c>
      <c r="C114" s="585">
        <f>+C115+C117+C119</f>
        <v>0</v>
      </c>
      <c r="D114" s="585">
        <f>+D115+D117+D119</f>
        <v>1137</v>
      </c>
      <c r="E114" s="585">
        <f>+E115+E117+E119</f>
        <v>127</v>
      </c>
    </row>
    <row r="115" spans="1:5" ht="12" customHeight="1">
      <c r="A115" s="525" t="s">
        <v>107</v>
      </c>
      <c r="B115" s="573" t="s">
        <v>240</v>
      </c>
      <c r="C115" s="527"/>
      <c r="D115" s="527">
        <v>17</v>
      </c>
      <c r="E115" s="527">
        <f>+'Óvoda Kenese'!C115+'Óvoda B.akar'!C115+'Óvoda önk.'!C115</f>
        <v>127</v>
      </c>
    </row>
    <row r="116" spans="1:5" ht="12" customHeight="1">
      <c r="A116" s="525" t="s">
        <v>108</v>
      </c>
      <c r="B116" s="586" t="s">
        <v>385</v>
      </c>
      <c r="C116" s="527"/>
      <c r="D116" s="527"/>
      <c r="E116" s="527">
        <f>+'Óvoda Kenese'!C116+'Óvoda B.akar'!C116+'Óvoda önk.'!C116</f>
        <v>0</v>
      </c>
    </row>
    <row r="117" spans="1:5" ht="12" customHeight="1">
      <c r="A117" s="525" t="s">
        <v>109</v>
      </c>
      <c r="B117" s="586" t="s">
        <v>192</v>
      </c>
      <c r="C117" s="531"/>
      <c r="D117" s="531">
        <v>1120</v>
      </c>
      <c r="E117" s="531">
        <f>+'Óvoda Kenese'!C117+'Óvoda B.akar'!C117+'Óvoda önk.'!C117</f>
        <v>0</v>
      </c>
    </row>
    <row r="118" spans="1:5" ht="12" customHeight="1">
      <c r="A118" s="525" t="s">
        <v>110</v>
      </c>
      <c r="B118" s="586" t="s">
        <v>386</v>
      </c>
      <c r="C118" s="587"/>
      <c r="D118" s="587"/>
      <c r="E118" s="587">
        <f>+'Óvoda Kenese'!C118+'Óvoda B.akar'!C118+'Óvoda önk.'!C118</f>
        <v>0</v>
      </c>
    </row>
    <row r="119" spans="1:5" ht="12" customHeight="1">
      <c r="A119" s="525" t="s">
        <v>111</v>
      </c>
      <c r="B119" s="534" t="s">
        <v>243</v>
      </c>
      <c r="C119" s="587"/>
      <c r="D119" s="587"/>
      <c r="E119" s="587">
        <f>SUM(E120:E127)</f>
        <v>0</v>
      </c>
    </row>
    <row r="120" spans="1:5" ht="12" customHeight="1">
      <c r="A120" s="525" t="s">
        <v>120</v>
      </c>
      <c r="B120" s="532" t="s">
        <v>451</v>
      </c>
      <c r="C120" s="587"/>
      <c r="D120" s="587"/>
      <c r="E120" s="587">
        <f>+'Óvoda Kenese'!C120+'Óvoda B.akar'!C120+'Óvoda önk.'!C120</f>
        <v>0</v>
      </c>
    </row>
    <row r="121" spans="1:5" ht="12" customHeight="1">
      <c r="A121" s="525" t="s">
        <v>122</v>
      </c>
      <c r="B121" s="588" t="s">
        <v>391</v>
      </c>
      <c r="C121" s="587"/>
      <c r="D121" s="587"/>
      <c r="E121" s="587">
        <f>+'Óvoda Kenese'!C121+'Óvoda B.akar'!C121+'Óvoda önk.'!C121</f>
        <v>0</v>
      </c>
    </row>
    <row r="122" spans="1:5" ht="25.5">
      <c r="A122" s="525" t="s">
        <v>193</v>
      </c>
      <c r="B122" s="578" t="s">
        <v>374</v>
      </c>
      <c r="C122" s="587"/>
      <c r="D122" s="587"/>
      <c r="E122" s="587">
        <f>+'Óvoda Kenese'!C122+'Óvoda B.akar'!C122+'Óvoda önk.'!C122</f>
        <v>0</v>
      </c>
    </row>
    <row r="123" spans="1:5" ht="12" customHeight="1">
      <c r="A123" s="525" t="s">
        <v>194</v>
      </c>
      <c r="B123" s="578" t="s">
        <v>390</v>
      </c>
      <c r="C123" s="587"/>
      <c r="D123" s="587"/>
      <c r="E123" s="587">
        <f>+'Óvoda Kenese'!C123+'Óvoda B.akar'!C123+'Óvoda önk.'!C123</f>
        <v>0</v>
      </c>
    </row>
    <row r="124" spans="1:5" ht="12" customHeight="1">
      <c r="A124" s="525" t="s">
        <v>195</v>
      </c>
      <c r="B124" s="578" t="s">
        <v>389</v>
      </c>
      <c r="C124" s="587"/>
      <c r="D124" s="587"/>
      <c r="E124" s="587">
        <f>+'Óvoda Kenese'!C124+'Óvoda B.akar'!C124+'Óvoda önk.'!C124</f>
        <v>0</v>
      </c>
    </row>
    <row r="125" spans="1:5" ht="12" customHeight="1">
      <c r="A125" s="525" t="s">
        <v>382</v>
      </c>
      <c r="B125" s="578" t="s">
        <v>377</v>
      </c>
      <c r="C125" s="587"/>
      <c r="D125" s="587"/>
      <c r="E125" s="587">
        <f>+'Óvoda Kenese'!C125+'Óvoda B.akar'!C125+'Óvoda önk.'!C125</f>
        <v>0</v>
      </c>
    </row>
    <row r="126" spans="1:5" ht="12" customHeight="1">
      <c r="A126" s="525" t="s">
        <v>383</v>
      </c>
      <c r="B126" s="578" t="s">
        <v>388</v>
      </c>
      <c r="C126" s="587"/>
      <c r="D126" s="587"/>
      <c r="E126" s="587">
        <f>+'Óvoda Kenese'!C126+'Óvoda B.akar'!C126+'Óvoda önk.'!C126</f>
        <v>0</v>
      </c>
    </row>
    <row r="127" spans="1:5" ht="13.5" thickBot="1">
      <c r="A127" s="579" t="s">
        <v>384</v>
      </c>
      <c r="B127" s="578" t="s">
        <v>387</v>
      </c>
      <c r="C127" s="589"/>
      <c r="D127" s="589"/>
      <c r="E127" s="589">
        <f>+'Óvoda Kenese'!C127+'Óvoda B.akar'!C127+'Óvoda önk.'!C127</f>
        <v>0</v>
      </c>
    </row>
    <row r="128" spans="1:5" ht="12" customHeight="1" thickBot="1">
      <c r="A128" s="522" t="s">
        <v>20</v>
      </c>
      <c r="B128" s="591" t="s">
        <v>475</v>
      </c>
      <c r="C128" s="524">
        <f>+C93+C114</f>
        <v>81866</v>
      </c>
      <c r="D128" s="524">
        <f>+D93+D114</f>
        <v>85703</v>
      </c>
      <c r="E128" s="524">
        <f>+E93+E114</f>
        <v>91737</v>
      </c>
    </row>
    <row r="129" spans="1:5" ht="12" customHeight="1" thickBot="1">
      <c r="A129" s="522" t="s">
        <v>21</v>
      </c>
      <c r="B129" s="591" t="s">
        <v>476</v>
      </c>
      <c r="C129" s="524"/>
      <c r="D129" s="524"/>
      <c r="E129" s="524">
        <f>+E130+E131+E132</f>
        <v>0</v>
      </c>
    </row>
    <row r="130" spans="1:5" ht="12" customHeight="1">
      <c r="A130" s="525" t="s">
        <v>282</v>
      </c>
      <c r="B130" s="586" t="s">
        <v>483</v>
      </c>
      <c r="C130" s="587"/>
      <c r="D130" s="587"/>
      <c r="E130" s="587">
        <f>+'Óvoda Kenese'!C130+'Óvoda B.akar'!C130+'Óvoda önk.'!C130</f>
        <v>0</v>
      </c>
    </row>
    <row r="131" spans="1:5" ht="12" customHeight="1">
      <c r="A131" s="525" t="s">
        <v>285</v>
      </c>
      <c r="B131" s="586" t="s">
        <v>484</v>
      </c>
      <c r="C131" s="587"/>
      <c r="D131" s="587"/>
      <c r="E131" s="587">
        <f>+'Óvoda Kenese'!C131+'Óvoda B.akar'!C131+'Óvoda önk.'!C131</f>
        <v>0</v>
      </c>
    </row>
    <row r="132" spans="1:5" ht="12" customHeight="1" thickBot="1">
      <c r="A132" s="579" t="s">
        <v>286</v>
      </c>
      <c r="B132" s="586" t="s">
        <v>485</v>
      </c>
      <c r="C132" s="587"/>
      <c r="D132" s="587"/>
      <c r="E132" s="587">
        <f>+'Óvoda Kenese'!C132+'Óvoda B.akar'!C132+'Óvoda önk.'!C132</f>
        <v>0</v>
      </c>
    </row>
    <row r="133" spans="1:5" ht="12" customHeight="1" thickBot="1">
      <c r="A133" s="522" t="s">
        <v>22</v>
      </c>
      <c r="B133" s="591" t="s">
        <v>477</v>
      </c>
      <c r="C133" s="524"/>
      <c r="D133" s="524"/>
      <c r="E133" s="524">
        <f>SUM(E134:E139)</f>
        <v>0</v>
      </c>
    </row>
    <row r="134" spans="1:5" ht="12" customHeight="1">
      <c r="A134" s="525" t="s">
        <v>94</v>
      </c>
      <c r="B134" s="594" t="s">
        <v>486</v>
      </c>
      <c r="C134" s="587"/>
      <c r="D134" s="587"/>
      <c r="E134" s="587">
        <f>+'Óvoda Kenese'!C134+'Óvoda B.akar'!C134+'Óvoda önk.'!C134</f>
        <v>0</v>
      </c>
    </row>
    <row r="135" spans="1:5" ht="12" customHeight="1">
      <c r="A135" s="525" t="s">
        <v>95</v>
      </c>
      <c r="B135" s="594" t="s">
        <v>478</v>
      </c>
      <c r="C135" s="587"/>
      <c r="D135" s="587"/>
      <c r="E135" s="587">
        <f>+'Óvoda Kenese'!C135+'Óvoda B.akar'!C135+'Óvoda önk.'!C135</f>
        <v>0</v>
      </c>
    </row>
    <row r="136" spans="1:5" ht="12" customHeight="1">
      <c r="A136" s="525" t="s">
        <v>96</v>
      </c>
      <c r="B136" s="594" t="s">
        <v>479</v>
      </c>
      <c r="C136" s="587"/>
      <c r="D136" s="587"/>
      <c r="E136" s="587">
        <f>+'Óvoda Kenese'!C136+'Óvoda B.akar'!C136+'Óvoda önk.'!C136</f>
        <v>0</v>
      </c>
    </row>
    <row r="137" spans="1:5" ht="12" customHeight="1">
      <c r="A137" s="525" t="s">
        <v>180</v>
      </c>
      <c r="B137" s="594" t="s">
        <v>480</v>
      </c>
      <c r="C137" s="587"/>
      <c r="D137" s="587"/>
      <c r="E137" s="587">
        <f>+'Óvoda Kenese'!C137+'Óvoda B.akar'!C137+'Óvoda önk.'!C137</f>
        <v>0</v>
      </c>
    </row>
    <row r="138" spans="1:5" ht="12" customHeight="1">
      <c r="A138" s="525" t="s">
        <v>181</v>
      </c>
      <c r="B138" s="594" t="s">
        <v>481</v>
      </c>
      <c r="C138" s="587"/>
      <c r="D138" s="587"/>
      <c r="E138" s="587">
        <f>+'Óvoda Kenese'!C138+'Óvoda B.akar'!C138+'Óvoda önk.'!C138</f>
        <v>0</v>
      </c>
    </row>
    <row r="139" spans="1:5" ht="12" customHeight="1" thickBot="1">
      <c r="A139" s="579" t="s">
        <v>182</v>
      </c>
      <c r="B139" s="594" t="s">
        <v>482</v>
      </c>
      <c r="C139" s="587"/>
      <c r="D139" s="587"/>
      <c r="E139" s="587">
        <f>+'Óvoda Kenese'!C139+'Óvoda B.akar'!C139+'Óvoda önk.'!C139</f>
        <v>0</v>
      </c>
    </row>
    <row r="140" spans="1:5" ht="12" customHeight="1" thickBot="1">
      <c r="A140" s="522" t="s">
        <v>23</v>
      </c>
      <c r="B140" s="591" t="s">
        <v>490</v>
      </c>
      <c r="C140" s="542"/>
      <c r="D140" s="542"/>
      <c r="E140" s="542">
        <f>+E141+E142+E143+E144</f>
        <v>0</v>
      </c>
    </row>
    <row r="141" spans="1:5" ht="12" customHeight="1">
      <c r="A141" s="525" t="s">
        <v>97</v>
      </c>
      <c r="B141" s="594" t="s">
        <v>392</v>
      </c>
      <c r="C141" s="587"/>
      <c r="D141" s="587"/>
      <c r="E141" s="587">
        <f>+'Óvoda Kenese'!C141+'Óvoda B.akar'!C141+'Óvoda önk.'!C141</f>
        <v>0</v>
      </c>
    </row>
    <row r="142" spans="1:5" ht="12" customHeight="1">
      <c r="A142" s="525" t="s">
        <v>98</v>
      </c>
      <c r="B142" s="594" t="s">
        <v>393</v>
      </c>
      <c r="C142" s="587"/>
      <c r="D142" s="587"/>
      <c r="E142" s="587">
        <f>+'Óvoda Kenese'!C142+'Óvoda B.akar'!C142+'Óvoda önk.'!C142</f>
        <v>0</v>
      </c>
    </row>
    <row r="143" spans="1:5" ht="12" customHeight="1">
      <c r="A143" s="525" t="s">
        <v>306</v>
      </c>
      <c r="B143" s="594" t="s">
        <v>491</v>
      </c>
      <c r="C143" s="587"/>
      <c r="D143" s="587"/>
      <c r="E143" s="587">
        <f>+'Óvoda Kenese'!C143+'Óvoda B.akar'!C143+'Óvoda önk.'!C143</f>
        <v>0</v>
      </c>
    </row>
    <row r="144" spans="1:5" ht="12" customHeight="1" thickBot="1">
      <c r="A144" s="579" t="s">
        <v>307</v>
      </c>
      <c r="B144" s="595" t="s">
        <v>581</v>
      </c>
      <c r="C144" s="587"/>
      <c r="D144" s="587"/>
      <c r="E144" s="587">
        <f>+'Óvoda Kenese'!C144+'Óvoda B.akar'!C144+'Óvoda önk.'!C144</f>
        <v>0</v>
      </c>
    </row>
    <row r="145" spans="1:7" ht="12" customHeight="1" thickBot="1">
      <c r="A145" s="522" t="s">
        <v>24</v>
      </c>
      <c r="B145" s="591" t="s">
        <v>492</v>
      </c>
      <c r="C145" s="596"/>
      <c r="D145" s="596"/>
      <c r="E145" s="596">
        <f>SUM(E146:E150)</f>
        <v>0</v>
      </c>
    </row>
    <row r="146" spans="1:7" ht="12" customHeight="1">
      <c r="A146" s="525" t="s">
        <v>99</v>
      </c>
      <c r="B146" s="594" t="s">
        <v>487</v>
      </c>
      <c r="C146" s="587"/>
      <c r="D146" s="587"/>
      <c r="E146" s="587">
        <f>+'Óvoda Kenese'!C146+'Óvoda B.akar'!C146+'Óvoda önk.'!C146</f>
        <v>0</v>
      </c>
    </row>
    <row r="147" spans="1:7" ht="12" customHeight="1">
      <c r="A147" s="525" t="s">
        <v>100</v>
      </c>
      <c r="B147" s="594" t="s">
        <v>494</v>
      </c>
      <c r="C147" s="587"/>
      <c r="D147" s="587"/>
      <c r="E147" s="587">
        <f>+'Óvoda Kenese'!C147+'Óvoda B.akar'!C147+'Óvoda önk.'!C147</f>
        <v>0</v>
      </c>
    </row>
    <row r="148" spans="1:7" ht="12" customHeight="1">
      <c r="A148" s="525" t="s">
        <v>318</v>
      </c>
      <c r="B148" s="594" t="s">
        <v>489</v>
      </c>
      <c r="C148" s="587"/>
      <c r="D148" s="587"/>
      <c r="E148" s="587">
        <f>+'Óvoda Kenese'!C148+'Óvoda B.akar'!C148+'Óvoda önk.'!C148</f>
        <v>0</v>
      </c>
    </row>
    <row r="149" spans="1:7" ht="12" customHeight="1">
      <c r="A149" s="525" t="s">
        <v>319</v>
      </c>
      <c r="B149" s="594" t="s">
        <v>495</v>
      </c>
      <c r="C149" s="587"/>
      <c r="D149" s="587"/>
      <c r="E149" s="587">
        <f>+'Óvoda Kenese'!C149+'Óvoda B.akar'!C149+'Óvoda önk.'!C149</f>
        <v>0</v>
      </c>
    </row>
    <row r="150" spans="1:7" ht="12" customHeight="1" thickBot="1">
      <c r="A150" s="525" t="s">
        <v>493</v>
      </c>
      <c r="B150" s="594" t="s">
        <v>496</v>
      </c>
      <c r="C150" s="587"/>
      <c r="D150" s="587"/>
      <c r="E150" s="587">
        <f>+'Óvoda Kenese'!C150+'Óvoda B.akar'!C150+'Óvoda önk.'!C150</f>
        <v>0</v>
      </c>
    </row>
    <row r="151" spans="1:7" ht="12" customHeight="1" thickBot="1">
      <c r="A151" s="522" t="s">
        <v>25</v>
      </c>
      <c r="B151" s="591" t="s">
        <v>497</v>
      </c>
      <c r="C151" s="597"/>
      <c r="D151" s="597"/>
      <c r="E151" s="597">
        <f>+'Óvoda Kenese'!C151+'Óvoda B.akar'!C151+'Óvoda önk.'!C151</f>
        <v>0</v>
      </c>
    </row>
    <row r="152" spans="1:7" ht="12" customHeight="1" thickBot="1">
      <c r="A152" s="522" t="s">
        <v>26</v>
      </c>
      <c r="B152" s="591" t="s">
        <v>498</v>
      </c>
      <c r="C152" s="597"/>
      <c r="D152" s="597"/>
      <c r="E152" s="597">
        <f>+'1.2..4.a.sz.mell.Vágo.köt.'!C152+'1.2.4.b.sz.mell.Vágo.önk.'!C152</f>
        <v>0</v>
      </c>
    </row>
    <row r="153" spans="1:7" ht="15" customHeight="1" thickBot="1">
      <c r="A153" s="522" t="s">
        <v>27</v>
      </c>
      <c r="B153" s="591" t="s">
        <v>500</v>
      </c>
      <c r="C153" s="598"/>
      <c r="D153" s="598"/>
      <c r="E153" s="598">
        <f>+E129+E133+E140+E145+E151+E152</f>
        <v>0</v>
      </c>
      <c r="F153" s="599"/>
      <c r="G153" s="599"/>
    </row>
    <row r="154" spans="1:7" s="383" customFormat="1" ht="12.95" customHeight="1" thickBot="1">
      <c r="A154" s="600" t="s">
        <v>28</v>
      </c>
      <c r="B154" s="610" t="s">
        <v>499</v>
      </c>
      <c r="C154" s="598">
        <f>+C128+C153</f>
        <v>81866</v>
      </c>
      <c r="D154" s="598">
        <f>+D128+D153</f>
        <v>85703</v>
      </c>
      <c r="E154" s="598">
        <f>+E128+E153</f>
        <v>91737</v>
      </c>
    </row>
    <row r="155" spans="1:7" ht="18.75" customHeight="1">
      <c r="B155" s="749"/>
      <c r="E155" s="753">
        <f>+E154-E87</f>
        <v>0</v>
      </c>
    </row>
    <row r="156" spans="1:7">
      <c r="A156" s="614" t="s">
        <v>394</v>
      </c>
      <c r="B156" s="613"/>
      <c r="C156" s="513"/>
      <c r="D156" s="482"/>
      <c r="E156" s="603"/>
    </row>
    <row r="157" spans="1:7" ht="15" customHeight="1" thickBot="1">
      <c r="A157" s="612" t="s">
        <v>159</v>
      </c>
      <c r="B157" s="612"/>
      <c r="C157" s="306"/>
      <c r="D157" s="306"/>
      <c r="E157" s="306" t="s">
        <v>241</v>
      </c>
    </row>
    <row r="158" spans="1:7" ht="13.5" customHeight="1" thickBot="1">
      <c r="A158" s="522">
        <v>1</v>
      </c>
      <c r="B158" s="604" t="s">
        <v>501</v>
      </c>
      <c r="C158" s="524"/>
      <c r="D158" s="524"/>
      <c r="E158" s="524">
        <f>+E62-E128</f>
        <v>-86237</v>
      </c>
    </row>
    <row r="159" spans="1:7" ht="27.75" customHeight="1" thickBot="1">
      <c r="A159" s="522" t="s">
        <v>19</v>
      </c>
      <c r="B159" s="604" t="s">
        <v>507</v>
      </c>
      <c r="C159" s="524"/>
      <c r="D159" s="524"/>
      <c r="E159" s="524">
        <f>+E86-E153</f>
        <v>86237</v>
      </c>
    </row>
    <row r="161" spans="2:5" ht="18.75" customHeight="1">
      <c r="B161" s="749" t="s">
        <v>643</v>
      </c>
      <c r="E161" s="751" t="s">
        <v>645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KippKopp Óvoda és Bölcsőde 
2015. ÉVI KÖLTSÉGVETÉSÉNEK ÖSSZEVONT MÉRLEGE
Tájékoztató adat</oddHeader>
  </headerFooter>
  <rowBreaks count="1" manualBreakCount="1">
    <brk id="8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tabColor rgb="FFFFC000"/>
  </sheetPr>
  <dimension ref="A1:J159"/>
  <sheetViews>
    <sheetView workbookViewId="0">
      <selection activeCell="D5" sqref="D5"/>
    </sheetView>
  </sheetViews>
  <sheetFormatPr defaultRowHeight="15.75"/>
  <cols>
    <col min="1" max="1" width="9.5" style="350" customWidth="1"/>
    <col min="2" max="2" width="91.6640625" style="350" customWidth="1"/>
    <col min="3" max="3" width="21.6640625" style="351" customWidth="1"/>
    <col min="4" max="4" width="9" style="483" customWidth="1"/>
    <col min="5" max="16384" width="9.33203125" style="381"/>
  </cols>
  <sheetData>
    <row r="1" spans="1:10" ht="15.95" customHeight="1">
      <c r="A1" s="488"/>
      <c r="B1" s="488" t="s">
        <v>15</v>
      </c>
      <c r="C1" s="488"/>
    </row>
    <row r="2" spans="1:10" ht="15.95" customHeight="1" thickBot="1">
      <c r="A2" s="489"/>
      <c r="B2" s="489"/>
      <c r="C2" s="306" t="s">
        <v>241</v>
      </c>
    </row>
    <row r="3" spans="1:10" ht="38.1" customHeight="1" thickBot="1">
      <c r="A3" s="23" t="s">
        <v>72</v>
      </c>
      <c r="B3" s="24" t="s">
        <v>17</v>
      </c>
      <c r="C3" s="45" t="str">
        <f>+CONCATENATE(LEFT(ÖSSZEFÜGGÉSEK!A5,4),". évi előirányzat")</f>
        <v>2015. évi előirányzat</v>
      </c>
    </row>
    <row r="4" spans="1:10" s="382" customFormat="1" ht="12" customHeight="1" thickBot="1">
      <c r="A4" s="376" t="s">
        <v>520</v>
      </c>
      <c r="B4" s="377" t="s">
        <v>521</v>
      </c>
      <c r="C4" s="378" t="s">
        <v>522</v>
      </c>
      <c r="D4" s="483"/>
    </row>
    <row r="5" spans="1:10" s="383" customFormat="1" ht="12" customHeight="1" thickBot="1">
      <c r="A5" s="20" t="s">
        <v>18</v>
      </c>
      <c r="B5" s="21" t="s">
        <v>266</v>
      </c>
      <c r="C5" s="296">
        <f>+C6+C7+C8+C9+C10+C11</f>
        <v>0</v>
      </c>
      <c r="D5" s="483"/>
    </row>
    <row r="6" spans="1:10" s="383" customFormat="1" ht="12" customHeight="1">
      <c r="A6" s="15" t="s">
        <v>101</v>
      </c>
      <c r="B6" s="384" t="s">
        <v>267</v>
      </c>
      <c r="C6" s="299">
        <f t="shared" ref="C6:C11" si="0">+D6</f>
        <v>0</v>
      </c>
      <c r="D6" s="484"/>
      <c r="E6" s="481"/>
      <c r="F6" s="481"/>
      <c r="G6" s="481"/>
      <c r="H6" s="481"/>
      <c r="I6" s="481"/>
      <c r="J6" s="481"/>
    </row>
    <row r="7" spans="1:10" s="383" customFormat="1" ht="12" customHeight="1">
      <c r="A7" s="14" t="s">
        <v>102</v>
      </c>
      <c r="B7" s="385" t="s">
        <v>268</v>
      </c>
      <c r="C7" s="298">
        <f t="shared" si="0"/>
        <v>0</v>
      </c>
      <c r="D7" s="484"/>
    </row>
    <row r="8" spans="1:10" s="383" customFormat="1" ht="12" customHeight="1">
      <c r="A8" s="14" t="s">
        <v>103</v>
      </c>
      <c r="B8" s="385" t="s">
        <v>269</v>
      </c>
      <c r="C8" s="298">
        <f t="shared" si="0"/>
        <v>0</v>
      </c>
      <c r="D8" s="484"/>
    </row>
    <row r="9" spans="1:10" s="383" customFormat="1" ht="12" customHeight="1">
      <c r="A9" s="14" t="s">
        <v>104</v>
      </c>
      <c r="B9" s="385" t="s">
        <v>270</v>
      </c>
      <c r="C9" s="298">
        <f t="shared" si="0"/>
        <v>0</v>
      </c>
      <c r="D9" s="484"/>
    </row>
    <row r="10" spans="1:10" s="383" customFormat="1" ht="12" customHeight="1">
      <c r="A10" s="14" t="s">
        <v>153</v>
      </c>
      <c r="B10" s="292" t="s">
        <v>456</v>
      </c>
      <c r="C10" s="298">
        <f t="shared" si="0"/>
        <v>0</v>
      </c>
      <c r="D10" s="484"/>
    </row>
    <row r="11" spans="1:10" s="383" customFormat="1" ht="12" customHeight="1" thickBot="1">
      <c r="A11" s="16" t="s">
        <v>105</v>
      </c>
      <c r="B11" s="293" t="s">
        <v>457</v>
      </c>
      <c r="C11" s="298">
        <f t="shared" si="0"/>
        <v>0</v>
      </c>
      <c r="D11" s="484"/>
    </row>
    <row r="12" spans="1:10" s="383" customFormat="1" ht="12" customHeight="1" thickBot="1">
      <c r="A12" s="20" t="s">
        <v>19</v>
      </c>
      <c r="B12" s="291" t="s">
        <v>271</v>
      </c>
      <c r="C12" s="296">
        <f>+C13+C14+C15+C16+C17</f>
        <v>0</v>
      </c>
      <c r="D12" s="483"/>
    </row>
    <row r="13" spans="1:10" s="383" customFormat="1" ht="12" customHeight="1">
      <c r="A13" s="15" t="s">
        <v>107</v>
      </c>
      <c r="B13" s="384" t="s">
        <v>272</v>
      </c>
      <c r="C13" s="299">
        <f t="shared" ref="C13:C18" si="1">+D13</f>
        <v>0</v>
      </c>
      <c r="D13" s="484"/>
    </row>
    <row r="14" spans="1:10" s="383" customFormat="1" ht="12" customHeight="1">
      <c r="A14" s="14" t="s">
        <v>108</v>
      </c>
      <c r="B14" s="385" t="s">
        <v>273</v>
      </c>
      <c r="C14" s="298">
        <f t="shared" si="1"/>
        <v>0</v>
      </c>
      <c r="D14" s="484"/>
    </row>
    <row r="15" spans="1:10" s="383" customFormat="1" ht="12" customHeight="1">
      <c r="A15" s="14" t="s">
        <v>109</v>
      </c>
      <c r="B15" s="385" t="s">
        <v>445</v>
      </c>
      <c r="C15" s="298">
        <f t="shared" si="1"/>
        <v>0</v>
      </c>
      <c r="D15" s="484"/>
    </row>
    <row r="16" spans="1:10" s="383" customFormat="1" ht="12" customHeight="1">
      <c r="A16" s="14" t="s">
        <v>110</v>
      </c>
      <c r="B16" s="385" t="s">
        <v>446</v>
      </c>
      <c r="C16" s="298">
        <f t="shared" si="1"/>
        <v>0</v>
      </c>
      <c r="D16" s="484"/>
    </row>
    <row r="17" spans="1:4" s="383" customFormat="1" ht="12" customHeight="1">
      <c r="A17" s="14" t="s">
        <v>111</v>
      </c>
      <c r="B17" s="385" t="s">
        <v>274</v>
      </c>
      <c r="C17" s="298">
        <f t="shared" si="1"/>
        <v>0</v>
      </c>
      <c r="D17" s="484"/>
    </row>
    <row r="18" spans="1:4" s="383" customFormat="1" ht="12" customHeight="1" thickBot="1">
      <c r="A18" s="16" t="s">
        <v>120</v>
      </c>
      <c r="B18" s="293" t="s">
        <v>275</v>
      </c>
      <c r="C18" s="300">
        <f t="shared" si="1"/>
        <v>0</v>
      </c>
      <c r="D18" s="484"/>
    </row>
    <row r="19" spans="1:4" s="383" customFormat="1" ht="12" customHeight="1" thickBot="1">
      <c r="A19" s="20" t="s">
        <v>20</v>
      </c>
      <c r="B19" s="21" t="s">
        <v>276</v>
      </c>
      <c r="C19" s="296">
        <f>+C20+C21+C22+C23+C24</f>
        <v>0</v>
      </c>
      <c r="D19" s="483"/>
    </row>
    <row r="20" spans="1:4" s="383" customFormat="1" ht="12" customHeight="1">
      <c r="A20" s="15" t="s">
        <v>90</v>
      </c>
      <c r="B20" s="384" t="s">
        <v>277</v>
      </c>
      <c r="C20" s="299">
        <f t="shared" ref="C20:C25" si="2">+D20</f>
        <v>0</v>
      </c>
      <c r="D20" s="484"/>
    </row>
    <row r="21" spans="1:4" s="383" customFormat="1" ht="12" customHeight="1">
      <c r="A21" s="14" t="s">
        <v>91</v>
      </c>
      <c r="B21" s="385" t="s">
        <v>278</v>
      </c>
      <c r="C21" s="298">
        <f t="shared" si="2"/>
        <v>0</v>
      </c>
      <c r="D21" s="484"/>
    </row>
    <row r="22" spans="1:4" s="383" customFormat="1" ht="12" customHeight="1">
      <c r="A22" s="14" t="s">
        <v>92</v>
      </c>
      <c r="B22" s="385" t="s">
        <v>447</v>
      </c>
      <c r="C22" s="298">
        <f t="shared" si="2"/>
        <v>0</v>
      </c>
      <c r="D22" s="484"/>
    </row>
    <row r="23" spans="1:4" s="383" customFormat="1" ht="12" customHeight="1">
      <c r="A23" s="14" t="s">
        <v>93</v>
      </c>
      <c r="B23" s="385" t="s">
        <v>448</v>
      </c>
      <c r="C23" s="298">
        <f t="shared" si="2"/>
        <v>0</v>
      </c>
      <c r="D23" s="484"/>
    </row>
    <row r="24" spans="1:4" s="383" customFormat="1" ht="12" customHeight="1">
      <c r="A24" s="14" t="s">
        <v>176</v>
      </c>
      <c r="B24" s="385" t="s">
        <v>279</v>
      </c>
      <c r="C24" s="298">
        <f t="shared" si="2"/>
        <v>0</v>
      </c>
      <c r="D24" s="484"/>
    </row>
    <row r="25" spans="1:4" s="383" customFormat="1" ht="12" customHeight="1" thickBot="1">
      <c r="A25" s="16" t="s">
        <v>177</v>
      </c>
      <c r="B25" s="386" t="s">
        <v>280</v>
      </c>
      <c r="C25" s="300">
        <f t="shared" si="2"/>
        <v>0</v>
      </c>
      <c r="D25" s="484"/>
    </row>
    <row r="26" spans="1:4" s="383" customFormat="1" ht="12" customHeight="1" thickBot="1">
      <c r="A26" s="20" t="s">
        <v>178</v>
      </c>
      <c r="B26" s="21" t="s">
        <v>281</v>
      </c>
      <c r="C26" s="302">
        <f>+C27+C31+C32+C33</f>
        <v>0</v>
      </c>
      <c r="D26" s="483"/>
    </row>
    <row r="27" spans="1:4" s="383" customFormat="1" ht="12" customHeight="1">
      <c r="A27" s="15" t="s">
        <v>282</v>
      </c>
      <c r="B27" s="384" t="s">
        <v>463</v>
      </c>
      <c r="C27" s="379">
        <f>SUM(C28:C30)</f>
        <v>0</v>
      </c>
      <c r="D27" s="484"/>
    </row>
    <row r="28" spans="1:4" s="383" customFormat="1" ht="12" customHeight="1">
      <c r="A28" s="14" t="s">
        <v>283</v>
      </c>
      <c r="B28" s="385" t="s">
        <v>288</v>
      </c>
      <c r="C28" s="298">
        <f t="shared" ref="C28:C33" si="3">+D28</f>
        <v>0</v>
      </c>
      <c r="D28" s="484"/>
    </row>
    <row r="29" spans="1:4" s="383" customFormat="1" ht="12" customHeight="1">
      <c r="A29" s="14" t="s">
        <v>284</v>
      </c>
      <c r="B29" s="385" t="s">
        <v>289</v>
      </c>
      <c r="C29" s="298">
        <f t="shared" si="3"/>
        <v>0</v>
      </c>
      <c r="D29" s="484"/>
    </row>
    <row r="30" spans="1:4" s="383" customFormat="1" ht="12" customHeight="1">
      <c r="A30" s="14" t="s">
        <v>461</v>
      </c>
      <c r="B30" s="447" t="s">
        <v>462</v>
      </c>
      <c r="C30" s="298">
        <f t="shared" si="3"/>
        <v>0</v>
      </c>
      <c r="D30" s="484"/>
    </row>
    <row r="31" spans="1:4" s="383" customFormat="1" ht="12" customHeight="1">
      <c r="A31" s="14" t="s">
        <v>285</v>
      </c>
      <c r="B31" s="385" t="s">
        <v>290</v>
      </c>
      <c r="C31" s="298">
        <f t="shared" si="3"/>
        <v>0</v>
      </c>
      <c r="D31" s="484"/>
    </row>
    <row r="32" spans="1:4" s="383" customFormat="1" ht="12" customHeight="1">
      <c r="A32" s="14" t="s">
        <v>286</v>
      </c>
      <c r="B32" s="385" t="s">
        <v>291</v>
      </c>
      <c r="C32" s="298">
        <f t="shared" si="3"/>
        <v>0</v>
      </c>
      <c r="D32" s="484"/>
    </row>
    <row r="33" spans="1:4" s="383" customFormat="1" ht="12" customHeight="1" thickBot="1">
      <c r="A33" s="16" t="s">
        <v>287</v>
      </c>
      <c r="B33" s="386" t="s">
        <v>292</v>
      </c>
      <c r="C33" s="300">
        <f t="shared" si="3"/>
        <v>0</v>
      </c>
      <c r="D33" s="484"/>
    </row>
    <row r="34" spans="1:4" s="383" customFormat="1" ht="12" customHeight="1" thickBot="1">
      <c r="A34" s="20" t="s">
        <v>22</v>
      </c>
      <c r="B34" s="21" t="s">
        <v>458</v>
      </c>
      <c r="C34" s="296">
        <f>SUM(C35:C45)</f>
        <v>5500</v>
      </c>
      <c r="D34" s="483"/>
    </row>
    <row r="35" spans="1:4" s="383" customFormat="1" ht="12" customHeight="1">
      <c r="A35" s="15" t="s">
        <v>94</v>
      </c>
      <c r="B35" s="384" t="s">
        <v>295</v>
      </c>
      <c r="C35" s="299">
        <f>+D35</f>
        <v>0</v>
      </c>
      <c r="D35" s="484"/>
    </row>
    <row r="36" spans="1:4" s="383" customFormat="1" ht="12" customHeight="1">
      <c r="A36" s="14" t="s">
        <v>95</v>
      </c>
      <c r="B36" s="385" t="s">
        <v>296</v>
      </c>
      <c r="C36" s="298">
        <f t="shared" ref="C36:C45" si="4">+D36</f>
        <v>0</v>
      </c>
      <c r="D36" s="484"/>
    </row>
    <row r="37" spans="1:4" s="383" customFormat="1" ht="12" customHeight="1">
      <c r="A37" s="14" t="s">
        <v>96</v>
      </c>
      <c r="B37" s="385" t="s">
        <v>297</v>
      </c>
      <c r="C37" s="298">
        <v>5500</v>
      </c>
      <c r="D37" s="484"/>
    </row>
    <row r="38" spans="1:4" s="383" customFormat="1" ht="12" customHeight="1">
      <c r="A38" s="14" t="s">
        <v>180</v>
      </c>
      <c r="B38" s="385" t="s">
        <v>298</v>
      </c>
      <c r="C38" s="298">
        <f t="shared" si="4"/>
        <v>0</v>
      </c>
      <c r="D38" s="484"/>
    </row>
    <row r="39" spans="1:4" s="383" customFormat="1" ht="12" customHeight="1">
      <c r="A39" s="14" t="s">
        <v>181</v>
      </c>
      <c r="B39" s="385" t="s">
        <v>299</v>
      </c>
      <c r="C39" s="298">
        <f t="shared" si="4"/>
        <v>0</v>
      </c>
      <c r="D39" s="484"/>
    </row>
    <row r="40" spans="1:4" s="383" customFormat="1" ht="12" customHeight="1">
      <c r="A40" s="14" t="s">
        <v>182</v>
      </c>
      <c r="B40" s="385" t="s">
        <v>300</v>
      </c>
      <c r="C40" s="298">
        <f t="shared" si="4"/>
        <v>0</v>
      </c>
      <c r="D40" s="484"/>
    </row>
    <row r="41" spans="1:4" s="383" customFormat="1" ht="12" customHeight="1">
      <c r="A41" s="14" t="s">
        <v>183</v>
      </c>
      <c r="B41" s="385" t="s">
        <v>301</v>
      </c>
      <c r="C41" s="298">
        <f t="shared" si="4"/>
        <v>0</v>
      </c>
      <c r="D41" s="484"/>
    </row>
    <row r="42" spans="1:4" s="383" customFormat="1" ht="12" customHeight="1">
      <c r="A42" s="14" t="s">
        <v>184</v>
      </c>
      <c r="B42" s="385" t="s">
        <v>302</v>
      </c>
      <c r="C42" s="298">
        <f t="shared" si="4"/>
        <v>0</v>
      </c>
      <c r="D42" s="484"/>
    </row>
    <row r="43" spans="1:4" s="383" customFormat="1" ht="12" customHeight="1">
      <c r="A43" s="14" t="s">
        <v>293</v>
      </c>
      <c r="B43" s="385" t="s">
        <v>303</v>
      </c>
      <c r="C43" s="301">
        <f t="shared" si="4"/>
        <v>0</v>
      </c>
      <c r="D43" s="484"/>
    </row>
    <row r="44" spans="1:4" s="383" customFormat="1" ht="12" customHeight="1">
      <c r="A44" s="16" t="s">
        <v>294</v>
      </c>
      <c r="B44" s="386" t="s">
        <v>460</v>
      </c>
      <c r="C44" s="370">
        <f t="shared" si="4"/>
        <v>0</v>
      </c>
      <c r="D44" s="484"/>
    </row>
    <row r="45" spans="1:4" s="383" customFormat="1" ht="12" customHeight="1" thickBot="1">
      <c r="A45" s="16" t="s">
        <v>459</v>
      </c>
      <c r="B45" s="293" t="s">
        <v>304</v>
      </c>
      <c r="C45" s="370">
        <f t="shared" si="4"/>
        <v>0</v>
      </c>
      <c r="D45" s="484"/>
    </row>
    <row r="46" spans="1:4" s="383" customFormat="1" ht="12" customHeight="1" thickBot="1">
      <c r="A46" s="20" t="s">
        <v>23</v>
      </c>
      <c r="B46" s="21" t="s">
        <v>305</v>
      </c>
      <c r="C46" s="296">
        <f>SUM(C47:C51)</f>
        <v>0</v>
      </c>
      <c r="D46" s="483"/>
    </row>
    <row r="47" spans="1:4" s="383" customFormat="1" ht="12" customHeight="1">
      <c r="A47" s="15" t="s">
        <v>97</v>
      </c>
      <c r="B47" s="384" t="s">
        <v>309</v>
      </c>
      <c r="C47" s="424">
        <f>+D47</f>
        <v>0</v>
      </c>
      <c r="D47" s="483"/>
    </row>
    <row r="48" spans="1:4" s="383" customFormat="1" ht="12" customHeight="1">
      <c r="A48" s="14" t="s">
        <v>98</v>
      </c>
      <c r="B48" s="385" t="s">
        <v>310</v>
      </c>
      <c r="C48" s="301">
        <f>+D48</f>
        <v>0</v>
      </c>
      <c r="D48" s="483"/>
    </row>
    <row r="49" spans="1:4" s="383" customFormat="1" ht="12" customHeight="1">
      <c r="A49" s="14" t="s">
        <v>306</v>
      </c>
      <c r="B49" s="385" t="s">
        <v>311</v>
      </c>
      <c r="C49" s="301">
        <f>+D49</f>
        <v>0</v>
      </c>
      <c r="D49" s="483"/>
    </row>
    <row r="50" spans="1:4" s="383" customFormat="1" ht="12" customHeight="1">
      <c r="A50" s="14" t="s">
        <v>307</v>
      </c>
      <c r="B50" s="385" t="s">
        <v>312</v>
      </c>
      <c r="C50" s="301">
        <f>+D50</f>
        <v>0</v>
      </c>
      <c r="D50" s="483"/>
    </row>
    <row r="51" spans="1:4" s="383" customFormat="1" ht="12" customHeight="1" thickBot="1">
      <c r="A51" s="16" t="s">
        <v>308</v>
      </c>
      <c r="B51" s="293" t="s">
        <v>313</v>
      </c>
      <c r="C51" s="370">
        <f>+D51</f>
        <v>0</v>
      </c>
      <c r="D51" s="483"/>
    </row>
    <row r="52" spans="1:4" s="383" customFormat="1" ht="12" customHeight="1" thickBot="1">
      <c r="A52" s="20" t="s">
        <v>185</v>
      </c>
      <c r="B52" s="21" t="s">
        <v>314</v>
      </c>
      <c r="C52" s="296">
        <f>SUM(C53:C55)</f>
        <v>0</v>
      </c>
      <c r="D52" s="483"/>
    </row>
    <row r="53" spans="1:4" s="383" customFormat="1" ht="12" customHeight="1">
      <c r="A53" s="15" t="s">
        <v>99</v>
      </c>
      <c r="B53" s="384" t="s">
        <v>315</v>
      </c>
      <c r="C53" s="299">
        <f>+D53</f>
        <v>0</v>
      </c>
      <c r="D53" s="484"/>
    </row>
    <row r="54" spans="1:4" s="383" customFormat="1" ht="12" customHeight="1">
      <c r="A54" s="14" t="s">
        <v>100</v>
      </c>
      <c r="B54" s="385" t="s">
        <v>449</v>
      </c>
      <c r="C54" s="298">
        <f>+D54</f>
        <v>0</v>
      </c>
      <c r="D54" s="484"/>
    </row>
    <row r="55" spans="1:4" s="383" customFormat="1" ht="12" customHeight="1">
      <c r="A55" s="14" t="s">
        <v>318</v>
      </c>
      <c r="B55" s="385" t="s">
        <v>316</v>
      </c>
      <c r="C55" s="298">
        <f>+D55</f>
        <v>0</v>
      </c>
      <c r="D55" s="484"/>
    </row>
    <row r="56" spans="1:4" s="383" customFormat="1" ht="12" customHeight="1" thickBot="1">
      <c r="A56" s="16" t="s">
        <v>319</v>
      </c>
      <c r="B56" s="293" t="s">
        <v>317</v>
      </c>
      <c r="C56" s="300">
        <f>+D56</f>
        <v>0</v>
      </c>
      <c r="D56" s="484"/>
    </row>
    <row r="57" spans="1:4" s="383" customFormat="1" ht="12" customHeight="1" thickBot="1">
      <c r="A57" s="20" t="s">
        <v>25</v>
      </c>
      <c r="B57" s="291" t="s">
        <v>320</v>
      </c>
      <c r="C57" s="296">
        <f>SUM(C58:C60)</f>
        <v>0</v>
      </c>
      <c r="D57" s="483"/>
    </row>
    <row r="58" spans="1:4" s="383" customFormat="1" ht="12" customHeight="1">
      <c r="A58" s="15" t="s">
        <v>186</v>
      </c>
      <c r="B58" s="384" t="s">
        <v>322</v>
      </c>
      <c r="C58" s="301">
        <f>+D58</f>
        <v>0</v>
      </c>
      <c r="D58" s="484"/>
    </row>
    <row r="59" spans="1:4" s="383" customFormat="1" ht="12" customHeight="1">
      <c r="A59" s="14" t="s">
        <v>187</v>
      </c>
      <c r="B59" s="385" t="s">
        <v>450</v>
      </c>
      <c r="C59" s="301">
        <f>+D59</f>
        <v>0</v>
      </c>
      <c r="D59" s="484"/>
    </row>
    <row r="60" spans="1:4" s="383" customFormat="1" ht="12" customHeight="1">
      <c r="A60" s="14" t="s">
        <v>242</v>
      </c>
      <c r="B60" s="385" t="s">
        <v>323</v>
      </c>
      <c r="C60" s="301">
        <f>+D60</f>
        <v>0</v>
      </c>
      <c r="D60" s="484"/>
    </row>
    <row r="61" spans="1:4" s="383" customFormat="1" ht="12" customHeight="1" thickBot="1">
      <c r="A61" s="16" t="s">
        <v>321</v>
      </c>
      <c r="B61" s="293" t="s">
        <v>324</v>
      </c>
      <c r="C61" s="301">
        <f>+D61</f>
        <v>0</v>
      </c>
      <c r="D61" s="484"/>
    </row>
    <row r="62" spans="1:4" s="383" customFormat="1" ht="12" customHeight="1" thickBot="1">
      <c r="A62" s="454" t="s">
        <v>503</v>
      </c>
      <c r="B62" s="21" t="s">
        <v>325</v>
      </c>
      <c r="C62" s="302">
        <f>+C5+C12+C19+C26+C34+C46+C52+C57</f>
        <v>5500</v>
      </c>
      <c r="D62" s="483"/>
    </row>
    <row r="63" spans="1:4" s="383" customFormat="1" ht="12" customHeight="1" thickBot="1">
      <c r="A63" s="427" t="s">
        <v>326</v>
      </c>
      <c r="B63" s="291" t="s">
        <v>327</v>
      </c>
      <c r="C63" s="296">
        <f>SUM(C64:C66)</f>
        <v>0</v>
      </c>
      <c r="D63" s="483"/>
    </row>
    <row r="64" spans="1:4" s="383" customFormat="1" ht="12" customHeight="1">
      <c r="A64" s="15" t="s">
        <v>358</v>
      </c>
      <c r="B64" s="384" t="s">
        <v>328</v>
      </c>
      <c r="C64" s="301">
        <f>+D64</f>
        <v>0</v>
      </c>
      <c r="D64" s="484"/>
    </row>
    <row r="65" spans="1:4" s="383" customFormat="1" ht="12" customHeight="1">
      <c r="A65" s="14" t="s">
        <v>367</v>
      </c>
      <c r="B65" s="385" t="s">
        <v>329</v>
      </c>
      <c r="C65" s="301">
        <f>+D65</f>
        <v>0</v>
      </c>
      <c r="D65" s="484"/>
    </row>
    <row r="66" spans="1:4" s="383" customFormat="1" ht="12" customHeight="1" thickBot="1">
      <c r="A66" s="16" t="s">
        <v>368</v>
      </c>
      <c r="B66" s="448" t="s">
        <v>488</v>
      </c>
      <c r="C66" s="301">
        <f>+D66</f>
        <v>0</v>
      </c>
      <c r="D66" s="484"/>
    </row>
    <row r="67" spans="1:4" s="383" customFormat="1" ht="12" customHeight="1" thickBot="1">
      <c r="A67" s="427" t="s">
        <v>331</v>
      </c>
      <c r="B67" s="291" t="s">
        <v>332</v>
      </c>
      <c r="C67" s="296">
        <f>SUM(C68:C71)</f>
        <v>0</v>
      </c>
      <c r="D67" s="483"/>
    </row>
    <row r="68" spans="1:4" s="383" customFormat="1" ht="12" customHeight="1">
      <c r="A68" s="15" t="s">
        <v>154</v>
      </c>
      <c r="B68" s="384" t="s">
        <v>333</v>
      </c>
      <c r="C68" s="301">
        <f>+D68</f>
        <v>0</v>
      </c>
      <c r="D68" s="483"/>
    </row>
    <row r="69" spans="1:4" s="383" customFormat="1" ht="12" customHeight="1">
      <c r="A69" s="14" t="s">
        <v>155</v>
      </c>
      <c r="B69" s="385" t="s">
        <v>334</v>
      </c>
      <c r="C69" s="301">
        <f>+D69</f>
        <v>0</v>
      </c>
      <c r="D69" s="483"/>
    </row>
    <row r="70" spans="1:4" s="383" customFormat="1" ht="12" customHeight="1">
      <c r="A70" s="14" t="s">
        <v>359</v>
      </c>
      <c r="B70" s="385" t="s">
        <v>335</v>
      </c>
      <c r="C70" s="301">
        <f>+D70</f>
        <v>0</v>
      </c>
      <c r="D70" s="484"/>
    </row>
    <row r="71" spans="1:4" s="383" customFormat="1" ht="12" customHeight="1" thickBot="1">
      <c r="A71" s="16" t="s">
        <v>360</v>
      </c>
      <c r="B71" s="293" t="s">
        <v>336</v>
      </c>
      <c r="C71" s="301">
        <f>+D71</f>
        <v>0</v>
      </c>
      <c r="D71" s="484"/>
    </row>
    <row r="72" spans="1:4" s="383" customFormat="1" ht="12" customHeight="1" thickBot="1">
      <c r="A72" s="427" t="s">
        <v>337</v>
      </c>
      <c r="B72" s="291" t="s">
        <v>338</v>
      </c>
      <c r="C72" s="296">
        <f>SUM(C73:C74)</f>
        <v>2959</v>
      </c>
      <c r="D72" s="483"/>
    </row>
    <row r="73" spans="1:4" s="383" customFormat="1" ht="12" customHeight="1">
      <c r="A73" s="15" t="s">
        <v>361</v>
      </c>
      <c r="B73" s="384" t="s">
        <v>339</v>
      </c>
      <c r="C73" s="301">
        <v>2959</v>
      </c>
      <c r="D73" s="484"/>
    </row>
    <row r="74" spans="1:4" s="383" customFormat="1" ht="12" customHeight="1" thickBot="1">
      <c r="A74" s="16" t="s">
        <v>362</v>
      </c>
      <c r="B74" s="293" t="s">
        <v>340</v>
      </c>
      <c r="C74" s="301">
        <f>+D74</f>
        <v>0</v>
      </c>
      <c r="D74" s="484"/>
    </row>
    <row r="75" spans="1:4" s="383" customFormat="1" ht="12" customHeight="1" thickBot="1">
      <c r="A75" s="427" t="s">
        <v>341</v>
      </c>
      <c r="B75" s="291" t="s">
        <v>342</v>
      </c>
      <c r="C75" s="296">
        <f>SUM(C76:C78)</f>
        <v>56996</v>
      </c>
      <c r="D75" s="483"/>
    </row>
    <row r="76" spans="1:4" s="383" customFormat="1" ht="12" customHeight="1">
      <c r="A76" s="15" t="s">
        <v>363</v>
      </c>
      <c r="B76" s="384" t="s">
        <v>582</v>
      </c>
      <c r="C76" s="301">
        <v>40904</v>
      </c>
      <c r="D76" s="486"/>
    </row>
    <row r="77" spans="1:4" s="383" customFormat="1" ht="12" customHeight="1">
      <c r="A77" s="14" t="s">
        <v>364</v>
      </c>
      <c r="B77" s="385" t="s">
        <v>585</v>
      </c>
      <c r="C77" s="301">
        <v>15310</v>
      </c>
      <c r="D77" s="486"/>
    </row>
    <row r="78" spans="1:4" s="383" customFormat="1" ht="12" customHeight="1" thickBot="1">
      <c r="A78" s="16" t="s">
        <v>365</v>
      </c>
      <c r="B78" s="385" t="s">
        <v>586</v>
      </c>
      <c r="C78" s="301">
        <v>782</v>
      </c>
      <c r="D78" s="486"/>
    </row>
    <row r="79" spans="1:4" s="383" customFormat="1" ht="12" customHeight="1" thickBot="1">
      <c r="A79" s="427" t="s">
        <v>346</v>
      </c>
      <c r="B79" s="291" t="s">
        <v>366</v>
      </c>
      <c r="C79" s="296">
        <f>SUM(C80:C83)</f>
        <v>0</v>
      </c>
      <c r="D79" s="483"/>
    </row>
    <row r="80" spans="1:4" s="383" customFormat="1" ht="12" customHeight="1">
      <c r="A80" s="388" t="s">
        <v>347</v>
      </c>
      <c r="B80" s="384" t="s">
        <v>348</v>
      </c>
      <c r="C80" s="301">
        <f t="shared" ref="C80:C85" si="5">+D80</f>
        <v>0</v>
      </c>
      <c r="D80" s="483"/>
    </row>
    <row r="81" spans="1:7" s="383" customFormat="1" ht="12" customHeight="1">
      <c r="A81" s="389" t="s">
        <v>349</v>
      </c>
      <c r="B81" s="385" t="s">
        <v>350</v>
      </c>
      <c r="C81" s="301">
        <f t="shared" si="5"/>
        <v>0</v>
      </c>
      <c r="D81" s="483"/>
    </row>
    <row r="82" spans="1:7" s="383" customFormat="1" ht="12" customHeight="1">
      <c r="A82" s="389" t="s">
        <v>351</v>
      </c>
      <c r="B82" s="385" t="s">
        <v>352</v>
      </c>
      <c r="C82" s="301">
        <f t="shared" si="5"/>
        <v>0</v>
      </c>
      <c r="D82" s="483"/>
    </row>
    <row r="83" spans="1:7" s="383" customFormat="1" ht="12" customHeight="1" thickBot="1">
      <c r="A83" s="390" t="s">
        <v>353</v>
      </c>
      <c r="B83" s="293" t="s">
        <v>354</v>
      </c>
      <c r="C83" s="301">
        <f t="shared" si="5"/>
        <v>0</v>
      </c>
      <c r="D83" s="483"/>
      <c r="G83" s="383" t="s">
        <v>584</v>
      </c>
    </row>
    <row r="84" spans="1:7" s="383" customFormat="1" ht="12" customHeight="1" thickBot="1">
      <c r="A84" s="427" t="s">
        <v>355</v>
      </c>
      <c r="B84" s="291" t="s">
        <v>502</v>
      </c>
      <c r="C84" s="425">
        <f t="shared" si="5"/>
        <v>0</v>
      </c>
      <c r="D84" s="483"/>
    </row>
    <row r="85" spans="1:7" s="383" customFormat="1" ht="13.5" customHeight="1" thickBot="1">
      <c r="A85" s="427" t="s">
        <v>357</v>
      </c>
      <c r="B85" s="291" t="s">
        <v>356</v>
      </c>
      <c r="C85" s="425">
        <f t="shared" si="5"/>
        <v>0</v>
      </c>
      <c r="D85" s="483"/>
    </row>
    <row r="86" spans="1:7" s="383" customFormat="1" ht="15.75" customHeight="1" thickBot="1">
      <c r="A86" s="427" t="s">
        <v>369</v>
      </c>
      <c r="B86" s="391" t="s">
        <v>505</v>
      </c>
      <c r="C86" s="302">
        <f>+C63+C67+C72+C75+C79+C85+C84</f>
        <v>59955</v>
      </c>
      <c r="D86" s="483"/>
    </row>
    <row r="87" spans="1:7" s="383" customFormat="1" ht="16.5" customHeight="1" thickBot="1">
      <c r="A87" s="428" t="s">
        <v>504</v>
      </c>
      <c r="B87" s="392" t="s">
        <v>506</v>
      </c>
      <c r="C87" s="302">
        <f>+C62+C86</f>
        <v>65455</v>
      </c>
      <c r="D87" s="483"/>
    </row>
    <row r="88" spans="1:7" s="383" customFormat="1" ht="83.25" customHeight="1">
      <c r="A88" s="5"/>
      <c r="B88" s="6"/>
      <c r="C88" s="303"/>
      <c r="D88" s="483"/>
    </row>
    <row r="89" spans="1:7" ht="16.5" customHeight="1">
      <c r="A89" s="488"/>
      <c r="B89" s="488" t="s">
        <v>47</v>
      </c>
      <c r="C89" s="488"/>
    </row>
    <row r="90" spans="1:7" ht="15.95" customHeight="1" thickBot="1">
      <c r="A90" s="489"/>
      <c r="B90" s="489"/>
      <c r="C90" s="306" t="s">
        <v>241</v>
      </c>
    </row>
    <row r="91" spans="1:7" ht="38.1" customHeight="1" thickBot="1">
      <c r="A91" s="23" t="s">
        <v>72</v>
      </c>
      <c r="B91" s="24" t="s">
        <v>48</v>
      </c>
      <c r="C91" s="45" t="str">
        <f>+C3</f>
        <v>2015. évi előirányzat</v>
      </c>
    </row>
    <row r="92" spans="1:7" s="382" customFormat="1" ht="12" customHeight="1" thickBot="1">
      <c r="A92" s="37" t="s">
        <v>520</v>
      </c>
      <c r="B92" s="38" t="s">
        <v>521</v>
      </c>
      <c r="C92" s="39" t="s">
        <v>522</v>
      </c>
      <c r="D92" s="483"/>
    </row>
    <row r="93" spans="1:7" ht="12" customHeight="1" thickBot="1">
      <c r="A93" s="22" t="s">
        <v>18</v>
      </c>
      <c r="B93" s="31" t="s">
        <v>464</v>
      </c>
      <c r="C93" s="295">
        <f>C94+C95+C96+C97+C98+C111</f>
        <v>65328</v>
      </c>
    </row>
    <row r="94" spans="1:7" ht="12" customHeight="1">
      <c r="A94" s="17" t="s">
        <v>101</v>
      </c>
      <c r="B94" s="10" t="s">
        <v>49</v>
      </c>
      <c r="C94" s="297">
        <v>38754</v>
      </c>
      <c r="D94" s="484"/>
    </row>
    <row r="95" spans="1:7" ht="12" customHeight="1">
      <c r="A95" s="14" t="s">
        <v>102</v>
      </c>
      <c r="B95" s="8" t="s">
        <v>188</v>
      </c>
      <c r="C95" s="298">
        <v>10488</v>
      </c>
      <c r="D95" s="484"/>
    </row>
    <row r="96" spans="1:7" ht="12" customHeight="1">
      <c r="A96" s="14" t="s">
        <v>103</v>
      </c>
      <c r="B96" s="8" t="s">
        <v>144</v>
      </c>
      <c r="C96" s="300">
        <v>16086</v>
      </c>
      <c r="D96" s="484"/>
    </row>
    <row r="97" spans="1:4" ht="12" customHeight="1">
      <c r="A97" s="14" t="s">
        <v>104</v>
      </c>
      <c r="B97" s="11" t="s">
        <v>189</v>
      </c>
      <c r="C97" s="300">
        <f t="shared" ref="C95:C113" si="6">+D97</f>
        <v>0</v>
      </c>
      <c r="D97" s="484"/>
    </row>
    <row r="98" spans="1:4" ht="12" customHeight="1">
      <c r="A98" s="14" t="s">
        <v>115</v>
      </c>
      <c r="B98" s="19" t="s">
        <v>190</v>
      </c>
      <c r="C98" s="300">
        <f>SUM(C99:C110)</f>
        <v>0</v>
      </c>
      <c r="D98" s="484"/>
    </row>
    <row r="99" spans="1:4" ht="12" customHeight="1">
      <c r="A99" s="14" t="s">
        <v>105</v>
      </c>
      <c r="B99" s="8" t="s">
        <v>469</v>
      </c>
      <c r="C99" s="300">
        <f t="shared" si="6"/>
        <v>0</v>
      </c>
      <c r="D99" s="484"/>
    </row>
    <row r="100" spans="1:4" ht="12" customHeight="1">
      <c r="A100" s="14" t="s">
        <v>106</v>
      </c>
      <c r="B100" s="142" t="s">
        <v>468</v>
      </c>
      <c r="C100" s="300">
        <f t="shared" si="6"/>
        <v>0</v>
      </c>
      <c r="D100" s="484"/>
    </row>
    <row r="101" spans="1:4" ht="12" customHeight="1">
      <c r="A101" s="14" t="s">
        <v>116</v>
      </c>
      <c r="B101" s="142" t="s">
        <v>467</v>
      </c>
      <c r="C101" s="300">
        <f t="shared" si="6"/>
        <v>0</v>
      </c>
      <c r="D101" s="484"/>
    </row>
    <row r="102" spans="1:4" ht="12" customHeight="1">
      <c r="A102" s="14" t="s">
        <v>117</v>
      </c>
      <c r="B102" s="140" t="s">
        <v>372</v>
      </c>
      <c r="C102" s="300">
        <f t="shared" si="6"/>
        <v>0</v>
      </c>
      <c r="D102" s="484"/>
    </row>
    <row r="103" spans="1:4" ht="12" customHeight="1">
      <c r="A103" s="14" t="s">
        <v>118</v>
      </c>
      <c r="B103" s="141" t="s">
        <v>373</v>
      </c>
      <c r="C103" s="300">
        <f t="shared" si="6"/>
        <v>0</v>
      </c>
      <c r="D103" s="484"/>
    </row>
    <row r="104" spans="1:4" ht="12" customHeight="1">
      <c r="A104" s="14" t="s">
        <v>119</v>
      </c>
      <c r="B104" s="141" t="s">
        <v>374</v>
      </c>
      <c r="C104" s="300">
        <f t="shared" si="6"/>
        <v>0</v>
      </c>
      <c r="D104" s="484"/>
    </row>
    <row r="105" spans="1:4" ht="12" customHeight="1">
      <c r="A105" s="14" t="s">
        <v>121</v>
      </c>
      <c r="B105" s="140" t="s">
        <v>375</v>
      </c>
      <c r="C105" s="300">
        <f t="shared" si="6"/>
        <v>0</v>
      </c>
      <c r="D105" s="484"/>
    </row>
    <row r="106" spans="1:4" ht="12" customHeight="1">
      <c r="A106" s="14" t="s">
        <v>191</v>
      </c>
      <c r="B106" s="140" t="s">
        <v>376</v>
      </c>
      <c r="C106" s="300">
        <f t="shared" si="6"/>
        <v>0</v>
      </c>
      <c r="D106" s="484"/>
    </row>
    <row r="107" spans="1:4" ht="12" customHeight="1">
      <c r="A107" s="14" t="s">
        <v>370</v>
      </c>
      <c r="B107" s="141" t="s">
        <v>377</v>
      </c>
      <c r="C107" s="300">
        <f t="shared" si="6"/>
        <v>0</v>
      </c>
      <c r="D107" s="484"/>
    </row>
    <row r="108" spans="1:4" ht="12" customHeight="1">
      <c r="A108" s="13" t="s">
        <v>371</v>
      </c>
      <c r="B108" s="142" t="s">
        <v>378</v>
      </c>
      <c r="C108" s="300">
        <f t="shared" si="6"/>
        <v>0</v>
      </c>
      <c r="D108" s="484"/>
    </row>
    <row r="109" spans="1:4" ht="12" customHeight="1">
      <c r="A109" s="14" t="s">
        <v>465</v>
      </c>
      <c r="B109" s="142" t="s">
        <v>379</v>
      </c>
      <c r="C109" s="300">
        <f t="shared" si="6"/>
        <v>0</v>
      </c>
      <c r="D109" s="484"/>
    </row>
    <row r="110" spans="1:4" ht="12" customHeight="1">
      <c r="A110" s="16" t="s">
        <v>466</v>
      </c>
      <c r="B110" s="142" t="s">
        <v>380</v>
      </c>
      <c r="C110" s="300">
        <f t="shared" si="6"/>
        <v>0</v>
      </c>
      <c r="D110" s="484"/>
    </row>
    <row r="111" spans="1:4" ht="12" customHeight="1">
      <c r="A111" s="14" t="s">
        <v>470</v>
      </c>
      <c r="B111" s="11" t="s">
        <v>50</v>
      </c>
      <c r="C111" s="298">
        <f>SUM(C112:C113)</f>
        <v>0</v>
      </c>
      <c r="D111" s="484"/>
    </row>
    <row r="112" spans="1:4" ht="12" customHeight="1">
      <c r="A112" s="14" t="s">
        <v>471</v>
      </c>
      <c r="B112" s="8" t="s">
        <v>473</v>
      </c>
      <c r="C112" s="298">
        <f t="shared" si="6"/>
        <v>0</v>
      </c>
      <c r="D112" s="484"/>
    </row>
    <row r="113" spans="1:4" ht="12" customHeight="1" thickBot="1">
      <c r="A113" s="18" t="s">
        <v>472</v>
      </c>
      <c r="B113" s="452" t="s">
        <v>474</v>
      </c>
      <c r="C113" s="304">
        <f t="shared" si="6"/>
        <v>0</v>
      </c>
      <c r="D113" s="484"/>
    </row>
    <row r="114" spans="1:4" ht="12" customHeight="1" thickBot="1">
      <c r="A114" s="449" t="s">
        <v>19</v>
      </c>
      <c r="B114" s="450" t="s">
        <v>381</v>
      </c>
      <c r="C114" s="451">
        <f>+C115+C117+C119</f>
        <v>127</v>
      </c>
    </row>
    <row r="115" spans="1:4" ht="12" customHeight="1">
      <c r="A115" s="15" t="s">
        <v>107</v>
      </c>
      <c r="B115" s="8" t="s">
        <v>240</v>
      </c>
      <c r="C115" s="299">
        <v>127</v>
      </c>
      <c r="D115" s="484"/>
    </row>
    <row r="116" spans="1:4" ht="12" customHeight="1">
      <c r="A116" s="15" t="s">
        <v>108</v>
      </c>
      <c r="B116" s="12" t="s">
        <v>385</v>
      </c>
      <c r="C116" s="299">
        <f>+D116</f>
        <v>0</v>
      </c>
      <c r="D116" s="484"/>
    </row>
    <row r="117" spans="1:4" ht="12" customHeight="1">
      <c r="A117" s="15" t="s">
        <v>109</v>
      </c>
      <c r="B117" s="12" t="s">
        <v>192</v>
      </c>
      <c r="C117" s="298">
        <f t="shared" ref="C117:C127" si="7">+D117</f>
        <v>0</v>
      </c>
      <c r="D117" s="484"/>
    </row>
    <row r="118" spans="1:4" ht="12" customHeight="1">
      <c r="A118" s="15" t="s">
        <v>110</v>
      </c>
      <c r="B118" s="12" t="s">
        <v>386</v>
      </c>
      <c r="C118" s="263">
        <f t="shared" si="7"/>
        <v>0</v>
      </c>
      <c r="D118" s="484"/>
    </row>
    <row r="119" spans="1:4" ht="12" customHeight="1">
      <c r="A119" s="15" t="s">
        <v>111</v>
      </c>
      <c r="B119" s="293" t="s">
        <v>243</v>
      </c>
      <c r="C119" s="263">
        <f>SUM(C120:C127)</f>
        <v>0</v>
      </c>
      <c r="D119" s="484"/>
    </row>
    <row r="120" spans="1:4" ht="12" customHeight="1">
      <c r="A120" s="15" t="s">
        <v>120</v>
      </c>
      <c r="B120" s="292" t="s">
        <v>451</v>
      </c>
      <c r="C120" s="263">
        <f t="shared" si="7"/>
        <v>0</v>
      </c>
      <c r="D120" s="484"/>
    </row>
    <row r="121" spans="1:4" ht="12" customHeight="1">
      <c r="A121" s="15" t="s">
        <v>122</v>
      </c>
      <c r="B121" s="380" t="s">
        <v>391</v>
      </c>
      <c r="C121" s="263">
        <f t="shared" si="7"/>
        <v>0</v>
      </c>
      <c r="D121" s="484"/>
    </row>
    <row r="122" spans="1:4">
      <c r="A122" s="15" t="s">
        <v>193</v>
      </c>
      <c r="B122" s="141" t="s">
        <v>374</v>
      </c>
      <c r="C122" s="263">
        <f t="shared" si="7"/>
        <v>0</v>
      </c>
      <c r="D122" s="484"/>
    </row>
    <row r="123" spans="1:4" ht="12" customHeight="1">
      <c r="A123" s="15" t="s">
        <v>194</v>
      </c>
      <c r="B123" s="141" t="s">
        <v>390</v>
      </c>
      <c r="C123" s="263">
        <f t="shared" si="7"/>
        <v>0</v>
      </c>
      <c r="D123" s="484"/>
    </row>
    <row r="124" spans="1:4" ht="12" customHeight="1">
      <c r="A124" s="15" t="s">
        <v>195</v>
      </c>
      <c r="B124" s="141" t="s">
        <v>389</v>
      </c>
      <c r="C124" s="263">
        <f t="shared" si="7"/>
        <v>0</v>
      </c>
      <c r="D124" s="484"/>
    </row>
    <row r="125" spans="1:4" ht="12" customHeight="1">
      <c r="A125" s="15" t="s">
        <v>382</v>
      </c>
      <c r="B125" s="141" t="s">
        <v>377</v>
      </c>
      <c r="C125" s="263">
        <f t="shared" si="7"/>
        <v>0</v>
      </c>
      <c r="D125" s="484"/>
    </row>
    <row r="126" spans="1:4" ht="12" customHeight="1">
      <c r="A126" s="15" t="s">
        <v>383</v>
      </c>
      <c r="B126" s="141" t="s">
        <v>388</v>
      </c>
      <c r="C126" s="263">
        <f t="shared" si="7"/>
        <v>0</v>
      </c>
      <c r="D126" s="484"/>
    </row>
    <row r="127" spans="1:4" ht="16.5" thickBot="1">
      <c r="A127" s="13" t="s">
        <v>384</v>
      </c>
      <c r="B127" s="141" t="s">
        <v>387</v>
      </c>
      <c r="C127" s="265">
        <f t="shared" si="7"/>
        <v>0</v>
      </c>
      <c r="D127" s="484"/>
    </row>
    <row r="128" spans="1:4" ht="12" customHeight="1" thickBot="1">
      <c r="A128" s="20" t="s">
        <v>20</v>
      </c>
      <c r="B128" s="123" t="s">
        <v>475</v>
      </c>
      <c r="C128" s="296">
        <f>+C93+C114</f>
        <v>65455</v>
      </c>
    </row>
    <row r="129" spans="1:4" ht="12" customHeight="1" thickBot="1">
      <c r="A129" s="20" t="s">
        <v>21</v>
      </c>
      <c r="B129" s="123" t="s">
        <v>476</v>
      </c>
      <c r="C129" s="296">
        <f>+C130+C131+C132</f>
        <v>0</v>
      </c>
    </row>
    <row r="130" spans="1:4" ht="12" customHeight="1">
      <c r="A130" s="15" t="s">
        <v>282</v>
      </c>
      <c r="B130" s="12" t="s">
        <v>483</v>
      </c>
      <c r="C130" s="263">
        <f>+D130</f>
        <v>0</v>
      </c>
    </row>
    <row r="131" spans="1:4" ht="12" customHeight="1">
      <c r="A131" s="15" t="s">
        <v>285</v>
      </c>
      <c r="B131" s="12" t="s">
        <v>484</v>
      </c>
      <c r="C131" s="263">
        <f>+D131</f>
        <v>0</v>
      </c>
    </row>
    <row r="132" spans="1:4" ht="12" customHeight="1" thickBot="1">
      <c r="A132" s="13" t="s">
        <v>286</v>
      </c>
      <c r="B132" s="12" t="s">
        <v>485</v>
      </c>
      <c r="C132" s="263">
        <f>+D132</f>
        <v>0</v>
      </c>
    </row>
    <row r="133" spans="1:4" ht="12" customHeight="1" thickBot="1">
      <c r="A133" s="20" t="s">
        <v>22</v>
      </c>
      <c r="B133" s="123" t="s">
        <v>477</v>
      </c>
      <c r="C133" s="296">
        <f>SUM(C134:C139)</f>
        <v>0</v>
      </c>
    </row>
    <row r="134" spans="1:4" ht="12" customHeight="1">
      <c r="A134" s="15" t="s">
        <v>94</v>
      </c>
      <c r="B134" s="9" t="s">
        <v>486</v>
      </c>
      <c r="C134" s="263">
        <f t="shared" ref="C134:C139" si="8">+D134</f>
        <v>0</v>
      </c>
    </row>
    <row r="135" spans="1:4" ht="12" customHeight="1">
      <c r="A135" s="15" t="s">
        <v>95</v>
      </c>
      <c r="B135" s="9" t="s">
        <v>478</v>
      </c>
      <c r="C135" s="263">
        <f t="shared" si="8"/>
        <v>0</v>
      </c>
    </row>
    <row r="136" spans="1:4" ht="12" customHeight="1">
      <c r="A136" s="15" t="s">
        <v>96</v>
      </c>
      <c r="B136" s="9" t="s">
        <v>479</v>
      </c>
      <c r="C136" s="263">
        <f t="shared" si="8"/>
        <v>0</v>
      </c>
    </row>
    <row r="137" spans="1:4" ht="12" customHeight="1">
      <c r="A137" s="15" t="s">
        <v>180</v>
      </c>
      <c r="B137" s="9" t="s">
        <v>480</v>
      </c>
      <c r="C137" s="263">
        <f t="shared" si="8"/>
        <v>0</v>
      </c>
    </row>
    <row r="138" spans="1:4" ht="12" customHeight="1">
      <c r="A138" s="15" t="s">
        <v>181</v>
      </c>
      <c r="B138" s="9" t="s">
        <v>481</v>
      </c>
      <c r="C138" s="263">
        <f t="shared" si="8"/>
        <v>0</v>
      </c>
    </row>
    <row r="139" spans="1:4" ht="12" customHeight="1" thickBot="1">
      <c r="A139" s="13" t="s">
        <v>182</v>
      </c>
      <c r="B139" s="9" t="s">
        <v>482</v>
      </c>
      <c r="C139" s="263">
        <f t="shared" si="8"/>
        <v>0</v>
      </c>
    </row>
    <row r="140" spans="1:4" ht="12" customHeight="1" thickBot="1">
      <c r="A140" s="20" t="s">
        <v>23</v>
      </c>
      <c r="B140" s="123" t="s">
        <v>490</v>
      </c>
      <c r="C140" s="302">
        <f>+C141+C142+C143+C144</f>
        <v>0</v>
      </c>
    </row>
    <row r="141" spans="1:4" ht="12" customHeight="1">
      <c r="A141" s="15" t="s">
        <v>97</v>
      </c>
      <c r="B141" s="9" t="s">
        <v>392</v>
      </c>
      <c r="C141" s="263">
        <f>+D141</f>
        <v>0</v>
      </c>
    </row>
    <row r="142" spans="1:4" ht="12" customHeight="1">
      <c r="A142" s="15" t="s">
        <v>98</v>
      </c>
      <c r="B142" s="9" t="s">
        <v>393</v>
      </c>
      <c r="C142" s="263">
        <f>+D142</f>
        <v>0</v>
      </c>
    </row>
    <row r="143" spans="1:4" ht="12" customHeight="1">
      <c r="A143" s="15" t="s">
        <v>306</v>
      </c>
      <c r="B143" s="9" t="s">
        <v>491</v>
      </c>
      <c r="C143" s="263">
        <f>+D143</f>
        <v>0</v>
      </c>
    </row>
    <row r="144" spans="1:4" ht="12" customHeight="1" thickBot="1">
      <c r="A144" s="13" t="s">
        <v>307</v>
      </c>
      <c r="B144" s="7" t="s">
        <v>581</v>
      </c>
      <c r="C144" s="263">
        <f>+D144</f>
        <v>0</v>
      </c>
      <c r="D144" s="484"/>
    </row>
    <row r="145" spans="1:9" ht="12" customHeight="1" thickBot="1">
      <c r="A145" s="20" t="s">
        <v>24</v>
      </c>
      <c r="B145" s="123" t="s">
        <v>492</v>
      </c>
      <c r="C145" s="305">
        <f>SUM(C146:C150)</f>
        <v>0</v>
      </c>
    </row>
    <row r="146" spans="1:9" ht="12" customHeight="1">
      <c r="A146" s="15" t="s">
        <v>99</v>
      </c>
      <c r="B146" s="9" t="s">
        <v>487</v>
      </c>
      <c r="C146" s="263"/>
    </row>
    <row r="147" spans="1:9" ht="12" customHeight="1">
      <c r="A147" s="15" t="s">
        <v>100</v>
      </c>
      <c r="B147" s="9" t="s">
        <v>494</v>
      </c>
      <c r="C147" s="263"/>
    </row>
    <row r="148" spans="1:9" ht="12" customHeight="1">
      <c r="A148" s="15" t="s">
        <v>318</v>
      </c>
      <c r="B148" s="9" t="s">
        <v>489</v>
      </c>
      <c r="C148" s="263"/>
    </row>
    <row r="149" spans="1:9" ht="12" customHeight="1">
      <c r="A149" s="15" t="s">
        <v>319</v>
      </c>
      <c r="B149" s="9" t="s">
        <v>495</v>
      </c>
      <c r="C149" s="263"/>
    </row>
    <row r="150" spans="1:9" ht="12" customHeight="1" thickBot="1">
      <c r="A150" s="15" t="s">
        <v>493</v>
      </c>
      <c r="B150" s="9" t="s">
        <v>496</v>
      </c>
      <c r="C150" s="263"/>
    </row>
    <row r="151" spans="1:9" ht="12" customHeight="1" thickBot="1">
      <c r="A151" s="20" t="s">
        <v>25</v>
      </c>
      <c r="B151" s="123" t="s">
        <v>497</v>
      </c>
      <c r="C151" s="453"/>
    </row>
    <row r="152" spans="1:9" ht="12" customHeight="1" thickBot="1">
      <c r="A152" s="20" t="s">
        <v>26</v>
      </c>
      <c r="B152" s="123" t="s">
        <v>498</v>
      </c>
      <c r="C152" s="453"/>
    </row>
    <row r="153" spans="1:9" ht="15" customHeight="1" thickBot="1">
      <c r="A153" s="20" t="s">
        <v>27</v>
      </c>
      <c r="B153" s="123" t="s">
        <v>500</v>
      </c>
      <c r="C153" s="393">
        <f>+C129+C133+C140+C145+C151+C152</f>
        <v>0</v>
      </c>
      <c r="F153" s="394"/>
      <c r="G153" s="395"/>
      <c r="H153" s="395"/>
      <c r="I153" s="395"/>
    </row>
    <row r="154" spans="1:9" s="383" customFormat="1" ht="12.95" customHeight="1" thickBot="1">
      <c r="A154" s="294" t="s">
        <v>28</v>
      </c>
      <c r="B154" s="349" t="s">
        <v>499</v>
      </c>
      <c r="C154" s="393">
        <f>+C128+C153</f>
        <v>65455</v>
      </c>
      <c r="D154" s="483"/>
    </row>
    <row r="155" spans="1:9" ht="7.5" customHeight="1"/>
    <row r="156" spans="1:9">
      <c r="A156" s="490" t="s">
        <v>394</v>
      </c>
      <c r="B156" s="490"/>
      <c r="C156" s="490"/>
    </row>
    <row r="157" spans="1:9" ht="15" customHeight="1" thickBot="1">
      <c r="A157" s="489" t="s">
        <v>159</v>
      </c>
      <c r="B157" s="489"/>
      <c r="C157" s="306" t="s">
        <v>241</v>
      </c>
    </row>
    <row r="158" spans="1:9" ht="13.5" customHeight="1" thickBot="1">
      <c r="A158" s="20">
        <v>1</v>
      </c>
      <c r="B158" s="30" t="s">
        <v>501</v>
      </c>
      <c r="C158" s="296">
        <f>+C62-C128</f>
        <v>-59955</v>
      </c>
      <c r="D158" s="485"/>
    </row>
    <row r="159" spans="1:9" ht="27.75" customHeight="1" thickBot="1">
      <c r="A159" s="20" t="s">
        <v>19</v>
      </c>
      <c r="B159" s="30" t="s">
        <v>507</v>
      </c>
      <c r="C159" s="296">
        <f>+C86-C153</f>
        <v>59955</v>
      </c>
    </row>
  </sheetData>
  <pageMargins left="0.7" right="0.7" top="0.75" bottom="0.75" header="0.3" footer="0.3"/>
  <pageSetup paperSize="9" scale="68" orientation="portrait" r:id="rId1"/>
  <headerFooter>
    <oddHeader>&amp;C
&amp;"Times New Roman CE,Félkövér"Óvoda költségvetésének Balatonkenesére eső része
Tájékoztató adat</oddHeader>
  </headerFooter>
  <rowBreaks count="1" manualBreakCount="1">
    <brk id="87" max="2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tabColor rgb="FFFFC000"/>
  </sheetPr>
  <dimension ref="A1:K159"/>
  <sheetViews>
    <sheetView topLeftCell="A139" workbookViewId="0">
      <selection activeCell="E144" sqref="E144"/>
    </sheetView>
  </sheetViews>
  <sheetFormatPr defaultRowHeight="15.75"/>
  <cols>
    <col min="1" max="1" width="9.5" style="350" customWidth="1"/>
    <col min="2" max="2" width="91.6640625" style="350" customWidth="1"/>
    <col min="3" max="3" width="21.6640625" style="351" customWidth="1"/>
    <col min="4" max="5" width="9" style="483" customWidth="1"/>
    <col min="6" max="6" width="9" style="482" customWidth="1"/>
    <col min="7" max="16384" width="9.33203125" style="381"/>
  </cols>
  <sheetData>
    <row r="1" spans="1:11" ht="15.95" customHeight="1">
      <c r="A1" s="488"/>
      <c r="B1" s="488" t="s">
        <v>15</v>
      </c>
      <c r="C1" s="488"/>
    </row>
    <row r="2" spans="1:11" ht="15.95" customHeight="1" thickBot="1">
      <c r="A2" s="489"/>
      <c r="B2" s="489"/>
      <c r="C2" s="306" t="s">
        <v>241</v>
      </c>
    </row>
    <row r="3" spans="1:11" ht="38.1" customHeight="1" thickBot="1">
      <c r="A3" s="23" t="s">
        <v>72</v>
      </c>
      <c r="B3" s="24" t="s">
        <v>17</v>
      </c>
      <c r="C3" s="45" t="str">
        <f>+CONCATENATE(LEFT(ÖSSZEFÜGGÉSEK!A5,4),". évi előirányzat")</f>
        <v>2015. évi előirányzat</v>
      </c>
    </row>
    <row r="4" spans="1:11" s="382" customFormat="1" ht="12" customHeight="1" thickBot="1">
      <c r="A4" s="376" t="s">
        <v>520</v>
      </c>
      <c r="B4" s="377" t="s">
        <v>521</v>
      </c>
      <c r="C4" s="378" t="s">
        <v>522</v>
      </c>
      <c r="D4" s="483"/>
      <c r="E4" s="483"/>
      <c r="F4" s="482"/>
    </row>
    <row r="5" spans="1:11" s="383" customFormat="1" ht="12" customHeight="1" thickBot="1">
      <c r="A5" s="20" t="s">
        <v>18</v>
      </c>
      <c r="B5" s="21" t="s">
        <v>266</v>
      </c>
      <c r="C5" s="296">
        <f>+C6+C7+C8+C9+C10+C11</f>
        <v>0</v>
      </c>
      <c r="D5" s="483"/>
      <c r="E5" s="483"/>
      <c r="F5" s="482"/>
      <c r="K5" s="487"/>
    </row>
    <row r="6" spans="1:11" s="383" customFormat="1" ht="12" customHeight="1">
      <c r="A6" s="15" t="s">
        <v>101</v>
      </c>
      <c r="B6" s="384" t="s">
        <v>267</v>
      </c>
      <c r="C6" s="299">
        <f t="shared" ref="C6:C11" si="0">+D6</f>
        <v>0</v>
      </c>
      <c r="D6" s="484"/>
      <c r="E6" s="484"/>
      <c r="F6" s="482"/>
    </row>
    <row r="7" spans="1:11" s="383" customFormat="1" ht="12" customHeight="1">
      <c r="A7" s="14" t="s">
        <v>102</v>
      </c>
      <c r="B7" s="385" t="s">
        <v>268</v>
      </c>
      <c r="C7" s="298">
        <f t="shared" si="0"/>
        <v>0</v>
      </c>
      <c r="D7" s="484"/>
      <c r="E7" s="484"/>
      <c r="F7" s="482"/>
    </row>
    <row r="8" spans="1:11" s="383" customFormat="1" ht="12" customHeight="1">
      <c r="A8" s="14" t="s">
        <v>103</v>
      </c>
      <c r="B8" s="385" t="s">
        <v>269</v>
      </c>
      <c r="C8" s="298">
        <f t="shared" si="0"/>
        <v>0</v>
      </c>
      <c r="D8" s="484"/>
      <c r="E8" s="484"/>
      <c r="F8" s="482"/>
    </row>
    <row r="9" spans="1:11" s="383" customFormat="1" ht="12" customHeight="1">
      <c r="A9" s="14" t="s">
        <v>104</v>
      </c>
      <c r="B9" s="385" t="s">
        <v>270</v>
      </c>
      <c r="C9" s="298">
        <f t="shared" si="0"/>
        <v>0</v>
      </c>
      <c r="D9" s="484"/>
      <c r="E9" s="484"/>
      <c r="F9" s="482"/>
    </row>
    <row r="10" spans="1:11" s="383" customFormat="1" ht="12" customHeight="1">
      <c r="A10" s="14" t="s">
        <v>153</v>
      </c>
      <c r="B10" s="292" t="s">
        <v>456</v>
      </c>
      <c r="C10" s="298">
        <f t="shared" si="0"/>
        <v>0</v>
      </c>
      <c r="D10" s="484"/>
      <c r="E10" s="484"/>
      <c r="F10" s="482"/>
    </row>
    <row r="11" spans="1:11" s="383" customFormat="1" ht="12" customHeight="1" thickBot="1">
      <c r="A11" s="16" t="s">
        <v>105</v>
      </c>
      <c r="B11" s="293" t="s">
        <v>457</v>
      </c>
      <c r="C11" s="298">
        <f t="shared" si="0"/>
        <v>0</v>
      </c>
      <c r="D11" s="484"/>
      <c r="E11" s="484"/>
      <c r="F11" s="482"/>
    </row>
    <row r="12" spans="1:11" s="383" customFormat="1" ht="12" customHeight="1" thickBot="1">
      <c r="A12" s="20" t="s">
        <v>19</v>
      </c>
      <c r="B12" s="291" t="s">
        <v>271</v>
      </c>
      <c r="C12" s="296">
        <f>+C13+C14+C15+C16+C17</f>
        <v>0</v>
      </c>
      <c r="D12" s="483"/>
      <c r="E12" s="483"/>
      <c r="F12" s="482"/>
    </row>
    <row r="13" spans="1:11" s="383" customFormat="1" ht="12" customHeight="1">
      <c r="A13" s="15" t="s">
        <v>107</v>
      </c>
      <c r="B13" s="384" t="s">
        <v>272</v>
      </c>
      <c r="C13" s="299">
        <f t="shared" ref="C13:C18" si="1">+D13</f>
        <v>0</v>
      </c>
      <c r="D13" s="484"/>
      <c r="E13" s="484"/>
      <c r="F13" s="482"/>
    </row>
    <row r="14" spans="1:11" s="383" customFormat="1" ht="12" customHeight="1">
      <c r="A14" s="14" t="s">
        <v>108</v>
      </c>
      <c r="B14" s="385" t="s">
        <v>273</v>
      </c>
      <c r="C14" s="298">
        <f t="shared" si="1"/>
        <v>0</v>
      </c>
      <c r="D14" s="484"/>
      <c r="E14" s="484"/>
      <c r="F14" s="482"/>
    </row>
    <row r="15" spans="1:11" s="383" customFormat="1" ht="12" customHeight="1">
      <c r="A15" s="14" t="s">
        <v>109</v>
      </c>
      <c r="B15" s="385" t="s">
        <v>445</v>
      </c>
      <c r="C15" s="298">
        <f t="shared" si="1"/>
        <v>0</v>
      </c>
      <c r="D15" s="484"/>
      <c r="E15" s="484"/>
      <c r="F15" s="482"/>
    </row>
    <row r="16" spans="1:11" s="383" customFormat="1" ht="12" customHeight="1">
      <c r="A16" s="14" t="s">
        <v>110</v>
      </c>
      <c r="B16" s="385" t="s">
        <v>446</v>
      </c>
      <c r="C16" s="298">
        <f t="shared" si="1"/>
        <v>0</v>
      </c>
      <c r="D16" s="484"/>
      <c r="E16" s="484"/>
      <c r="F16" s="482"/>
    </row>
    <row r="17" spans="1:6" s="383" customFormat="1" ht="12" customHeight="1">
      <c r="A17" s="14" t="s">
        <v>111</v>
      </c>
      <c r="B17" s="385" t="s">
        <v>274</v>
      </c>
      <c r="C17" s="298">
        <f t="shared" si="1"/>
        <v>0</v>
      </c>
      <c r="D17" s="484"/>
      <c r="E17" s="484"/>
      <c r="F17" s="482"/>
    </row>
    <row r="18" spans="1:6" s="383" customFormat="1" ht="12" customHeight="1" thickBot="1">
      <c r="A18" s="16" t="s">
        <v>120</v>
      </c>
      <c r="B18" s="293" t="s">
        <v>275</v>
      </c>
      <c r="C18" s="300">
        <f t="shared" si="1"/>
        <v>0</v>
      </c>
      <c r="D18" s="484"/>
      <c r="E18" s="484"/>
      <c r="F18" s="482"/>
    </row>
    <row r="19" spans="1:6" s="383" customFormat="1" ht="12" customHeight="1" thickBot="1">
      <c r="A19" s="20" t="s">
        <v>20</v>
      </c>
      <c r="B19" s="21" t="s">
        <v>276</v>
      </c>
      <c r="C19" s="296">
        <f>+C20+C21+C22+C23+C24</f>
        <v>0</v>
      </c>
      <c r="D19" s="483"/>
      <c r="E19" s="483"/>
      <c r="F19" s="482"/>
    </row>
    <row r="20" spans="1:6" s="383" customFormat="1" ht="12" customHeight="1">
      <c r="A20" s="15" t="s">
        <v>90</v>
      </c>
      <c r="B20" s="384" t="s">
        <v>277</v>
      </c>
      <c r="C20" s="299">
        <f t="shared" ref="C20:C25" si="2">+D20</f>
        <v>0</v>
      </c>
      <c r="D20" s="484"/>
      <c r="E20" s="484"/>
      <c r="F20" s="482"/>
    </row>
    <row r="21" spans="1:6" s="383" customFormat="1" ht="12" customHeight="1">
      <c r="A21" s="14" t="s">
        <v>91</v>
      </c>
      <c r="B21" s="385" t="s">
        <v>278</v>
      </c>
      <c r="C21" s="298">
        <f t="shared" si="2"/>
        <v>0</v>
      </c>
      <c r="D21" s="484"/>
      <c r="E21" s="484"/>
      <c r="F21" s="482"/>
    </row>
    <row r="22" spans="1:6" s="383" customFormat="1" ht="12" customHeight="1">
      <c r="A22" s="14" t="s">
        <v>92</v>
      </c>
      <c r="B22" s="385" t="s">
        <v>447</v>
      </c>
      <c r="C22" s="298">
        <f t="shared" si="2"/>
        <v>0</v>
      </c>
      <c r="D22" s="484"/>
      <c r="E22" s="484"/>
      <c r="F22" s="482"/>
    </row>
    <row r="23" spans="1:6" s="383" customFormat="1" ht="12" customHeight="1">
      <c r="A23" s="14" t="s">
        <v>93</v>
      </c>
      <c r="B23" s="385" t="s">
        <v>448</v>
      </c>
      <c r="C23" s="298">
        <f t="shared" si="2"/>
        <v>0</v>
      </c>
      <c r="D23" s="484"/>
      <c r="E23" s="484"/>
      <c r="F23" s="482"/>
    </row>
    <row r="24" spans="1:6" s="383" customFormat="1" ht="12" customHeight="1">
      <c r="A24" s="14" t="s">
        <v>176</v>
      </c>
      <c r="B24" s="385" t="s">
        <v>279</v>
      </c>
      <c r="C24" s="298">
        <f t="shared" si="2"/>
        <v>0</v>
      </c>
      <c r="D24" s="484"/>
      <c r="E24" s="484"/>
      <c r="F24" s="482"/>
    </row>
    <row r="25" spans="1:6" s="383" customFormat="1" ht="12" customHeight="1" thickBot="1">
      <c r="A25" s="16" t="s">
        <v>177</v>
      </c>
      <c r="B25" s="386" t="s">
        <v>280</v>
      </c>
      <c r="C25" s="300">
        <f t="shared" si="2"/>
        <v>0</v>
      </c>
      <c r="D25" s="484"/>
      <c r="E25" s="484"/>
      <c r="F25" s="482"/>
    </row>
    <row r="26" spans="1:6" s="383" customFormat="1" ht="12" customHeight="1" thickBot="1">
      <c r="A26" s="20" t="s">
        <v>178</v>
      </c>
      <c r="B26" s="21" t="s">
        <v>281</v>
      </c>
      <c r="C26" s="302">
        <f>+C27+C31+C32+C33</f>
        <v>0</v>
      </c>
      <c r="D26" s="483"/>
      <c r="E26" s="483"/>
      <c r="F26" s="482"/>
    </row>
    <row r="27" spans="1:6" s="383" customFormat="1" ht="12" customHeight="1">
      <c r="A27" s="15" t="s">
        <v>282</v>
      </c>
      <c r="B27" s="384" t="s">
        <v>463</v>
      </c>
      <c r="C27" s="379">
        <f>SUM(C28:C30)</f>
        <v>0</v>
      </c>
      <c r="D27" s="484"/>
      <c r="E27" s="484"/>
      <c r="F27" s="482"/>
    </row>
    <row r="28" spans="1:6" s="383" customFormat="1" ht="12" customHeight="1">
      <c r="A28" s="14" t="s">
        <v>283</v>
      </c>
      <c r="B28" s="385" t="s">
        <v>288</v>
      </c>
      <c r="C28" s="298">
        <f t="shared" ref="C28:C33" si="3">+D28</f>
        <v>0</v>
      </c>
      <c r="D28" s="484"/>
      <c r="E28" s="484"/>
      <c r="F28" s="482"/>
    </row>
    <row r="29" spans="1:6" s="383" customFormat="1" ht="12" customHeight="1">
      <c r="A29" s="14" t="s">
        <v>284</v>
      </c>
      <c r="B29" s="385" t="s">
        <v>289</v>
      </c>
      <c r="C29" s="298">
        <f t="shared" si="3"/>
        <v>0</v>
      </c>
      <c r="D29" s="484"/>
      <c r="E29" s="484"/>
      <c r="F29" s="482"/>
    </row>
    <row r="30" spans="1:6" s="383" customFormat="1" ht="12" customHeight="1">
      <c r="A30" s="14" t="s">
        <v>461</v>
      </c>
      <c r="B30" s="447" t="s">
        <v>462</v>
      </c>
      <c r="C30" s="298">
        <f t="shared" si="3"/>
        <v>0</v>
      </c>
      <c r="D30" s="484"/>
      <c r="E30" s="484"/>
      <c r="F30" s="482"/>
    </row>
    <row r="31" spans="1:6" s="383" customFormat="1" ht="12" customHeight="1">
      <c r="A31" s="14" t="s">
        <v>285</v>
      </c>
      <c r="B31" s="385" t="s">
        <v>290</v>
      </c>
      <c r="C31" s="298">
        <f t="shared" si="3"/>
        <v>0</v>
      </c>
      <c r="D31" s="484"/>
      <c r="E31" s="484"/>
      <c r="F31" s="482"/>
    </row>
    <row r="32" spans="1:6" s="383" customFormat="1" ht="12" customHeight="1">
      <c r="A32" s="14" t="s">
        <v>286</v>
      </c>
      <c r="B32" s="385" t="s">
        <v>291</v>
      </c>
      <c r="C32" s="298">
        <f t="shared" si="3"/>
        <v>0</v>
      </c>
      <c r="D32" s="484"/>
      <c r="E32" s="484"/>
      <c r="F32" s="482"/>
    </row>
    <row r="33" spans="1:6" s="383" customFormat="1" ht="12" customHeight="1" thickBot="1">
      <c r="A33" s="16" t="s">
        <v>287</v>
      </c>
      <c r="B33" s="386" t="s">
        <v>292</v>
      </c>
      <c r="C33" s="300">
        <f t="shared" si="3"/>
        <v>0</v>
      </c>
      <c r="D33" s="484"/>
      <c r="E33" s="484"/>
      <c r="F33" s="482"/>
    </row>
    <row r="34" spans="1:6" s="383" customFormat="1" ht="12" customHeight="1" thickBot="1">
      <c r="A34" s="20" t="s">
        <v>22</v>
      </c>
      <c r="B34" s="21" t="s">
        <v>458</v>
      </c>
      <c r="C34" s="296">
        <f>SUM(C35:C45)</f>
        <v>0</v>
      </c>
      <c r="D34" s="483"/>
      <c r="E34" s="483"/>
      <c r="F34" s="482"/>
    </row>
    <row r="35" spans="1:6" s="383" customFormat="1" ht="12" customHeight="1">
      <c r="A35" s="15" t="s">
        <v>94</v>
      </c>
      <c r="B35" s="384" t="s">
        <v>295</v>
      </c>
      <c r="C35" s="299">
        <f>+D35</f>
        <v>0</v>
      </c>
      <c r="D35" s="484"/>
      <c r="E35" s="484"/>
      <c r="F35" s="482"/>
    </row>
    <row r="36" spans="1:6" s="383" customFormat="1" ht="12" customHeight="1">
      <c r="A36" s="14" t="s">
        <v>95</v>
      </c>
      <c r="B36" s="385" t="s">
        <v>296</v>
      </c>
      <c r="C36" s="298">
        <f t="shared" ref="C36:C45" si="4">+D36</f>
        <v>0</v>
      </c>
      <c r="D36" s="484"/>
      <c r="E36" s="484"/>
      <c r="F36" s="482"/>
    </row>
    <row r="37" spans="1:6" s="383" customFormat="1" ht="12" customHeight="1">
      <c r="A37" s="14" t="s">
        <v>96</v>
      </c>
      <c r="B37" s="385" t="s">
        <v>297</v>
      </c>
      <c r="C37" s="298">
        <f t="shared" si="4"/>
        <v>0</v>
      </c>
      <c r="D37" s="484"/>
      <c r="E37" s="484"/>
      <c r="F37" s="482"/>
    </row>
    <row r="38" spans="1:6" s="383" customFormat="1" ht="12" customHeight="1">
      <c r="A38" s="14" t="s">
        <v>180</v>
      </c>
      <c r="B38" s="385" t="s">
        <v>298</v>
      </c>
      <c r="C38" s="298">
        <f>+D38</f>
        <v>0</v>
      </c>
      <c r="D38" s="484"/>
      <c r="E38" s="484"/>
      <c r="F38" s="482"/>
    </row>
    <row r="39" spans="1:6" s="383" customFormat="1" ht="12" customHeight="1">
      <c r="A39" s="14" t="s">
        <v>181</v>
      </c>
      <c r="B39" s="385" t="s">
        <v>299</v>
      </c>
      <c r="C39" s="298">
        <f>+D39</f>
        <v>0</v>
      </c>
      <c r="D39" s="484"/>
      <c r="E39" s="484"/>
      <c r="F39" s="482"/>
    </row>
    <row r="40" spans="1:6" s="383" customFormat="1" ht="12" customHeight="1">
      <c r="A40" s="14" t="s">
        <v>182</v>
      </c>
      <c r="B40" s="385" t="s">
        <v>300</v>
      </c>
      <c r="C40" s="298">
        <f>+D40</f>
        <v>0</v>
      </c>
      <c r="D40" s="484"/>
      <c r="E40" s="484"/>
      <c r="F40" s="482"/>
    </row>
    <row r="41" spans="1:6" s="383" customFormat="1" ht="12" customHeight="1">
      <c r="A41" s="14" t="s">
        <v>183</v>
      </c>
      <c r="B41" s="385" t="s">
        <v>301</v>
      </c>
      <c r="C41" s="298">
        <f>+D41</f>
        <v>0</v>
      </c>
      <c r="D41" s="484"/>
      <c r="E41" s="484"/>
      <c r="F41" s="482"/>
    </row>
    <row r="42" spans="1:6" s="383" customFormat="1" ht="12" customHeight="1">
      <c r="A42" s="14" t="s">
        <v>184</v>
      </c>
      <c r="B42" s="385" t="s">
        <v>302</v>
      </c>
      <c r="C42" s="298">
        <f t="shared" si="4"/>
        <v>0</v>
      </c>
      <c r="D42" s="484"/>
      <c r="E42" s="484"/>
      <c r="F42" s="482"/>
    </row>
    <row r="43" spans="1:6" s="383" customFormat="1" ht="12" customHeight="1">
      <c r="A43" s="14" t="s">
        <v>293</v>
      </c>
      <c r="B43" s="385" t="s">
        <v>303</v>
      </c>
      <c r="C43" s="301">
        <f t="shared" si="4"/>
        <v>0</v>
      </c>
      <c r="D43" s="484"/>
      <c r="E43" s="484"/>
      <c r="F43" s="482"/>
    </row>
    <row r="44" spans="1:6" s="383" customFormat="1" ht="12" customHeight="1">
      <c r="A44" s="16" t="s">
        <v>294</v>
      </c>
      <c r="B44" s="386" t="s">
        <v>460</v>
      </c>
      <c r="C44" s="370">
        <f t="shared" si="4"/>
        <v>0</v>
      </c>
      <c r="D44" s="484"/>
      <c r="E44" s="484"/>
      <c r="F44" s="482"/>
    </row>
    <row r="45" spans="1:6" s="383" customFormat="1" ht="12" customHeight="1" thickBot="1">
      <c r="A45" s="16" t="s">
        <v>459</v>
      </c>
      <c r="B45" s="293" t="s">
        <v>304</v>
      </c>
      <c r="C45" s="370">
        <f t="shared" si="4"/>
        <v>0</v>
      </c>
      <c r="D45" s="484"/>
      <c r="E45" s="484"/>
      <c r="F45" s="482"/>
    </row>
    <row r="46" spans="1:6" s="383" customFormat="1" ht="12" customHeight="1" thickBot="1">
      <c r="A46" s="20" t="s">
        <v>23</v>
      </c>
      <c r="B46" s="21" t="s">
        <v>305</v>
      </c>
      <c r="C46" s="296">
        <f>SUM(C47:C51)</f>
        <v>0</v>
      </c>
      <c r="D46" s="483"/>
      <c r="E46" s="483"/>
      <c r="F46" s="482"/>
    </row>
    <row r="47" spans="1:6" s="383" customFormat="1" ht="12" customHeight="1">
      <c r="A47" s="15" t="s">
        <v>97</v>
      </c>
      <c r="B47" s="384" t="s">
        <v>309</v>
      </c>
      <c r="C47" s="424">
        <f>+D47</f>
        <v>0</v>
      </c>
      <c r="D47" s="483"/>
      <c r="E47" s="483"/>
      <c r="F47" s="482"/>
    </row>
    <row r="48" spans="1:6" s="383" customFormat="1" ht="12" customHeight="1">
      <c r="A48" s="14" t="s">
        <v>98</v>
      </c>
      <c r="B48" s="385" t="s">
        <v>310</v>
      </c>
      <c r="C48" s="301">
        <f>+D48</f>
        <v>0</v>
      </c>
      <c r="D48" s="483"/>
      <c r="E48" s="483"/>
      <c r="F48" s="482"/>
    </row>
    <row r="49" spans="1:6" s="383" customFormat="1" ht="12" customHeight="1">
      <c r="A49" s="14" t="s">
        <v>306</v>
      </c>
      <c r="B49" s="385" t="s">
        <v>311</v>
      </c>
      <c r="C49" s="301">
        <f>+D49</f>
        <v>0</v>
      </c>
      <c r="D49" s="483"/>
      <c r="E49" s="483"/>
      <c r="F49" s="482"/>
    </row>
    <row r="50" spans="1:6" s="383" customFormat="1" ht="12" customHeight="1">
      <c r="A50" s="14" t="s">
        <v>307</v>
      </c>
      <c r="B50" s="385" t="s">
        <v>312</v>
      </c>
      <c r="C50" s="301">
        <f>+D50</f>
        <v>0</v>
      </c>
      <c r="D50" s="483"/>
      <c r="E50" s="483"/>
      <c r="F50" s="482"/>
    </row>
    <row r="51" spans="1:6" s="383" customFormat="1" ht="12" customHeight="1" thickBot="1">
      <c r="A51" s="16" t="s">
        <v>308</v>
      </c>
      <c r="B51" s="293" t="s">
        <v>313</v>
      </c>
      <c r="C51" s="370">
        <f>+D51</f>
        <v>0</v>
      </c>
      <c r="D51" s="483"/>
      <c r="E51" s="483"/>
      <c r="F51" s="482"/>
    </row>
    <row r="52" spans="1:6" s="383" customFormat="1" ht="12" customHeight="1" thickBot="1">
      <c r="A52" s="20" t="s">
        <v>185</v>
      </c>
      <c r="B52" s="21" t="s">
        <v>314</v>
      </c>
      <c r="C52" s="296">
        <f>SUM(C53:C55)</f>
        <v>0</v>
      </c>
      <c r="D52" s="483"/>
      <c r="E52" s="483"/>
      <c r="F52" s="482"/>
    </row>
    <row r="53" spans="1:6" s="383" customFormat="1" ht="12" customHeight="1">
      <c r="A53" s="15" t="s">
        <v>99</v>
      </c>
      <c r="B53" s="384" t="s">
        <v>315</v>
      </c>
      <c r="C53" s="299">
        <f>+D53</f>
        <v>0</v>
      </c>
      <c r="D53" s="484"/>
      <c r="E53" s="484"/>
      <c r="F53" s="482"/>
    </row>
    <row r="54" spans="1:6" s="383" customFormat="1" ht="12" customHeight="1">
      <c r="A54" s="14" t="s">
        <v>100</v>
      </c>
      <c r="B54" s="385" t="s">
        <v>449</v>
      </c>
      <c r="C54" s="298">
        <f>+D54</f>
        <v>0</v>
      </c>
      <c r="D54" s="484"/>
      <c r="E54" s="484"/>
      <c r="F54" s="482"/>
    </row>
    <row r="55" spans="1:6" s="383" customFormat="1" ht="12" customHeight="1">
      <c r="A55" s="14" t="s">
        <v>318</v>
      </c>
      <c r="B55" s="385" t="s">
        <v>316</v>
      </c>
      <c r="C55" s="298">
        <f>+D55</f>
        <v>0</v>
      </c>
      <c r="D55" s="484"/>
      <c r="E55" s="484"/>
      <c r="F55" s="482"/>
    </row>
    <row r="56" spans="1:6" s="383" customFormat="1" ht="12" customHeight="1" thickBot="1">
      <c r="A56" s="16" t="s">
        <v>319</v>
      </c>
      <c r="B56" s="293" t="s">
        <v>317</v>
      </c>
      <c r="C56" s="300">
        <f>+D56</f>
        <v>0</v>
      </c>
      <c r="D56" s="484"/>
      <c r="E56" s="484"/>
      <c r="F56" s="482"/>
    </row>
    <row r="57" spans="1:6" s="383" customFormat="1" ht="12" customHeight="1" thickBot="1">
      <c r="A57" s="20" t="s">
        <v>25</v>
      </c>
      <c r="B57" s="291" t="s">
        <v>320</v>
      </c>
      <c r="C57" s="296">
        <f>SUM(C58:C60)</f>
        <v>0</v>
      </c>
      <c r="D57" s="483"/>
      <c r="E57" s="483"/>
      <c r="F57" s="482"/>
    </row>
    <row r="58" spans="1:6" s="383" customFormat="1" ht="12" customHeight="1">
      <c r="A58" s="15" t="s">
        <v>186</v>
      </c>
      <c r="B58" s="384" t="s">
        <v>322</v>
      </c>
      <c r="C58" s="301">
        <f>+D58</f>
        <v>0</v>
      </c>
      <c r="D58" s="484"/>
      <c r="E58" s="484"/>
      <c r="F58" s="482"/>
    </row>
    <row r="59" spans="1:6" s="383" customFormat="1" ht="12" customHeight="1">
      <c r="A59" s="14" t="s">
        <v>187</v>
      </c>
      <c r="B59" s="385" t="s">
        <v>450</v>
      </c>
      <c r="C59" s="301">
        <f>+D59</f>
        <v>0</v>
      </c>
      <c r="D59" s="484"/>
      <c r="E59" s="484"/>
      <c r="F59" s="482"/>
    </row>
    <row r="60" spans="1:6" s="383" customFormat="1" ht="12" customHeight="1">
      <c r="A60" s="14" t="s">
        <v>242</v>
      </c>
      <c r="B60" s="385" t="s">
        <v>323</v>
      </c>
      <c r="C60" s="301">
        <f>+D60</f>
        <v>0</v>
      </c>
      <c r="D60" s="484"/>
      <c r="E60" s="484"/>
      <c r="F60" s="482"/>
    </row>
    <row r="61" spans="1:6" s="383" customFormat="1" ht="12" customHeight="1" thickBot="1">
      <c r="A61" s="16" t="s">
        <v>321</v>
      </c>
      <c r="B61" s="293" t="s">
        <v>324</v>
      </c>
      <c r="C61" s="301">
        <f>+D61</f>
        <v>0</v>
      </c>
      <c r="D61" s="484"/>
      <c r="E61" s="484"/>
      <c r="F61" s="482"/>
    </row>
    <row r="62" spans="1:6" s="383" customFormat="1" ht="12" customHeight="1" thickBot="1">
      <c r="A62" s="454" t="s">
        <v>503</v>
      </c>
      <c r="B62" s="21" t="s">
        <v>325</v>
      </c>
      <c r="C62" s="302">
        <f>+C5+C12+C19+C26+C34+C46+C52+C57</f>
        <v>0</v>
      </c>
      <c r="D62" s="483"/>
      <c r="E62" s="483"/>
      <c r="F62" s="482"/>
    </row>
    <row r="63" spans="1:6" s="383" customFormat="1" ht="12" customHeight="1" thickBot="1">
      <c r="A63" s="427" t="s">
        <v>326</v>
      </c>
      <c r="B63" s="291" t="s">
        <v>327</v>
      </c>
      <c r="C63" s="296">
        <f>SUM(C64:C66)</f>
        <v>0</v>
      </c>
      <c r="D63" s="483"/>
      <c r="E63" s="483"/>
      <c r="F63" s="482"/>
    </row>
    <row r="64" spans="1:6" s="383" customFormat="1" ht="12" customHeight="1">
      <c r="A64" s="15" t="s">
        <v>358</v>
      </c>
      <c r="B64" s="384" t="s">
        <v>328</v>
      </c>
      <c r="C64" s="301">
        <f>+D64</f>
        <v>0</v>
      </c>
      <c r="D64" s="484"/>
      <c r="E64" s="484"/>
      <c r="F64" s="482"/>
    </row>
    <row r="65" spans="1:6" s="383" customFormat="1" ht="12" customHeight="1">
      <c r="A65" s="14" t="s">
        <v>367</v>
      </c>
      <c r="B65" s="385" t="s">
        <v>329</v>
      </c>
      <c r="C65" s="301">
        <f>+D65</f>
        <v>0</v>
      </c>
      <c r="D65" s="484"/>
      <c r="E65" s="484"/>
      <c r="F65" s="482"/>
    </row>
    <row r="66" spans="1:6" s="383" customFormat="1" ht="12" customHeight="1" thickBot="1">
      <c r="A66" s="16" t="s">
        <v>368</v>
      </c>
      <c r="B66" s="448" t="s">
        <v>488</v>
      </c>
      <c r="C66" s="301">
        <f>+D66</f>
        <v>0</v>
      </c>
      <c r="D66" s="484"/>
      <c r="E66" s="484"/>
      <c r="F66" s="482"/>
    </row>
    <row r="67" spans="1:6" s="383" customFormat="1" ht="12" customHeight="1" thickBot="1">
      <c r="A67" s="427" t="s">
        <v>331</v>
      </c>
      <c r="B67" s="291" t="s">
        <v>332</v>
      </c>
      <c r="C67" s="296">
        <f>SUM(C68:C71)</f>
        <v>0</v>
      </c>
      <c r="D67" s="483"/>
      <c r="E67" s="483"/>
      <c r="F67" s="482"/>
    </row>
    <row r="68" spans="1:6" s="383" customFormat="1" ht="12" customHeight="1">
      <c r="A68" s="15" t="s">
        <v>154</v>
      </c>
      <c r="B68" s="384" t="s">
        <v>333</v>
      </c>
      <c r="C68" s="301">
        <f>+D68</f>
        <v>0</v>
      </c>
      <c r="D68" s="483"/>
      <c r="E68" s="483"/>
      <c r="F68" s="482"/>
    </row>
    <row r="69" spans="1:6" s="383" customFormat="1" ht="12" customHeight="1">
      <c r="A69" s="14" t="s">
        <v>155</v>
      </c>
      <c r="B69" s="385" t="s">
        <v>334</v>
      </c>
      <c r="C69" s="301">
        <f>+D69</f>
        <v>0</v>
      </c>
      <c r="D69" s="483"/>
      <c r="E69" s="483"/>
      <c r="F69" s="482"/>
    </row>
    <row r="70" spans="1:6" s="383" customFormat="1" ht="12" customHeight="1">
      <c r="A70" s="14" t="s">
        <v>359</v>
      </c>
      <c r="B70" s="385" t="s">
        <v>335</v>
      </c>
      <c r="C70" s="301">
        <f>+D70</f>
        <v>0</v>
      </c>
      <c r="D70" s="484"/>
      <c r="E70" s="484"/>
      <c r="F70" s="482"/>
    </row>
    <row r="71" spans="1:6" s="383" customFormat="1" ht="12" customHeight="1" thickBot="1">
      <c r="A71" s="16" t="s">
        <v>360</v>
      </c>
      <c r="B71" s="293" t="s">
        <v>336</v>
      </c>
      <c r="C71" s="301">
        <f>+D71</f>
        <v>0</v>
      </c>
      <c r="D71" s="484"/>
      <c r="E71" s="484"/>
      <c r="F71" s="482"/>
    </row>
    <row r="72" spans="1:6" s="383" customFormat="1" ht="12" customHeight="1" thickBot="1">
      <c r="A72" s="427" t="s">
        <v>337</v>
      </c>
      <c r="B72" s="291" t="s">
        <v>338</v>
      </c>
      <c r="C72" s="296">
        <f>SUM(C73:C74)</f>
        <v>0</v>
      </c>
      <c r="D72" s="483"/>
      <c r="E72" s="483"/>
      <c r="F72" s="482"/>
    </row>
    <row r="73" spans="1:6" s="383" customFormat="1" ht="12" customHeight="1">
      <c r="A73" s="15" t="s">
        <v>361</v>
      </c>
      <c r="B73" s="384" t="s">
        <v>339</v>
      </c>
      <c r="C73" s="301">
        <f>+D73</f>
        <v>0</v>
      </c>
      <c r="D73" s="484"/>
      <c r="E73" s="484"/>
      <c r="F73" s="482"/>
    </row>
    <row r="74" spans="1:6" s="383" customFormat="1" ht="12" customHeight="1" thickBot="1">
      <c r="A74" s="16" t="s">
        <v>362</v>
      </c>
      <c r="B74" s="293" t="s">
        <v>340</v>
      </c>
      <c r="C74" s="301">
        <f>+D74</f>
        <v>0</v>
      </c>
      <c r="D74" s="484"/>
      <c r="E74" s="484"/>
      <c r="F74" s="482"/>
    </row>
    <row r="75" spans="1:6" s="383" customFormat="1" ht="12" customHeight="1" thickBot="1">
      <c r="A75" s="427" t="s">
        <v>341</v>
      </c>
      <c r="B75" s="291" t="s">
        <v>342</v>
      </c>
      <c r="C75" s="296">
        <f>SUM(C76:C78)</f>
        <v>17312</v>
      </c>
      <c r="D75" s="483"/>
      <c r="E75" s="483"/>
      <c r="F75" s="482"/>
    </row>
    <row r="76" spans="1:6" s="383" customFormat="1" ht="12" customHeight="1">
      <c r="A76" s="15" t="s">
        <v>363</v>
      </c>
      <c r="B76" s="384" t="s">
        <v>582</v>
      </c>
      <c r="C76" s="301">
        <v>8335</v>
      </c>
      <c r="D76" s="486"/>
      <c r="E76" s="483"/>
      <c r="F76" s="482"/>
    </row>
    <row r="77" spans="1:6" s="383" customFormat="1" ht="12" customHeight="1">
      <c r="A77" s="14" t="s">
        <v>364</v>
      </c>
      <c r="B77" s="385" t="s">
        <v>585</v>
      </c>
      <c r="C77" s="301">
        <f>+D77</f>
        <v>0</v>
      </c>
      <c r="D77" s="486"/>
      <c r="E77" s="483"/>
      <c r="F77" s="482"/>
    </row>
    <row r="78" spans="1:6" s="383" customFormat="1" ht="12" customHeight="1" thickBot="1">
      <c r="A78" s="16" t="s">
        <v>365</v>
      </c>
      <c r="B78" s="385" t="s">
        <v>586</v>
      </c>
      <c r="C78" s="301">
        <v>8977</v>
      </c>
      <c r="D78" s="486"/>
      <c r="E78" s="483"/>
      <c r="F78" s="482"/>
    </row>
    <row r="79" spans="1:6" s="383" customFormat="1" ht="12" customHeight="1" thickBot="1">
      <c r="A79" s="427" t="s">
        <v>346</v>
      </c>
      <c r="B79" s="291" t="s">
        <v>366</v>
      </c>
      <c r="C79" s="296">
        <f>SUM(C80:C83)</f>
        <v>0</v>
      </c>
      <c r="D79" s="483"/>
      <c r="E79" s="483"/>
      <c r="F79" s="482"/>
    </row>
    <row r="80" spans="1:6" s="383" customFormat="1" ht="12" customHeight="1">
      <c r="A80" s="388" t="s">
        <v>347</v>
      </c>
      <c r="B80" s="384" t="s">
        <v>348</v>
      </c>
      <c r="C80" s="301">
        <f t="shared" ref="C80:C85" si="5">+D80</f>
        <v>0</v>
      </c>
      <c r="D80" s="483"/>
      <c r="E80" s="483"/>
      <c r="F80" s="482"/>
    </row>
    <row r="81" spans="1:6" s="383" customFormat="1" ht="12" customHeight="1">
      <c r="A81" s="389" t="s">
        <v>349</v>
      </c>
      <c r="B81" s="385" t="s">
        <v>350</v>
      </c>
      <c r="C81" s="301">
        <f t="shared" si="5"/>
        <v>0</v>
      </c>
      <c r="D81" s="483"/>
      <c r="E81" s="483"/>
      <c r="F81" s="482"/>
    </row>
    <row r="82" spans="1:6" s="383" customFormat="1" ht="12" customHeight="1">
      <c r="A82" s="389" t="s">
        <v>351</v>
      </c>
      <c r="B82" s="385" t="s">
        <v>352</v>
      </c>
      <c r="C82" s="301">
        <f t="shared" si="5"/>
        <v>0</v>
      </c>
      <c r="D82" s="483"/>
      <c r="E82" s="483"/>
      <c r="F82" s="482"/>
    </row>
    <row r="83" spans="1:6" s="383" customFormat="1" ht="12" customHeight="1" thickBot="1">
      <c r="A83" s="390" t="s">
        <v>353</v>
      </c>
      <c r="B83" s="293" t="s">
        <v>354</v>
      </c>
      <c r="C83" s="301">
        <f t="shared" si="5"/>
        <v>0</v>
      </c>
      <c r="D83" s="483"/>
      <c r="E83" s="483"/>
      <c r="F83" s="482"/>
    </row>
    <row r="84" spans="1:6" s="383" customFormat="1" ht="12" customHeight="1" thickBot="1">
      <c r="A84" s="427" t="s">
        <v>355</v>
      </c>
      <c r="B84" s="291" t="s">
        <v>502</v>
      </c>
      <c r="C84" s="425">
        <f t="shared" si="5"/>
        <v>0</v>
      </c>
      <c r="D84" s="483"/>
      <c r="E84" s="483"/>
      <c r="F84" s="482"/>
    </row>
    <row r="85" spans="1:6" s="383" customFormat="1" ht="13.5" customHeight="1" thickBot="1">
      <c r="A85" s="427" t="s">
        <v>357</v>
      </c>
      <c r="B85" s="291" t="s">
        <v>356</v>
      </c>
      <c r="C85" s="425">
        <f t="shared" si="5"/>
        <v>0</v>
      </c>
      <c r="D85" s="483"/>
      <c r="E85" s="483"/>
      <c r="F85" s="482"/>
    </row>
    <row r="86" spans="1:6" s="383" customFormat="1" ht="15.75" customHeight="1" thickBot="1">
      <c r="A86" s="427" t="s">
        <v>369</v>
      </c>
      <c r="B86" s="391" t="s">
        <v>505</v>
      </c>
      <c r="C86" s="302">
        <f>+C63+C67+C72+C75+C79+C85+C84</f>
        <v>17312</v>
      </c>
      <c r="D86" s="483"/>
      <c r="E86" s="483"/>
      <c r="F86" s="482"/>
    </row>
    <row r="87" spans="1:6" s="383" customFormat="1" ht="16.5" customHeight="1" thickBot="1">
      <c r="A87" s="428" t="s">
        <v>504</v>
      </c>
      <c r="B87" s="392" t="s">
        <v>506</v>
      </c>
      <c r="C87" s="302">
        <f>+C62+C86</f>
        <v>17312</v>
      </c>
      <c r="D87" s="483"/>
      <c r="E87" s="483"/>
      <c r="F87" s="482"/>
    </row>
    <row r="88" spans="1:6" s="383" customFormat="1" ht="83.25" customHeight="1">
      <c r="A88" s="5"/>
      <c r="B88" s="6"/>
      <c r="C88" s="303"/>
      <c r="D88" s="483"/>
      <c r="E88" s="483"/>
      <c r="F88" s="482"/>
    </row>
    <row r="89" spans="1:6" ht="16.5" customHeight="1">
      <c r="A89" s="488"/>
      <c r="B89" s="488" t="s">
        <v>47</v>
      </c>
      <c r="C89" s="488"/>
    </row>
    <row r="90" spans="1:6" ht="15.95" customHeight="1" thickBot="1">
      <c r="A90" s="489"/>
      <c r="B90" s="489"/>
      <c r="C90" s="306" t="s">
        <v>241</v>
      </c>
    </row>
    <row r="91" spans="1:6" ht="38.1" customHeight="1" thickBot="1">
      <c r="A91" s="23" t="s">
        <v>72</v>
      </c>
      <c r="B91" s="24" t="s">
        <v>48</v>
      </c>
      <c r="C91" s="45" t="str">
        <f>+C3</f>
        <v>2015. évi előirányzat</v>
      </c>
    </row>
    <row r="92" spans="1:6" s="382" customFormat="1" ht="12" customHeight="1" thickBot="1">
      <c r="A92" s="37" t="s">
        <v>520</v>
      </c>
      <c r="B92" s="38" t="s">
        <v>521</v>
      </c>
      <c r="C92" s="39" t="s">
        <v>522</v>
      </c>
      <c r="D92" s="483"/>
      <c r="E92" s="483"/>
      <c r="F92" s="482"/>
    </row>
    <row r="93" spans="1:6" ht="12" customHeight="1" thickBot="1">
      <c r="A93" s="22" t="s">
        <v>18</v>
      </c>
      <c r="B93" s="31" t="s">
        <v>464</v>
      </c>
      <c r="C93" s="295">
        <f>C94+C95+C96+C97+C98+C111</f>
        <v>17312</v>
      </c>
    </row>
    <row r="94" spans="1:6" ht="12" customHeight="1">
      <c r="A94" s="17" t="s">
        <v>101</v>
      </c>
      <c r="B94" s="10" t="s">
        <v>49</v>
      </c>
      <c r="C94" s="297">
        <v>11402</v>
      </c>
      <c r="D94" s="484"/>
      <c r="E94" s="484"/>
    </row>
    <row r="95" spans="1:6" ht="12" customHeight="1">
      <c r="A95" s="14" t="s">
        <v>102</v>
      </c>
      <c r="B95" s="8" t="s">
        <v>188</v>
      </c>
      <c r="C95" s="298">
        <v>3075</v>
      </c>
      <c r="D95" s="484"/>
      <c r="E95" s="484"/>
    </row>
    <row r="96" spans="1:6" ht="12" customHeight="1">
      <c r="A96" s="14" t="s">
        <v>103</v>
      </c>
      <c r="B96" s="8" t="s">
        <v>144</v>
      </c>
      <c r="C96" s="300">
        <v>2835</v>
      </c>
      <c r="D96" s="484"/>
      <c r="E96" s="484"/>
    </row>
    <row r="97" spans="1:5" ht="12" customHeight="1">
      <c r="A97" s="14" t="s">
        <v>104</v>
      </c>
      <c r="B97" s="11" t="s">
        <v>189</v>
      </c>
      <c r="C97" s="300">
        <f t="shared" ref="C95:C113" si="6">+D97</f>
        <v>0</v>
      </c>
      <c r="D97" s="484"/>
      <c r="E97" s="484"/>
    </row>
    <row r="98" spans="1:5" ht="12" customHeight="1">
      <c r="A98" s="14" t="s">
        <v>115</v>
      </c>
      <c r="B98" s="19" t="s">
        <v>190</v>
      </c>
      <c r="C98" s="300">
        <f>SUM(C99:C110)</f>
        <v>0</v>
      </c>
      <c r="D98" s="484"/>
      <c r="E98" s="484"/>
    </row>
    <row r="99" spans="1:5" ht="12" customHeight="1">
      <c r="A99" s="14" t="s">
        <v>105</v>
      </c>
      <c r="B99" s="8" t="s">
        <v>469</v>
      </c>
      <c r="C99" s="300">
        <f t="shared" si="6"/>
        <v>0</v>
      </c>
      <c r="D99" s="484"/>
      <c r="E99" s="484"/>
    </row>
    <row r="100" spans="1:5" ht="12" customHeight="1">
      <c r="A100" s="14" t="s">
        <v>106</v>
      </c>
      <c r="B100" s="142" t="s">
        <v>468</v>
      </c>
      <c r="C100" s="300">
        <f t="shared" si="6"/>
        <v>0</v>
      </c>
      <c r="D100" s="484"/>
      <c r="E100" s="484"/>
    </row>
    <row r="101" spans="1:5" ht="12" customHeight="1">
      <c r="A101" s="14" t="s">
        <v>116</v>
      </c>
      <c r="B101" s="142" t="s">
        <v>467</v>
      </c>
      <c r="C101" s="300">
        <f t="shared" si="6"/>
        <v>0</v>
      </c>
      <c r="D101" s="484"/>
      <c r="E101" s="484"/>
    </row>
    <row r="102" spans="1:5" ht="12" customHeight="1">
      <c r="A102" s="14" t="s">
        <v>117</v>
      </c>
      <c r="B102" s="140" t="s">
        <v>372</v>
      </c>
      <c r="C102" s="300">
        <f t="shared" si="6"/>
        <v>0</v>
      </c>
      <c r="D102" s="484"/>
      <c r="E102" s="484"/>
    </row>
    <row r="103" spans="1:5" ht="12" customHeight="1">
      <c r="A103" s="14" t="s">
        <v>118</v>
      </c>
      <c r="B103" s="141" t="s">
        <v>373</v>
      </c>
      <c r="C103" s="300">
        <f t="shared" si="6"/>
        <v>0</v>
      </c>
      <c r="D103" s="484"/>
      <c r="E103" s="484"/>
    </row>
    <row r="104" spans="1:5" ht="12" customHeight="1">
      <c r="A104" s="14" t="s">
        <v>119</v>
      </c>
      <c r="B104" s="141" t="s">
        <v>374</v>
      </c>
      <c r="C104" s="300">
        <f t="shared" si="6"/>
        <v>0</v>
      </c>
      <c r="D104" s="484"/>
      <c r="E104" s="484"/>
    </row>
    <row r="105" spans="1:5" ht="12" customHeight="1">
      <c r="A105" s="14" t="s">
        <v>121</v>
      </c>
      <c r="B105" s="140" t="s">
        <v>375</v>
      </c>
      <c r="C105" s="300">
        <f t="shared" si="6"/>
        <v>0</v>
      </c>
      <c r="D105" s="484"/>
      <c r="E105" s="484"/>
    </row>
    <row r="106" spans="1:5" ht="12" customHeight="1">
      <c r="A106" s="14" t="s">
        <v>191</v>
      </c>
      <c r="B106" s="140" t="s">
        <v>376</v>
      </c>
      <c r="C106" s="300">
        <f t="shared" si="6"/>
        <v>0</v>
      </c>
      <c r="D106" s="484"/>
      <c r="E106" s="484"/>
    </row>
    <row r="107" spans="1:5" ht="12" customHeight="1">
      <c r="A107" s="14" t="s">
        <v>370</v>
      </c>
      <c r="B107" s="141" t="s">
        <v>377</v>
      </c>
      <c r="C107" s="300">
        <f t="shared" si="6"/>
        <v>0</v>
      </c>
      <c r="D107" s="484"/>
      <c r="E107" s="484"/>
    </row>
    <row r="108" spans="1:5" ht="12" customHeight="1">
      <c r="A108" s="13" t="s">
        <v>371</v>
      </c>
      <c r="B108" s="142" t="s">
        <v>378</v>
      </c>
      <c r="C108" s="300">
        <f t="shared" si="6"/>
        <v>0</v>
      </c>
      <c r="D108" s="484"/>
      <c r="E108" s="484"/>
    </row>
    <row r="109" spans="1:5" ht="12" customHeight="1">
      <c r="A109" s="14" t="s">
        <v>465</v>
      </c>
      <c r="B109" s="142" t="s">
        <v>379</v>
      </c>
      <c r="C109" s="300">
        <f t="shared" si="6"/>
        <v>0</v>
      </c>
      <c r="D109" s="484"/>
      <c r="E109" s="484"/>
    </row>
    <row r="110" spans="1:5" ht="12" customHeight="1">
      <c r="A110" s="16" t="s">
        <v>466</v>
      </c>
      <c r="B110" s="142" t="s">
        <v>380</v>
      </c>
      <c r="C110" s="300">
        <f t="shared" si="6"/>
        <v>0</v>
      </c>
      <c r="D110" s="484"/>
      <c r="E110" s="484"/>
    </row>
    <row r="111" spans="1:5" ht="12" customHeight="1">
      <c r="A111" s="14" t="s">
        <v>470</v>
      </c>
      <c r="B111" s="11" t="s">
        <v>50</v>
      </c>
      <c r="C111" s="298">
        <f>SUM(C112:C113)</f>
        <v>0</v>
      </c>
      <c r="D111" s="484"/>
      <c r="E111" s="484"/>
    </row>
    <row r="112" spans="1:5" ht="12" customHeight="1">
      <c r="A112" s="14" t="s">
        <v>471</v>
      </c>
      <c r="B112" s="8" t="s">
        <v>473</v>
      </c>
      <c r="C112" s="298">
        <f t="shared" si="6"/>
        <v>0</v>
      </c>
      <c r="D112" s="484"/>
      <c r="E112" s="484"/>
    </row>
    <row r="113" spans="1:5" ht="12" customHeight="1" thickBot="1">
      <c r="A113" s="18" t="s">
        <v>472</v>
      </c>
      <c r="B113" s="452" t="s">
        <v>474</v>
      </c>
      <c r="C113" s="304">
        <f t="shared" si="6"/>
        <v>0</v>
      </c>
      <c r="D113" s="484"/>
      <c r="E113" s="484"/>
    </row>
    <row r="114" spans="1:5" ht="12" customHeight="1" thickBot="1">
      <c r="A114" s="449" t="s">
        <v>19</v>
      </c>
      <c r="B114" s="450" t="s">
        <v>381</v>
      </c>
      <c r="C114" s="451">
        <f>+C115+C117+C119</f>
        <v>0</v>
      </c>
    </row>
    <row r="115" spans="1:5" ht="12" customHeight="1">
      <c r="A115" s="15" t="s">
        <v>107</v>
      </c>
      <c r="B115" s="8" t="s">
        <v>240</v>
      </c>
      <c r="C115" s="299">
        <f>+D115</f>
        <v>0</v>
      </c>
      <c r="D115" s="484"/>
      <c r="E115" s="484"/>
    </row>
    <row r="116" spans="1:5" ht="12" customHeight="1">
      <c r="A116" s="15" t="s">
        <v>108</v>
      </c>
      <c r="B116" s="12" t="s">
        <v>385</v>
      </c>
      <c r="C116" s="299">
        <f>+D116</f>
        <v>0</v>
      </c>
      <c r="D116" s="484"/>
      <c r="E116" s="484"/>
    </row>
    <row r="117" spans="1:5" ht="12" customHeight="1">
      <c r="A117" s="15" t="s">
        <v>109</v>
      </c>
      <c r="B117" s="12" t="s">
        <v>192</v>
      </c>
      <c r="C117" s="298">
        <f t="shared" ref="C117:C127" si="7">+D117</f>
        <v>0</v>
      </c>
      <c r="D117" s="484"/>
      <c r="E117" s="484"/>
    </row>
    <row r="118" spans="1:5" ht="12" customHeight="1">
      <c r="A118" s="15" t="s">
        <v>110</v>
      </c>
      <c r="B118" s="12" t="s">
        <v>386</v>
      </c>
      <c r="C118" s="263">
        <f t="shared" si="7"/>
        <v>0</v>
      </c>
      <c r="D118" s="484"/>
      <c r="E118" s="484"/>
    </row>
    <row r="119" spans="1:5" ht="12" customHeight="1">
      <c r="A119" s="15" t="s">
        <v>111</v>
      </c>
      <c r="B119" s="293" t="s">
        <v>243</v>
      </c>
      <c r="C119" s="263">
        <f>SUM(C120:C127)</f>
        <v>0</v>
      </c>
      <c r="D119" s="484"/>
      <c r="E119" s="484"/>
    </row>
    <row r="120" spans="1:5" ht="12" customHeight="1">
      <c r="A120" s="15" t="s">
        <v>120</v>
      </c>
      <c r="B120" s="292" t="s">
        <v>451</v>
      </c>
      <c r="C120" s="263">
        <f t="shared" si="7"/>
        <v>0</v>
      </c>
      <c r="D120" s="484"/>
      <c r="E120" s="484"/>
    </row>
    <row r="121" spans="1:5" ht="12" customHeight="1">
      <c r="A121" s="15" t="s">
        <v>122</v>
      </c>
      <c r="B121" s="380" t="s">
        <v>391</v>
      </c>
      <c r="C121" s="263">
        <f t="shared" si="7"/>
        <v>0</v>
      </c>
      <c r="D121" s="484"/>
      <c r="E121" s="484"/>
    </row>
    <row r="122" spans="1:5">
      <c r="A122" s="15" t="s">
        <v>193</v>
      </c>
      <c r="B122" s="141" t="s">
        <v>374</v>
      </c>
      <c r="C122" s="263">
        <f t="shared" si="7"/>
        <v>0</v>
      </c>
      <c r="D122" s="484"/>
      <c r="E122" s="484"/>
    </row>
    <row r="123" spans="1:5" ht="12" customHeight="1">
      <c r="A123" s="15" t="s">
        <v>194</v>
      </c>
      <c r="B123" s="141" t="s">
        <v>390</v>
      </c>
      <c r="C123" s="263">
        <f t="shared" si="7"/>
        <v>0</v>
      </c>
      <c r="D123" s="484"/>
      <c r="E123" s="484"/>
    </row>
    <row r="124" spans="1:5" ht="12" customHeight="1">
      <c r="A124" s="15" t="s">
        <v>195</v>
      </c>
      <c r="B124" s="141" t="s">
        <v>389</v>
      </c>
      <c r="C124" s="263">
        <f t="shared" si="7"/>
        <v>0</v>
      </c>
      <c r="D124" s="484"/>
      <c r="E124" s="484"/>
    </row>
    <row r="125" spans="1:5" ht="12" customHeight="1">
      <c r="A125" s="15" t="s">
        <v>382</v>
      </c>
      <c r="B125" s="141" t="s">
        <v>377</v>
      </c>
      <c r="C125" s="263">
        <f t="shared" si="7"/>
        <v>0</v>
      </c>
      <c r="D125" s="484"/>
      <c r="E125" s="484"/>
    </row>
    <row r="126" spans="1:5" ht="12" customHeight="1">
      <c r="A126" s="15" t="s">
        <v>383</v>
      </c>
      <c r="B126" s="141" t="s">
        <v>388</v>
      </c>
      <c r="C126" s="263">
        <f t="shared" si="7"/>
        <v>0</v>
      </c>
      <c r="D126" s="484"/>
      <c r="E126" s="484"/>
    </row>
    <row r="127" spans="1:5" ht="16.5" thickBot="1">
      <c r="A127" s="13" t="s">
        <v>384</v>
      </c>
      <c r="B127" s="141" t="s">
        <v>387</v>
      </c>
      <c r="C127" s="265">
        <f t="shared" si="7"/>
        <v>0</v>
      </c>
      <c r="D127" s="484"/>
      <c r="E127" s="484"/>
    </row>
    <row r="128" spans="1:5" ht="12" customHeight="1" thickBot="1">
      <c r="A128" s="20" t="s">
        <v>20</v>
      </c>
      <c r="B128" s="123" t="s">
        <v>475</v>
      </c>
      <c r="C128" s="296">
        <f>+C93+C114</f>
        <v>17312</v>
      </c>
    </row>
    <row r="129" spans="1:5" ht="12" customHeight="1" thickBot="1">
      <c r="A129" s="20" t="s">
        <v>21</v>
      </c>
      <c r="B129" s="123" t="s">
        <v>476</v>
      </c>
      <c r="C129" s="296">
        <f>+C130+C131+C132</f>
        <v>0</v>
      </c>
    </row>
    <row r="130" spans="1:5" ht="12" customHeight="1">
      <c r="A130" s="15" t="s">
        <v>282</v>
      </c>
      <c r="B130" s="12" t="s">
        <v>483</v>
      </c>
      <c r="C130" s="263">
        <f>+D130</f>
        <v>0</v>
      </c>
    </row>
    <row r="131" spans="1:5" ht="12" customHeight="1">
      <c r="A131" s="15" t="s">
        <v>285</v>
      </c>
      <c r="B131" s="12" t="s">
        <v>484</v>
      </c>
      <c r="C131" s="263">
        <f>+D131</f>
        <v>0</v>
      </c>
    </row>
    <row r="132" spans="1:5" ht="12" customHeight="1" thickBot="1">
      <c r="A132" s="13" t="s">
        <v>286</v>
      </c>
      <c r="B132" s="12" t="s">
        <v>485</v>
      </c>
      <c r="C132" s="263">
        <f>+D132</f>
        <v>0</v>
      </c>
    </row>
    <row r="133" spans="1:5" ht="12" customHeight="1" thickBot="1">
      <c r="A133" s="20" t="s">
        <v>22</v>
      </c>
      <c r="B133" s="123" t="s">
        <v>477</v>
      </c>
      <c r="C133" s="296">
        <f>SUM(C134:C139)</f>
        <v>0</v>
      </c>
    </row>
    <row r="134" spans="1:5" ht="12" customHeight="1">
      <c r="A134" s="15" t="s">
        <v>94</v>
      </c>
      <c r="B134" s="9" t="s">
        <v>486</v>
      </c>
      <c r="C134" s="263">
        <f t="shared" ref="C134:C139" si="8">+D134</f>
        <v>0</v>
      </c>
    </row>
    <row r="135" spans="1:5" ht="12" customHeight="1">
      <c r="A135" s="15" t="s">
        <v>95</v>
      </c>
      <c r="B135" s="9" t="s">
        <v>478</v>
      </c>
      <c r="C135" s="263">
        <f t="shared" si="8"/>
        <v>0</v>
      </c>
    </row>
    <row r="136" spans="1:5" ht="12" customHeight="1">
      <c r="A136" s="15" t="s">
        <v>96</v>
      </c>
      <c r="B136" s="9" t="s">
        <v>479</v>
      </c>
      <c r="C136" s="263">
        <f t="shared" si="8"/>
        <v>0</v>
      </c>
    </row>
    <row r="137" spans="1:5" ht="12" customHeight="1">
      <c r="A137" s="15" t="s">
        <v>180</v>
      </c>
      <c r="B137" s="9" t="s">
        <v>480</v>
      </c>
      <c r="C137" s="263">
        <f t="shared" si="8"/>
        <v>0</v>
      </c>
    </row>
    <row r="138" spans="1:5" ht="12" customHeight="1">
      <c r="A138" s="15" t="s">
        <v>181</v>
      </c>
      <c r="B138" s="9" t="s">
        <v>481</v>
      </c>
      <c r="C138" s="263">
        <f t="shared" si="8"/>
        <v>0</v>
      </c>
    </row>
    <row r="139" spans="1:5" ht="12" customHeight="1" thickBot="1">
      <c r="A139" s="13" t="s">
        <v>182</v>
      </c>
      <c r="B139" s="9" t="s">
        <v>482</v>
      </c>
      <c r="C139" s="263">
        <f t="shared" si="8"/>
        <v>0</v>
      </c>
    </row>
    <row r="140" spans="1:5" ht="12" customHeight="1" thickBot="1">
      <c r="A140" s="20" t="s">
        <v>23</v>
      </c>
      <c r="B140" s="123" t="s">
        <v>490</v>
      </c>
      <c r="C140" s="302">
        <f>+C141+C142+C143+C144</f>
        <v>0</v>
      </c>
    </row>
    <row r="141" spans="1:5" ht="12" customHeight="1">
      <c r="A141" s="15" t="s">
        <v>97</v>
      </c>
      <c r="B141" s="9" t="s">
        <v>392</v>
      </c>
      <c r="C141" s="263">
        <f>+D141</f>
        <v>0</v>
      </c>
    </row>
    <row r="142" spans="1:5" ht="12" customHeight="1">
      <c r="A142" s="15" t="s">
        <v>98</v>
      </c>
      <c r="B142" s="9" t="s">
        <v>393</v>
      </c>
      <c r="C142" s="263">
        <f>+D142</f>
        <v>0</v>
      </c>
    </row>
    <row r="143" spans="1:5" ht="12" customHeight="1">
      <c r="A143" s="15" t="s">
        <v>306</v>
      </c>
      <c r="B143" s="9" t="s">
        <v>491</v>
      </c>
      <c r="C143" s="263">
        <f>+D143</f>
        <v>0</v>
      </c>
    </row>
    <row r="144" spans="1:5" ht="12" customHeight="1" thickBot="1">
      <c r="A144" s="13" t="s">
        <v>307</v>
      </c>
      <c r="B144" s="7" t="s">
        <v>581</v>
      </c>
      <c r="C144" s="263">
        <f>+D144</f>
        <v>0</v>
      </c>
      <c r="D144" s="484"/>
      <c r="E144" s="484"/>
    </row>
    <row r="145" spans="1:9" ht="12" customHeight="1" thickBot="1">
      <c r="A145" s="20" t="s">
        <v>24</v>
      </c>
      <c r="B145" s="123" t="s">
        <v>492</v>
      </c>
      <c r="C145" s="305">
        <f>SUM(C146:C150)</f>
        <v>0</v>
      </c>
    </row>
    <row r="146" spans="1:9" ht="12" customHeight="1">
      <c r="A146" s="15" t="s">
        <v>99</v>
      </c>
      <c r="B146" s="9" t="s">
        <v>487</v>
      </c>
      <c r="C146" s="263"/>
    </row>
    <row r="147" spans="1:9" ht="12" customHeight="1">
      <c r="A147" s="15" t="s">
        <v>100</v>
      </c>
      <c r="B147" s="9" t="s">
        <v>494</v>
      </c>
      <c r="C147" s="263"/>
    </row>
    <row r="148" spans="1:9" ht="12" customHeight="1">
      <c r="A148" s="15" t="s">
        <v>318</v>
      </c>
      <c r="B148" s="9" t="s">
        <v>489</v>
      </c>
      <c r="C148" s="263"/>
    </row>
    <row r="149" spans="1:9" ht="12" customHeight="1">
      <c r="A149" s="15" t="s">
        <v>319</v>
      </c>
      <c r="B149" s="9" t="s">
        <v>495</v>
      </c>
      <c r="C149" s="263"/>
    </row>
    <row r="150" spans="1:9" ht="12" customHeight="1" thickBot="1">
      <c r="A150" s="15" t="s">
        <v>493</v>
      </c>
      <c r="B150" s="9" t="s">
        <v>496</v>
      </c>
      <c r="C150" s="263"/>
    </row>
    <row r="151" spans="1:9" ht="12" customHeight="1" thickBot="1">
      <c r="A151" s="20" t="s">
        <v>25</v>
      </c>
      <c r="B151" s="123" t="s">
        <v>497</v>
      </c>
      <c r="C151" s="453"/>
    </row>
    <row r="152" spans="1:9" ht="12" customHeight="1" thickBot="1">
      <c r="A152" s="20" t="s">
        <v>26</v>
      </c>
      <c r="B152" s="123" t="s">
        <v>498</v>
      </c>
      <c r="C152" s="453"/>
    </row>
    <row r="153" spans="1:9" ht="15" customHeight="1" thickBot="1">
      <c r="A153" s="20" t="s">
        <v>27</v>
      </c>
      <c r="B153" s="123" t="s">
        <v>500</v>
      </c>
      <c r="C153" s="393">
        <f>+C129+C133+C140+C145+C151+C152</f>
        <v>0</v>
      </c>
      <c r="G153" s="395"/>
      <c r="H153" s="395"/>
      <c r="I153" s="395"/>
    </row>
    <row r="154" spans="1:9" s="383" customFormat="1" ht="12.95" customHeight="1" thickBot="1">
      <c r="A154" s="294" t="s">
        <v>28</v>
      </c>
      <c r="B154" s="349" t="s">
        <v>499</v>
      </c>
      <c r="C154" s="393">
        <f>+C128+C153</f>
        <v>17312</v>
      </c>
      <c r="D154" s="483"/>
      <c r="E154" s="483"/>
      <c r="F154" s="482"/>
    </row>
    <row r="155" spans="1:9" ht="7.5" customHeight="1"/>
    <row r="156" spans="1:9">
      <c r="A156" s="490" t="s">
        <v>394</v>
      </c>
      <c r="B156" s="490"/>
      <c r="C156" s="490"/>
    </row>
    <row r="157" spans="1:9" ht="15" customHeight="1" thickBot="1">
      <c r="A157" s="489" t="s">
        <v>159</v>
      </c>
      <c r="B157" s="489"/>
      <c r="C157" s="306" t="s">
        <v>241</v>
      </c>
    </row>
    <row r="158" spans="1:9" ht="13.5" customHeight="1" thickBot="1">
      <c r="A158" s="20">
        <v>1</v>
      </c>
      <c r="B158" s="30" t="s">
        <v>501</v>
      </c>
      <c r="C158" s="296">
        <f>+C62-C128</f>
        <v>-17312</v>
      </c>
      <c r="D158" s="485"/>
      <c r="E158" s="485"/>
    </row>
    <row r="159" spans="1:9" ht="27.75" customHeight="1" thickBot="1">
      <c r="A159" s="20" t="s">
        <v>19</v>
      </c>
      <c r="B159" s="30" t="s">
        <v>507</v>
      </c>
      <c r="C159" s="296">
        <f>+C86-C153</f>
        <v>17312</v>
      </c>
    </row>
  </sheetData>
  <pageMargins left="0.7" right="0.7" top="0.75" bottom="0.75" header="0.3" footer="0.3"/>
  <pageSetup paperSize="9" scale="68" orientation="portrait" r:id="rId1"/>
  <headerFooter>
    <oddHeader xml:space="preserve">&amp;C
&amp;"Times New Roman CE,Félkövér"Óvoda költségvetésének Balatonakarattyára eső része
Tájékoztató adat
</oddHeader>
  </headerFooter>
  <rowBreaks count="1" manualBreakCount="1">
    <brk id="87" max="2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tabColor rgb="FFFFC000"/>
  </sheetPr>
  <dimension ref="A1:K159"/>
  <sheetViews>
    <sheetView topLeftCell="A142" workbookViewId="0">
      <selection activeCell="C97" sqref="C97"/>
    </sheetView>
  </sheetViews>
  <sheetFormatPr defaultRowHeight="15.75"/>
  <cols>
    <col min="1" max="1" width="9.5" style="350" customWidth="1"/>
    <col min="2" max="2" width="91.6640625" style="350" customWidth="1"/>
    <col min="3" max="3" width="21.6640625" style="351" customWidth="1"/>
    <col min="4" max="5" width="9" style="483" customWidth="1"/>
    <col min="6" max="6" width="9" style="482" customWidth="1"/>
    <col min="7" max="16384" width="9.33203125" style="381"/>
  </cols>
  <sheetData>
    <row r="1" spans="1:11" ht="15.95" customHeight="1">
      <c r="A1" s="488"/>
      <c r="B1" s="488" t="s">
        <v>15</v>
      </c>
      <c r="C1" s="488"/>
    </row>
    <row r="2" spans="1:11" ht="15.95" customHeight="1" thickBot="1">
      <c r="A2" s="489"/>
      <c r="B2" s="489"/>
      <c r="C2" s="306" t="s">
        <v>241</v>
      </c>
    </row>
    <row r="3" spans="1:11" ht="38.1" customHeight="1" thickBot="1">
      <c r="A3" s="23" t="s">
        <v>72</v>
      </c>
      <c r="B3" s="24" t="s">
        <v>17</v>
      </c>
      <c r="C3" s="45" t="str">
        <f>+CONCATENATE(LEFT(ÖSSZEFÜGGÉSEK!A5,4),". évi előirányzat")</f>
        <v>2015. évi előirányzat</v>
      </c>
    </row>
    <row r="4" spans="1:11" s="382" customFormat="1" ht="12" customHeight="1" thickBot="1">
      <c r="A4" s="376" t="s">
        <v>520</v>
      </c>
      <c r="B4" s="377" t="s">
        <v>521</v>
      </c>
      <c r="C4" s="378" t="s">
        <v>522</v>
      </c>
      <c r="D4" s="483"/>
      <c r="E4" s="483"/>
      <c r="F4" s="482"/>
    </row>
    <row r="5" spans="1:11" s="383" customFormat="1" ht="12" customHeight="1" thickBot="1">
      <c r="A5" s="20" t="s">
        <v>18</v>
      </c>
      <c r="B5" s="21" t="s">
        <v>266</v>
      </c>
      <c r="C5" s="296">
        <f>+C6+C7+C8+C9+C10+C11</f>
        <v>0</v>
      </c>
      <c r="D5" s="483"/>
      <c r="E5" s="483"/>
      <c r="F5" s="482"/>
      <c r="K5" s="487"/>
    </row>
    <row r="6" spans="1:11" s="383" customFormat="1" ht="12" customHeight="1">
      <c r="A6" s="15" t="s">
        <v>101</v>
      </c>
      <c r="B6" s="384" t="s">
        <v>267</v>
      </c>
      <c r="C6" s="299">
        <f t="shared" ref="C6:C11" si="0">+D6</f>
        <v>0</v>
      </c>
      <c r="D6" s="484">
        <f>+[3]Óvoda!$S180</f>
        <v>0</v>
      </c>
      <c r="E6" s="484"/>
      <c r="F6" s="482"/>
    </row>
    <row r="7" spans="1:11" s="383" customFormat="1" ht="12" customHeight="1">
      <c r="A7" s="14" t="s">
        <v>102</v>
      </c>
      <c r="B7" s="385" t="s">
        <v>268</v>
      </c>
      <c r="C7" s="298">
        <f t="shared" si="0"/>
        <v>0</v>
      </c>
      <c r="D7" s="484">
        <f>+[3]Óvoda!$S181</f>
        <v>0</v>
      </c>
      <c r="E7" s="484"/>
      <c r="F7" s="482"/>
    </row>
    <row r="8" spans="1:11" s="383" customFormat="1" ht="12" customHeight="1">
      <c r="A8" s="14" t="s">
        <v>103</v>
      </c>
      <c r="B8" s="385" t="s">
        <v>269</v>
      </c>
      <c r="C8" s="298">
        <f t="shared" si="0"/>
        <v>0</v>
      </c>
      <c r="D8" s="484">
        <f>+[3]Óvoda!$S182</f>
        <v>0</v>
      </c>
      <c r="E8" s="484"/>
      <c r="F8" s="482"/>
    </row>
    <row r="9" spans="1:11" s="383" customFormat="1" ht="12" customHeight="1">
      <c r="A9" s="14" t="s">
        <v>104</v>
      </c>
      <c r="B9" s="385" t="s">
        <v>270</v>
      </c>
      <c r="C9" s="298">
        <f t="shared" si="0"/>
        <v>0</v>
      </c>
      <c r="D9" s="484">
        <f>+[3]Óvoda!$S183</f>
        <v>0</v>
      </c>
      <c r="E9" s="484"/>
      <c r="F9" s="482"/>
    </row>
    <row r="10" spans="1:11" s="383" customFormat="1" ht="12" customHeight="1">
      <c r="A10" s="14" t="s">
        <v>153</v>
      </c>
      <c r="B10" s="292" t="s">
        <v>456</v>
      </c>
      <c r="C10" s="298">
        <f t="shared" si="0"/>
        <v>0</v>
      </c>
      <c r="D10" s="484">
        <f>+[3]Óvoda!$S184</f>
        <v>0</v>
      </c>
      <c r="E10" s="484"/>
      <c r="F10" s="482"/>
    </row>
    <row r="11" spans="1:11" s="383" customFormat="1" ht="12" customHeight="1" thickBot="1">
      <c r="A11" s="16" t="s">
        <v>105</v>
      </c>
      <c r="B11" s="293" t="s">
        <v>457</v>
      </c>
      <c r="C11" s="298">
        <f t="shared" si="0"/>
        <v>0</v>
      </c>
      <c r="D11" s="484">
        <f>+[3]Óvoda!$S185</f>
        <v>0</v>
      </c>
      <c r="E11" s="484"/>
      <c r="F11" s="482"/>
    </row>
    <row r="12" spans="1:11" s="383" customFormat="1" ht="12" customHeight="1" thickBot="1">
      <c r="A12" s="20" t="s">
        <v>19</v>
      </c>
      <c r="B12" s="291" t="s">
        <v>271</v>
      </c>
      <c r="C12" s="296">
        <f>+C13+C14+C15+C16+C17</f>
        <v>0</v>
      </c>
      <c r="D12" s="483"/>
      <c r="E12" s="483"/>
      <c r="F12" s="482"/>
    </row>
    <row r="13" spans="1:11" s="383" customFormat="1" ht="12" customHeight="1">
      <c r="A13" s="15" t="s">
        <v>107</v>
      </c>
      <c r="B13" s="384" t="s">
        <v>272</v>
      </c>
      <c r="C13" s="299">
        <f t="shared" ref="C13:C18" si="1">+D13</f>
        <v>0</v>
      </c>
      <c r="D13" s="484">
        <f>+[3]Óvoda!$S187</f>
        <v>0</v>
      </c>
      <c r="E13" s="484"/>
      <c r="F13" s="482"/>
    </row>
    <row r="14" spans="1:11" s="383" customFormat="1" ht="12" customHeight="1">
      <c r="A14" s="14" t="s">
        <v>108</v>
      </c>
      <c r="B14" s="385" t="s">
        <v>273</v>
      </c>
      <c r="C14" s="298">
        <f t="shared" si="1"/>
        <v>0</v>
      </c>
      <c r="D14" s="484">
        <f>+[3]Óvoda!$S188</f>
        <v>0</v>
      </c>
      <c r="E14" s="484"/>
      <c r="F14" s="482"/>
    </row>
    <row r="15" spans="1:11" s="383" customFormat="1" ht="12" customHeight="1">
      <c r="A15" s="14" t="s">
        <v>109</v>
      </c>
      <c r="B15" s="385" t="s">
        <v>445</v>
      </c>
      <c r="C15" s="298">
        <f t="shared" si="1"/>
        <v>0</v>
      </c>
      <c r="D15" s="484">
        <f>+[3]Óvoda!$S189</f>
        <v>0</v>
      </c>
      <c r="E15" s="484"/>
      <c r="F15" s="482"/>
    </row>
    <row r="16" spans="1:11" s="383" customFormat="1" ht="12" customHeight="1">
      <c r="A16" s="14" t="s">
        <v>110</v>
      </c>
      <c r="B16" s="385" t="s">
        <v>446</v>
      </c>
      <c r="C16" s="298">
        <f t="shared" si="1"/>
        <v>0</v>
      </c>
      <c r="D16" s="484">
        <f>+[3]Óvoda!$S190</f>
        <v>0</v>
      </c>
      <c r="E16" s="484"/>
      <c r="F16" s="482"/>
    </row>
    <row r="17" spans="1:6" s="383" customFormat="1" ht="12" customHeight="1">
      <c r="A17" s="14" t="s">
        <v>111</v>
      </c>
      <c r="B17" s="385" t="s">
        <v>274</v>
      </c>
      <c r="C17" s="298">
        <f t="shared" si="1"/>
        <v>0</v>
      </c>
      <c r="D17" s="484">
        <f>+[3]Óvoda!$S193</f>
        <v>0</v>
      </c>
      <c r="E17" s="484"/>
      <c r="F17" s="482"/>
    </row>
    <row r="18" spans="1:6" s="383" customFormat="1" ht="12" customHeight="1" thickBot="1">
      <c r="A18" s="16" t="s">
        <v>120</v>
      </c>
      <c r="B18" s="293" t="s">
        <v>275</v>
      </c>
      <c r="C18" s="300">
        <f t="shared" si="1"/>
        <v>0</v>
      </c>
      <c r="D18" s="484">
        <f>+[3]Óvoda!$S192</f>
        <v>0</v>
      </c>
      <c r="E18" s="484"/>
      <c r="F18" s="482"/>
    </row>
    <row r="19" spans="1:6" s="383" customFormat="1" ht="12" customHeight="1" thickBot="1">
      <c r="A19" s="20" t="s">
        <v>20</v>
      </c>
      <c r="B19" s="21" t="s">
        <v>276</v>
      </c>
      <c r="C19" s="296">
        <f>+C20+C21+C22+C23+C24</f>
        <v>0</v>
      </c>
      <c r="D19" s="483"/>
      <c r="E19" s="483"/>
      <c r="F19" s="482"/>
    </row>
    <row r="20" spans="1:6" s="383" customFormat="1" ht="12" customHeight="1">
      <c r="A20" s="15" t="s">
        <v>90</v>
      </c>
      <c r="B20" s="384" t="s">
        <v>277</v>
      </c>
      <c r="C20" s="299">
        <f t="shared" ref="C20:C25" si="2">+D20</f>
        <v>0</v>
      </c>
      <c r="D20" s="484">
        <f>+[3]Óvoda!$S195</f>
        <v>0</v>
      </c>
      <c r="E20" s="484"/>
      <c r="F20" s="482"/>
    </row>
    <row r="21" spans="1:6" s="383" customFormat="1" ht="12" customHeight="1">
      <c r="A21" s="14" t="s">
        <v>91</v>
      </c>
      <c r="B21" s="385" t="s">
        <v>278</v>
      </c>
      <c r="C21" s="298">
        <f t="shared" si="2"/>
        <v>0</v>
      </c>
      <c r="D21" s="484">
        <f>+[3]Óvoda!$S196</f>
        <v>0</v>
      </c>
      <c r="E21" s="484"/>
      <c r="F21" s="482"/>
    </row>
    <row r="22" spans="1:6" s="383" customFormat="1" ht="12" customHeight="1">
      <c r="A22" s="14" t="s">
        <v>92</v>
      </c>
      <c r="B22" s="385" t="s">
        <v>447</v>
      </c>
      <c r="C22" s="298">
        <f t="shared" si="2"/>
        <v>0</v>
      </c>
      <c r="D22" s="484">
        <f>+[3]Óvoda!$S197</f>
        <v>0</v>
      </c>
      <c r="E22" s="484"/>
      <c r="F22" s="482"/>
    </row>
    <row r="23" spans="1:6" s="383" customFormat="1" ht="12" customHeight="1">
      <c r="A23" s="14" t="s">
        <v>93</v>
      </c>
      <c r="B23" s="385" t="s">
        <v>448</v>
      </c>
      <c r="C23" s="298">
        <f t="shared" si="2"/>
        <v>0</v>
      </c>
      <c r="D23" s="484">
        <f>+[3]Óvoda!$S198</f>
        <v>0</v>
      </c>
      <c r="E23" s="484"/>
      <c r="F23" s="482"/>
    </row>
    <row r="24" spans="1:6" s="383" customFormat="1" ht="12" customHeight="1">
      <c r="A24" s="14" t="s">
        <v>176</v>
      </c>
      <c r="B24" s="385" t="s">
        <v>279</v>
      </c>
      <c r="C24" s="298">
        <f t="shared" si="2"/>
        <v>0</v>
      </c>
      <c r="D24" s="484">
        <f>+[3]Óvoda!$S199</f>
        <v>0</v>
      </c>
      <c r="E24" s="484"/>
      <c r="F24" s="482"/>
    </row>
    <row r="25" spans="1:6" s="383" customFormat="1" ht="12" customHeight="1" thickBot="1">
      <c r="A25" s="16" t="s">
        <v>177</v>
      </c>
      <c r="B25" s="386" t="s">
        <v>280</v>
      </c>
      <c r="C25" s="300">
        <f t="shared" si="2"/>
        <v>0</v>
      </c>
      <c r="D25" s="484">
        <f>+[3]Óvoda!$S199</f>
        <v>0</v>
      </c>
      <c r="E25" s="484"/>
      <c r="F25" s="482"/>
    </row>
    <row r="26" spans="1:6" s="383" customFormat="1" ht="12" customHeight="1" thickBot="1">
      <c r="A26" s="20" t="s">
        <v>178</v>
      </c>
      <c r="B26" s="21" t="s">
        <v>281</v>
      </c>
      <c r="C26" s="302">
        <f>+C27+C31+C32+C33</f>
        <v>0</v>
      </c>
      <c r="D26" s="483"/>
      <c r="E26" s="483"/>
      <c r="F26" s="482"/>
    </row>
    <row r="27" spans="1:6" s="383" customFormat="1" ht="12" customHeight="1">
      <c r="A27" s="15" t="s">
        <v>282</v>
      </c>
      <c r="B27" s="384" t="s">
        <v>463</v>
      </c>
      <c r="C27" s="379">
        <f>SUM(C28:C30)</f>
        <v>0</v>
      </c>
      <c r="D27" s="484"/>
      <c r="E27" s="484"/>
      <c r="F27" s="482"/>
    </row>
    <row r="28" spans="1:6" s="383" customFormat="1" ht="12" customHeight="1">
      <c r="A28" s="14" t="s">
        <v>283</v>
      </c>
      <c r="B28" s="385" t="s">
        <v>288</v>
      </c>
      <c r="C28" s="298">
        <f t="shared" ref="C28:C33" si="3">+D28</f>
        <v>0</v>
      </c>
      <c r="D28" s="484">
        <f>+[3]Óvoda!$S208</f>
        <v>0</v>
      </c>
      <c r="E28" s="484"/>
      <c r="F28" s="482"/>
    </row>
    <row r="29" spans="1:6" s="383" customFormat="1" ht="12" customHeight="1">
      <c r="A29" s="14" t="s">
        <v>284</v>
      </c>
      <c r="B29" s="385" t="s">
        <v>289</v>
      </c>
      <c r="C29" s="298">
        <f t="shared" si="3"/>
        <v>0</v>
      </c>
      <c r="D29" s="484">
        <f>+[3]Óvoda!$S215</f>
        <v>0</v>
      </c>
      <c r="E29" s="484"/>
      <c r="F29" s="482"/>
    </row>
    <row r="30" spans="1:6" s="383" customFormat="1" ht="12" customHeight="1">
      <c r="A30" s="14" t="s">
        <v>461</v>
      </c>
      <c r="B30" s="447" t="s">
        <v>462</v>
      </c>
      <c r="C30" s="298">
        <f t="shared" si="3"/>
        <v>0</v>
      </c>
      <c r="D30" s="484">
        <f>+[3]Óvoda!$S209</f>
        <v>0</v>
      </c>
      <c r="E30" s="484"/>
      <c r="F30" s="482"/>
    </row>
    <row r="31" spans="1:6" s="383" customFormat="1" ht="12" customHeight="1">
      <c r="A31" s="14" t="s">
        <v>285</v>
      </c>
      <c r="B31" s="385" t="s">
        <v>290</v>
      </c>
      <c r="C31" s="298">
        <f t="shared" si="3"/>
        <v>0</v>
      </c>
      <c r="D31" s="484">
        <f>+[3]Óvoda!$S212</f>
        <v>0</v>
      </c>
      <c r="E31" s="484"/>
      <c r="F31" s="482"/>
    </row>
    <row r="32" spans="1:6" s="383" customFormat="1" ht="12" customHeight="1">
      <c r="A32" s="14" t="s">
        <v>286</v>
      </c>
      <c r="B32" s="385" t="s">
        <v>291</v>
      </c>
      <c r="C32" s="298">
        <f t="shared" si="3"/>
        <v>0</v>
      </c>
      <c r="D32" s="484">
        <f>+[3]Óvoda!$S214</f>
        <v>0</v>
      </c>
      <c r="E32" s="484"/>
      <c r="F32" s="482"/>
    </row>
    <row r="33" spans="1:6" s="383" customFormat="1" ht="12" customHeight="1" thickBot="1">
      <c r="A33" s="16" t="s">
        <v>287</v>
      </c>
      <c r="B33" s="386" t="s">
        <v>292</v>
      </c>
      <c r="C33" s="300">
        <f t="shared" si="3"/>
        <v>0</v>
      </c>
      <c r="D33" s="484">
        <f>+[3]Óvoda!$S223</f>
        <v>0</v>
      </c>
      <c r="E33" s="484"/>
      <c r="F33" s="482"/>
    </row>
    <row r="34" spans="1:6" s="383" customFormat="1" ht="12" customHeight="1" thickBot="1">
      <c r="A34" s="20" t="s">
        <v>22</v>
      </c>
      <c r="B34" s="21" t="s">
        <v>458</v>
      </c>
      <c r="C34" s="296">
        <f>SUM(C35:C45)</f>
        <v>0</v>
      </c>
      <c r="D34" s="483"/>
      <c r="E34" s="483"/>
      <c r="F34" s="482"/>
    </row>
    <row r="35" spans="1:6" s="383" customFormat="1" ht="12" customHeight="1">
      <c r="A35" s="15" t="s">
        <v>94</v>
      </c>
      <c r="B35" s="384" t="s">
        <v>295</v>
      </c>
      <c r="C35" s="299">
        <f>+D35</f>
        <v>0</v>
      </c>
      <c r="D35" s="484">
        <f>+[3]Óvoda!$S225</f>
        <v>0</v>
      </c>
      <c r="E35" s="484"/>
      <c r="F35" s="482"/>
    </row>
    <row r="36" spans="1:6" s="383" customFormat="1" ht="12" customHeight="1">
      <c r="A36" s="14" t="s">
        <v>95</v>
      </c>
      <c r="B36" s="385" t="s">
        <v>296</v>
      </c>
      <c r="C36" s="298">
        <f t="shared" ref="C36:C45" si="4">+D36</f>
        <v>0</v>
      </c>
      <c r="D36" s="484">
        <f>+[3]Óvoda!$S229</f>
        <v>0</v>
      </c>
      <c r="E36" s="484"/>
      <c r="F36" s="482"/>
    </row>
    <row r="37" spans="1:6" s="383" customFormat="1" ht="12" customHeight="1">
      <c r="A37" s="14" t="s">
        <v>96</v>
      </c>
      <c r="B37" s="385" t="s">
        <v>297</v>
      </c>
      <c r="C37" s="298">
        <f t="shared" si="4"/>
        <v>0</v>
      </c>
      <c r="D37" s="484">
        <f>+[3]Óvoda!$S232</f>
        <v>0</v>
      </c>
      <c r="E37" s="484"/>
      <c r="F37" s="482"/>
    </row>
    <row r="38" spans="1:6" s="383" customFormat="1" ht="12" customHeight="1">
      <c r="A38" s="14" t="s">
        <v>180</v>
      </c>
      <c r="B38" s="385" t="s">
        <v>298</v>
      </c>
      <c r="C38" s="298">
        <f>+D38</f>
        <v>0</v>
      </c>
      <c r="D38" s="484">
        <f>+[3]Óvoda!$S237</f>
        <v>0</v>
      </c>
      <c r="E38" s="484"/>
      <c r="F38" s="482"/>
    </row>
    <row r="39" spans="1:6" s="383" customFormat="1" ht="12" customHeight="1">
      <c r="A39" s="14" t="s">
        <v>181</v>
      </c>
      <c r="B39" s="385" t="s">
        <v>299</v>
      </c>
      <c r="C39" s="298">
        <f>+D39</f>
        <v>0</v>
      </c>
      <c r="D39" s="484">
        <f>+[3]Óvoda!$S240</f>
        <v>0</v>
      </c>
      <c r="E39" s="484"/>
      <c r="F39" s="482"/>
    </row>
    <row r="40" spans="1:6" s="383" customFormat="1" ht="12" customHeight="1">
      <c r="A40" s="14" t="s">
        <v>182</v>
      </c>
      <c r="B40" s="385" t="s">
        <v>300</v>
      </c>
      <c r="C40" s="298">
        <f>+D40</f>
        <v>0</v>
      </c>
      <c r="D40" s="484">
        <f>+[3]Óvoda!$S241</f>
        <v>0</v>
      </c>
      <c r="E40" s="484"/>
      <c r="F40" s="482"/>
    </row>
    <row r="41" spans="1:6" s="383" customFormat="1" ht="12" customHeight="1">
      <c r="A41" s="14" t="s">
        <v>183</v>
      </c>
      <c r="B41" s="385" t="s">
        <v>301</v>
      </c>
      <c r="C41" s="298">
        <f>+D41</f>
        <v>0</v>
      </c>
      <c r="D41" s="484">
        <f>+[3]Óvoda!$S242</f>
        <v>0</v>
      </c>
      <c r="E41" s="484"/>
      <c r="F41" s="482"/>
    </row>
    <row r="42" spans="1:6" s="383" customFormat="1" ht="12" customHeight="1">
      <c r="A42" s="14" t="s">
        <v>184</v>
      </c>
      <c r="B42" s="385" t="s">
        <v>302</v>
      </c>
      <c r="C42" s="298">
        <f t="shared" si="4"/>
        <v>0</v>
      </c>
      <c r="D42" s="484">
        <f>+[3]Óvoda!$S243</f>
        <v>0</v>
      </c>
      <c r="E42" s="484"/>
      <c r="F42" s="482"/>
    </row>
    <row r="43" spans="1:6" s="383" customFormat="1" ht="12" customHeight="1">
      <c r="A43" s="14" t="s">
        <v>293</v>
      </c>
      <c r="B43" s="385" t="s">
        <v>303</v>
      </c>
      <c r="C43" s="301">
        <f t="shared" si="4"/>
        <v>0</v>
      </c>
      <c r="D43" s="484">
        <f>+[3]Óvoda!$S246</f>
        <v>0</v>
      </c>
      <c r="E43" s="484"/>
      <c r="F43" s="482"/>
    </row>
    <row r="44" spans="1:6" s="383" customFormat="1" ht="12" customHeight="1">
      <c r="A44" s="16" t="s">
        <v>294</v>
      </c>
      <c r="B44" s="386" t="s">
        <v>460</v>
      </c>
      <c r="C44" s="370">
        <f t="shared" si="4"/>
        <v>0</v>
      </c>
      <c r="D44" s="484">
        <f>+[3]Óvoda!$S248</f>
        <v>0</v>
      </c>
      <c r="E44" s="484"/>
      <c r="F44" s="482"/>
    </row>
    <row r="45" spans="1:6" s="383" customFormat="1" ht="12" customHeight="1" thickBot="1">
      <c r="A45" s="16" t="s">
        <v>459</v>
      </c>
      <c r="B45" s="293" t="s">
        <v>304</v>
      </c>
      <c r="C45" s="370">
        <f t="shared" si="4"/>
        <v>0</v>
      </c>
      <c r="D45" s="484">
        <f>+[3]Óvoda!$S250-[1]Önkorm.!$S$248</f>
        <v>0</v>
      </c>
      <c r="E45" s="484"/>
      <c r="F45" s="482"/>
    </row>
    <row r="46" spans="1:6" s="383" customFormat="1" ht="12" customHeight="1" thickBot="1">
      <c r="A46" s="20" t="s">
        <v>23</v>
      </c>
      <c r="B46" s="21" t="s">
        <v>305</v>
      </c>
      <c r="C46" s="296">
        <f>SUM(C47:C51)</f>
        <v>0</v>
      </c>
      <c r="D46" s="483"/>
      <c r="E46" s="483"/>
      <c r="F46" s="482"/>
    </row>
    <row r="47" spans="1:6" s="383" customFormat="1" ht="12" customHeight="1">
      <c r="A47" s="15" t="s">
        <v>97</v>
      </c>
      <c r="B47" s="384" t="s">
        <v>309</v>
      </c>
      <c r="C47" s="424">
        <f>+D47</f>
        <v>0</v>
      </c>
      <c r="D47" s="483"/>
      <c r="E47" s="483"/>
      <c r="F47" s="482"/>
    </row>
    <row r="48" spans="1:6" s="383" customFormat="1" ht="12" customHeight="1">
      <c r="A48" s="14" t="s">
        <v>98</v>
      </c>
      <c r="B48" s="385" t="s">
        <v>310</v>
      </c>
      <c r="C48" s="301">
        <f>+D48</f>
        <v>0</v>
      </c>
      <c r="D48" s="483"/>
      <c r="E48" s="483"/>
      <c r="F48" s="482"/>
    </row>
    <row r="49" spans="1:6" s="383" customFormat="1" ht="12" customHeight="1">
      <c r="A49" s="14" t="s">
        <v>306</v>
      </c>
      <c r="B49" s="385" t="s">
        <v>311</v>
      </c>
      <c r="C49" s="301">
        <f>+D49</f>
        <v>0</v>
      </c>
      <c r="D49" s="483"/>
      <c r="E49" s="483"/>
      <c r="F49" s="482"/>
    </row>
    <row r="50" spans="1:6" s="383" customFormat="1" ht="12" customHeight="1">
      <c r="A50" s="14" t="s">
        <v>307</v>
      </c>
      <c r="B50" s="385" t="s">
        <v>312</v>
      </c>
      <c r="C50" s="301">
        <f>+D50</f>
        <v>0</v>
      </c>
      <c r="D50" s="483"/>
      <c r="E50" s="483"/>
      <c r="F50" s="482"/>
    </row>
    <row r="51" spans="1:6" s="383" customFormat="1" ht="12" customHeight="1" thickBot="1">
      <c r="A51" s="16" t="s">
        <v>308</v>
      </c>
      <c r="B51" s="293" t="s">
        <v>313</v>
      </c>
      <c r="C51" s="370">
        <f>+D51</f>
        <v>0</v>
      </c>
      <c r="D51" s="483"/>
      <c r="E51" s="483"/>
      <c r="F51" s="482"/>
    </row>
    <row r="52" spans="1:6" s="383" customFormat="1" ht="12" customHeight="1" thickBot="1">
      <c r="A52" s="20" t="s">
        <v>185</v>
      </c>
      <c r="B52" s="21" t="s">
        <v>314</v>
      </c>
      <c r="C52" s="296">
        <f>SUM(C53:C55)</f>
        <v>0</v>
      </c>
      <c r="D52" s="483"/>
      <c r="E52" s="483"/>
      <c r="F52" s="482"/>
    </row>
    <row r="53" spans="1:6" s="383" customFormat="1" ht="12" customHeight="1">
      <c r="A53" s="15" t="s">
        <v>99</v>
      </c>
      <c r="B53" s="384" t="s">
        <v>315</v>
      </c>
      <c r="C53" s="299">
        <f>+D53</f>
        <v>0</v>
      </c>
      <c r="D53" s="484">
        <f>+[3]Óvoda!$S253</f>
        <v>0</v>
      </c>
      <c r="E53" s="484"/>
      <c r="F53" s="482"/>
    </row>
    <row r="54" spans="1:6" s="383" customFormat="1" ht="12" customHeight="1">
      <c r="A54" s="14" t="s">
        <v>100</v>
      </c>
      <c r="B54" s="385" t="s">
        <v>449</v>
      </c>
      <c r="C54" s="298">
        <f>+D54</f>
        <v>0</v>
      </c>
      <c r="D54" s="484">
        <f>+[3]Óvoda!$S256</f>
        <v>0</v>
      </c>
      <c r="E54" s="484"/>
      <c r="F54" s="482"/>
    </row>
    <row r="55" spans="1:6" s="383" customFormat="1" ht="12" customHeight="1">
      <c r="A55" s="14" t="s">
        <v>318</v>
      </c>
      <c r="B55" s="385" t="s">
        <v>316</v>
      </c>
      <c r="C55" s="298">
        <f>+D55</f>
        <v>0</v>
      </c>
      <c r="D55" s="484">
        <f>+[3]Óvoda!$S262</f>
        <v>0</v>
      </c>
      <c r="E55" s="484"/>
      <c r="F55" s="482"/>
    </row>
    <row r="56" spans="1:6" s="383" customFormat="1" ht="12" customHeight="1" thickBot="1">
      <c r="A56" s="16" t="s">
        <v>319</v>
      </c>
      <c r="B56" s="293" t="s">
        <v>317</v>
      </c>
      <c r="C56" s="300">
        <f>+D56</f>
        <v>0</v>
      </c>
      <c r="D56" s="484">
        <f>+[3]Óvoda!$S261</f>
        <v>0</v>
      </c>
      <c r="E56" s="484"/>
      <c r="F56" s="482"/>
    </row>
    <row r="57" spans="1:6" s="383" customFormat="1" ht="12" customHeight="1" thickBot="1">
      <c r="A57" s="20" t="s">
        <v>25</v>
      </c>
      <c r="B57" s="291" t="s">
        <v>320</v>
      </c>
      <c r="C57" s="296">
        <f>SUM(C58:C60)</f>
        <v>0</v>
      </c>
      <c r="D57" s="483"/>
      <c r="E57" s="483"/>
      <c r="F57" s="482"/>
    </row>
    <row r="58" spans="1:6" s="383" customFormat="1" ht="12" customHeight="1">
      <c r="A58" s="15" t="s">
        <v>186</v>
      </c>
      <c r="B58" s="384" t="s">
        <v>322</v>
      </c>
      <c r="C58" s="301">
        <f>+D58</f>
        <v>0</v>
      </c>
      <c r="D58" s="484">
        <f>+[3]Óvoda!$S264</f>
        <v>0</v>
      </c>
      <c r="E58" s="484"/>
      <c r="F58" s="482"/>
    </row>
    <row r="59" spans="1:6" s="383" customFormat="1" ht="12" customHeight="1">
      <c r="A59" s="14" t="s">
        <v>187</v>
      </c>
      <c r="B59" s="385" t="s">
        <v>450</v>
      </c>
      <c r="C59" s="301">
        <f>+D59</f>
        <v>0</v>
      </c>
      <c r="D59" s="484">
        <f>+[3]Óvoda!$S266</f>
        <v>0</v>
      </c>
      <c r="E59" s="484"/>
      <c r="F59" s="482"/>
    </row>
    <row r="60" spans="1:6" s="383" customFormat="1" ht="12" customHeight="1">
      <c r="A60" s="14" t="s">
        <v>242</v>
      </c>
      <c r="B60" s="385" t="s">
        <v>323</v>
      </c>
      <c r="C60" s="301">
        <f>+D60</f>
        <v>0</v>
      </c>
      <c r="D60" s="484">
        <f>+[3]Óvoda!$S269</f>
        <v>0</v>
      </c>
      <c r="E60" s="484"/>
      <c r="F60" s="482"/>
    </row>
    <row r="61" spans="1:6" s="383" customFormat="1" ht="12" customHeight="1" thickBot="1">
      <c r="A61" s="16" t="s">
        <v>321</v>
      </c>
      <c r="B61" s="293" t="s">
        <v>324</v>
      </c>
      <c r="C61" s="301">
        <f>+D61</f>
        <v>0</v>
      </c>
      <c r="D61" s="484">
        <f>+[3]Óvoda!$S268</f>
        <v>0</v>
      </c>
      <c r="E61" s="484"/>
      <c r="F61" s="482"/>
    </row>
    <row r="62" spans="1:6" s="383" customFormat="1" ht="12" customHeight="1" thickBot="1">
      <c r="A62" s="454" t="s">
        <v>503</v>
      </c>
      <c r="B62" s="21" t="s">
        <v>325</v>
      </c>
      <c r="C62" s="302">
        <f>+C5+C12+C19+C26+C34+C46+C52+C57</f>
        <v>0</v>
      </c>
      <c r="D62" s="483"/>
      <c r="E62" s="483"/>
      <c r="F62" s="482"/>
    </row>
    <row r="63" spans="1:6" s="383" customFormat="1" ht="12" customHeight="1" thickBot="1">
      <c r="A63" s="427" t="s">
        <v>326</v>
      </c>
      <c r="B63" s="291" t="s">
        <v>327</v>
      </c>
      <c r="C63" s="296">
        <f>SUM(C64:C66)</f>
        <v>0</v>
      </c>
      <c r="D63" s="483"/>
      <c r="E63" s="483"/>
      <c r="F63" s="482"/>
    </row>
    <row r="64" spans="1:6" s="383" customFormat="1" ht="12" customHeight="1">
      <c r="A64" s="15" t="s">
        <v>358</v>
      </c>
      <c r="B64" s="384" t="s">
        <v>328</v>
      </c>
      <c r="C64" s="301">
        <f>+D64</f>
        <v>0</v>
      </c>
      <c r="D64" s="484"/>
      <c r="E64" s="484"/>
      <c r="F64" s="482"/>
    </row>
    <row r="65" spans="1:6" s="383" customFormat="1" ht="12" customHeight="1">
      <c r="A65" s="14" t="s">
        <v>367</v>
      </c>
      <c r="B65" s="385" t="s">
        <v>329</v>
      </c>
      <c r="C65" s="301">
        <f>+D65</f>
        <v>0</v>
      </c>
      <c r="D65" s="484"/>
      <c r="E65" s="484"/>
      <c r="F65" s="482"/>
    </row>
    <row r="66" spans="1:6" s="383" customFormat="1" ht="12" customHeight="1" thickBot="1">
      <c r="A66" s="16" t="s">
        <v>368</v>
      </c>
      <c r="B66" s="448" t="s">
        <v>488</v>
      </c>
      <c r="C66" s="301">
        <f>+D66</f>
        <v>0</v>
      </c>
      <c r="D66" s="484">
        <f>+[3]Óvoda!$S272</f>
        <v>0</v>
      </c>
      <c r="E66" s="484"/>
      <c r="F66" s="482"/>
    </row>
    <row r="67" spans="1:6" s="383" customFormat="1" ht="12" customHeight="1" thickBot="1">
      <c r="A67" s="427" t="s">
        <v>331</v>
      </c>
      <c r="B67" s="291" t="s">
        <v>332</v>
      </c>
      <c r="C67" s="296">
        <f>SUM(C68:C71)</f>
        <v>0</v>
      </c>
      <c r="D67" s="483"/>
      <c r="E67" s="483"/>
      <c r="F67" s="482"/>
    </row>
    <row r="68" spans="1:6" s="383" customFormat="1" ht="12" customHeight="1">
      <c r="A68" s="15" t="s">
        <v>154</v>
      </c>
      <c r="B68" s="384" t="s">
        <v>333</v>
      </c>
      <c r="C68" s="301">
        <f>+D68</f>
        <v>0</v>
      </c>
      <c r="D68" s="483"/>
      <c r="E68" s="483"/>
      <c r="F68" s="482"/>
    </row>
    <row r="69" spans="1:6" s="383" customFormat="1" ht="12" customHeight="1">
      <c r="A69" s="14" t="s">
        <v>155</v>
      </c>
      <c r="B69" s="385" t="s">
        <v>334</v>
      </c>
      <c r="C69" s="301">
        <f>+D69</f>
        <v>0</v>
      </c>
      <c r="D69" s="483"/>
      <c r="E69" s="483"/>
      <c r="F69" s="482"/>
    </row>
    <row r="70" spans="1:6" s="383" customFormat="1" ht="12" customHeight="1">
      <c r="A70" s="14" t="s">
        <v>359</v>
      </c>
      <c r="B70" s="385" t="s">
        <v>335</v>
      </c>
      <c r="C70" s="301">
        <f>+D70</f>
        <v>0</v>
      </c>
      <c r="D70" s="484"/>
      <c r="E70" s="484"/>
      <c r="F70" s="482"/>
    </row>
    <row r="71" spans="1:6" s="383" customFormat="1" ht="12" customHeight="1" thickBot="1">
      <c r="A71" s="16" t="s">
        <v>360</v>
      </c>
      <c r="B71" s="293" t="s">
        <v>336</v>
      </c>
      <c r="C71" s="301">
        <f>+D71</f>
        <v>0</v>
      </c>
      <c r="D71" s="484">
        <f>+[3]Óvoda!$S273</f>
        <v>0</v>
      </c>
      <c r="E71" s="484"/>
      <c r="F71" s="482"/>
    </row>
    <row r="72" spans="1:6" s="383" customFormat="1" ht="12" customHeight="1" thickBot="1">
      <c r="A72" s="427" t="s">
        <v>337</v>
      </c>
      <c r="B72" s="291" t="s">
        <v>338</v>
      </c>
      <c r="C72" s="296">
        <f>SUM(C73:C74)</f>
        <v>0</v>
      </c>
      <c r="D72" s="483"/>
      <c r="E72" s="483"/>
      <c r="F72" s="482"/>
    </row>
    <row r="73" spans="1:6" s="383" customFormat="1" ht="12" customHeight="1">
      <c r="A73" s="15" t="s">
        <v>361</v>
      </c>
      <c r="B73" s="384" t="s">
        <v>339</v>
      </c>
      <c r="C73" s="301">
        <f>+D73</f>
        <v>0</v>
      </c>
      <c r="D73" s="484">
        <f>+[3]Óvoda!$S274</f>
        <v>0</v>
      </c>
      <c r="E73" s="484"/>
      <c r="F73" s="482"/>
    </row>
    <row r="74" spans="1:6" s="383" customFormat="1" ht="12" customHeight="1" thickBot="1">
      <c r="A74" s="16" t="s">
        <v>362</v>
      </c>
      <c r="B74" s="293" t="s">
        <v>340</v>
      </c>
      <c r="C74" s="301">
        <f>+D74</f>
        <v>0</v>
      </c>
      <c r="D74" s="484"/>
      <c r="E74" s="484"/>
      <c r="F74" s="482"/>
    </row>
    <row r="75" spans="1:6" s="383" customFormat="1" ht="12" customHeight="1" thickBot="1">
      <c r="A75" s="427" t="s">
        <v>341</v>
      </c>
      <c r="B75" s="291" t="s">
        <v>342</v>
      </c>
      <c r="C75" s="296">
        <f>SUM(C76:C78)</f>
        <v>8970</v>
      </c>
      <c r="D75" s="483"/>
      <c r="E75" s="483"/>
      <c r="F75" s="482"/>
    </row>
    <row r="76" spans="1:6" s="383" customFormat="1" ht="12" customHeight="1">
      <c r="A76" s="15" t="s">
        <v>363</v>
      </c>
      <c r="B76" s="384" t="s">
        <v>582</v>
      </c>
      <c r="C76" s="301">
        <v>2964</v>
      </c>
      <c r="D76" s="486">
        <f>+[3]Óvoda!$S275</f>
        <v>2964</v>
      </c>
      <c r="E76" s="483"/>
      <c r="F76" s="482"/>
    </row>
    <row r="77" spans="1:6" s="383" customFormat="1" ht="12" customHeight="1">
      <c r="A77" s="14" t="s">
        <v>364</v>
      </c>
      <c r="B77" s="385" t="s">
        <v>585</v>
      </c>
      <c r="C77" s="301">
        <v>6006</v>
      </c>
      <c r="D77" s="486">
        <f>+[3]Óvoda!$S276</f>
        <v>6006</v>
      </c>
      <c r="E77" s="483"/>
      <c r="F77" s="482"/>
    </row>
    <row r="78" spans="1:6" s="383" customFormat="1" ht="12" customHeight="1" thickBot="1">
      <c r="A78" s="16" t="s">
        <v>365</v>
      </c>
      <c r="B78" s="385" t="s">
        <v>586</v>
      </c>
      <c r="C78" s="301">
        <f>+D78</f>
        <v>0</v>
      </c>
      <c r="D78" s="483"/>
      <c r="E78" s="483"/>
      <c r="F78" s="482"/>
    </row>
    <row r="79" spans="1:6" s="383" customFormat="1" ht="12" customHeight="1" thickBot="1">
      <c r="A79" s="427" t="s">
        <v>346</v>
      </c>
      <c r="B79" s="291" t="s">
        <v>366</v>
      </c>
      <c r="C79" s="296">
        <f>SUM(C80:C83)</f>
        <v>0</v>
      </c>
      <c r="D79" s="483"/>
      <c r="E79" s="483"/>
      <c r="F79" s="482"/>
    </row>
    <row r="80" spans="1:6" s="383" customFormat="1" ht="12" customHeight="1">
      <c r="A80" s="388" t="s">
        <v>347</v>
      </c>
      <c r="B80" s="384" t="s">
        <v>348</v>
      </c>
      <c r="C80" s="301">
        <f t="shared" ref="C80:C85" si="5">+D80</f>
        <v>0</v>
      </c>
      <c r="D80" s="483"/>
      <c r="E80" s="483"/>
      <c r="F80" s="482"/>
    </row>
    <row r="81" spans="1:6" s="383" customFormat="1" ht="12" customHeight="1">
      <c r="A81" s="389" t="s">
        <v>349</v>
      </c>
      <c r="B81" s="385" t="s">
        <v>350</v>
      </c>
      <c r="C81" s="301">
        <f t="shared" si="5"/>
        <v>0</v>
      </c>
      <c r="D81" s="483"/>
      <c r="E81" s="483"/>
      <c r="F81" s="482"/>
    </row>
    <row r="82" spans="1:6" s="383" customFormat="1" ht="12" customHeight="1">
      <c r="A82" s="389" t="s">
        <v>351</v>
      </c>
      <c r="B82" s="385" t="s">
        <v>352</v>
      </c>
      <c r="C82" s="301">
        <f t="shared" si="5"/>
        <v>0</v>
      </c>
      <c r="D82" s="483"/>
      <c r="E82" s="483"/>
      <c r="F82" s="482"/>
    </row>
    <row r="83" spans="1:6" s="383" customFormat="1" ht="12" customHeight="1" thickBot="1">
      <c r="A83" s="390" t="s">
        <v>353</v>
      </c>
      <c r="B83" s="293" t="s">
        <v>354</v>
      </c>
      <c r="C83" s="301">
        <f t="shared" si="5"/>
        <v>0</v>
      </c>
      <c r="D83" s="483"/>
      <c r="E83" s="483"/>
      <c r="F83" s="482"/>
    </row>
    <row r="84" spans="1:6" s="383" customFormat="1" ht="12" customHeight="1" thickBot="1">
      <c r="A84" s="427" t="s">
        <v>355</v>
      </c>
      <c r="B84" s="291" t="s">
        <v>502</v>
      </c>
      <c r="C84" s="425">
        <f t="shared" si="5"/>
        <v>0</v>
      </c>
      <c r="D84" s="483"/>
      <c r="E84" s="483"/>
      <c r="F84" s="482"/>
    </row>
    <row r="85" spans="1:6" s="383" customFormat="1" ht="13.5" customHeight="1" thickBot="1">
      <c r="A85" s="427" t="s">
        <v>357</v>
      </c>
      <c r="B85" s="291" t="s">
        <v>356</v>
      </c>
      <c r="C85" s="425">
        <f t="shared" si="5"/>
        <v>0</v>
      </c>
      <c r="D85" s="483"/>
      <c r="E85" s="483"/>
      <c r="F85" s="482"/>
    </row>
    <row r="86" spans="1:6" s="383" customFormat="1" ht="15.75" customHeight="1" thickBot="1">
      <c r="A86" s="427" t="s">
        <v>369</v>
      </c>
      <c r="B86" s="391" t="s">
        <v>505</v>
      </c>
      <c r="C86" s="302">
        <f>+C63+C67+C72+C75+C79+C85+C84</f>
        <v>8970</v>
      </c>
      <c r="D86" s="483"/>
      <c r="E86" s="483"/>
      <c r="F86" s="482"/>
    </row>
    <row r="87" spans="1:6" s="383" customFormat="1" ht="16.5" customHeight="1" thickBot="1">
      <c r="A87" s="428" t="s">
        <v>504</v>
      </c>
      <c r="B87" s="392" t="s">
        <v>506</v>
      </c>
      <c r="C87" s="302">
        <f>+C62+C86</f>
        <v>8970</v>
      </c>
      <c r="D87" s="483"/>
      <c r="E87" s="483"/>
      <c r="F87" s="482"/>
    </row>
    <row r="88" spans="1:6" s="383" customFormat="1" ht="83.25" customHeight="1">
      <c r="A88" s="5"/>
      <c r="B88" s="6"/>
      <c r="C88" s="303"/>
      <c r="D88" s="483"/>
      <c r="E88" s="483"/>
      <c r="F88" s="482"/>
    </row>
    <row r="89" spans="1:6" ht="16.5" customHeight="1">
      <c r="A89" s="488"/>
      <c r="B89" s="488" t="s">
        <v>47</v>
      </c>
      <c r="C89" s="488"/>
    </row>
    <row r="90" spans="1:6" ht="15.95" customHeight="1" thickBot="1">
      <c r="A90" s="489"/>
      <c r="B90" s="489"/>
      <c r="C90" s="306" t="s">
        <v>241</v>
      </c>
    </row>
    <row r="91" spans="1:6" ht="38.1" customHeight="1" thickBot="1">
      <c r="A91" s="23" t="s">
        <v>72</v>
      </c>
      <c r="B91" s="24" t="s">
        <v>48</v>
      </c>
      <c r="C91" s="45" t="str">
        <f>+C3</f>
        <v>2015. évi előirányzat</v>
      </c>
    </row>
    <row r="92" spans="1:6" s="382" customFormat="1" ht="12" customHeight="1" thickBot="1">
      <c r="A92" s="37" t="s">
        <v>520</v>
      </c>
      <c r="B92" s="38" t="s">
        <v>521</v>
      </c>
      <c r="C92" s="39" t="s">
        <v>522</v>
      </c>
      <c r="D92" s="483"/>
      <c r="E92" s="483"/>
      <c r="F92" s="482"/>
    </row>
    <row r="93" spans="1:6" ht="12" customHeight="1" thickBot="1">
      <c r="A93" s="22" t="s">
        <v>18</v>
      </c>
      <c r="B93" s="31" t="s">
        <v>464</v>
      </c>
      <c r="C93" s="295">
        <f>C94+C95+C96+C97+C98+C111</f>
        <v>8970</v>
      </c>
    </row>
    <row r="94" spans="1:6" ht="12" customHeight="1">
      <c r="A94" s="17" t="s">
        <v>101</v>
      </c>
      <c r="B94" s="10" t="s">
        <v>49</v>
      </c>
      <c r="C94" s="297">
        <v>6621</v>
      </c>
      <c r="D94" s="484">
        <f>+[3]Óvoda!$S35</f>
        <v>6621</v>
      </c>
      <c r="E94" s="484"/>
    </row>
    <row r="95" spans="1:6" ht="12" customHeight="1">
      <c r="A95" s="14" t="s">
        <v>102</v>
      </c>
      <c r="B95" s="8" t="s">
        <v>188</v>
      </c>
      <c r="C95" s="298">
        <v>1826</v>
      </c>
      <c r="D95" s="484">
        <f>+[3]Óvoda!$S41</f>
        <v>1826</v>
      </c>
      <c r="E95" s="484"/>
    </row>
    <row r="96" spans="1:6" ht="12" customHeight="1">
      <c r="A96" s="14" t="s">
        <v>103</v>
      </c>
      <c r="B96" s="8" t="s">
        <v>144</v>
      </c>
      <c r="C96" s="300">
        <v>523</v>
      </c>
      <c r="D96" s="484">
        <f>+[3]Óvoda!$S107</f>
        <v>523</v>
      </c>
      <c r="E96" s="484"/>
    </row>
    <row r="97" spans="1:5" ht="12" customHeight="1">
      <c r="A97" s="14" t="s">
        <v>104</v>
      </c>
      <c r="B97" s="11" t="s">
        <v>189</v>
      </c>
      <c r="C97" s="300">
        <f t="shared" ref="C95:C113" si="6">+D97</f>
        <v>0</v>
      </c>
      <c r="D97" s="484">
        <f>+[3]Óvoda!$S127</f>
        <v>0</v>
      </c>
      <c r="E97" s="484"/>
    </row>
    <row r="98" spans="1:5" ht="12" customHeight="1">
      <c r="A98" s="14" t="s">
        <v>115</v>
      </c>
      <c r="B98" s="19" t="s">
        <v>190</v>
      </c>
      <c r="C98" s="300">
        <f>SUM(C99:C110)</f>
        <v>0</v>
      </c>
      <c r="D98" s="484">
        <f>+[3]Óvoda!$S128</f>
        <v>0</v>
      </c>
      <c r="E98" s="484"/>
    </row>
    <row r="99" spans="1:5" ht="12" customHeight="1">
      <c r="A99" s="14" t="s">
        <v>105</v>
      </c>
      <c r="B99" s="8" t="s">
        <v>469</v>
      </c>
      <c r="C99" s="300">
        <f t="shared" si="6"/>
        <v>0</v>
      </c>
      <c r="D99" s="484"/>
      <c r="E99" s="484"/>
    </row>
    <row r="100" spans="1:5" ht="12" customHeight="1">
      <c r="A100" s="14" t="s">
        <v>106</v>
      </c>
      <c r="B100" s="142" t="s">
        <v>468</v>
      </c>
      <c r="C100" s="300">
        <f t="shared" si="6"/>
        <v>0</v>
      </c>
      <c r="D100" s="484"/>
      <c r="E100" s="484"/>
    </row>
    <row r="101" spans="1:5" ht="12" customHeight="1">
      <c r="A101" s="14" t="s">
        <v>116</v>
      </c>
      <c r="B101" s="142" t="s">
        <v>467</v>
      </c>
      <c r="C101" s="300">
        <f t="shared" si="6"/>
        <v>0</v>
      </c>
      <c r="D101" s="484">
        <f>+[3]Óvoda!$S129</f>
        <v>0</v>
      </c>
      <c r="E101" s="484"/>
    </row>
    <row r="102" spans="1:5" ht="12" customHeight="1">
      <c r="A102" s="14" t="s">
        <v>117</v>
      </c>
      <c r="B102" s="140" t="s">
        <v>372</v>
      </c>
      <c r="C102" s="300">
        <f t="shared" si="6"/>
        <v>0</v>
      </c>
      <c r="D102" s="484">
        <f>+[3]Óvoda!$S130</f>
        <v>0</v>
      </c>
      <c r="E102" s="484"/>
    </row>
    <row r="103" spans="1:5" ht="12" customHeight="1">
      <c r="A103" s="14" t="s">
        <v>118</v>
      </c>
      <c r="B103" s="141" t="s">
        <v>373</v>
      </c>
      <c r="C103" s="300">
        <f t="shared" si="6"/>
        <v>0</v>
      </c>
      <c r="D103" s="484">
        <f>+[3]Óvoda!$S131</f>
        <v>0</v>
      </c>
      <c r="E103" s="484"/>
    </row>
    <row r="104" spans="1:5" ht="12" customHeight="1">
      <c r="A104" s="14" t="s">
        <v>119</v>
      </c>
      <c r="B104" s="141" t="s">
        <v>374</v>
      </c>
      <c r="C104" s="300">
        <f t="shared" si="6"/>
        <v>0</v>
      </c>
      <c r="D104" s="484">
        <f>+[3]Óvoda!$S132</f>
        <v>0</v>
      </c>
      <c r="E104" s="484"/>
    </row>
    <row r="105" spans="1:5" ht="12" customHeight="1">
      <c r="A105" s="14" t="s">
        <v>121</v>
      </c>
      <c r="B105" s="140" t="s">
        <v>375</v>
      </c>
      <c r="C105" s="300">
        <f t="shared" si="6"/>
        <v>0</v>
      </c>
      <c r="D105" s="484">
        <f>+[3]Óvoda!$S135</f>
        <v>0</v>
      </c>
      <c r="E105" s="484"/>
    </row>
    <row r="106" spans="1:5" ht="12" customHeight="1">
      <c r="A106" s="14" t="s">
        <v>191</v>
      </c>
      <c r="B106" s="140" t="s">
        <v>376</v>
      </c>
      <c r="C106" s="300">
        <f t="shared" si="6"/>
        <v>0</v>
      </c>
      <c r="D106" s="484">
        <f>+[3]Óvoda!$S136</f>
        <v>0</v>
      </c>
      <c r="E106" s="484"/>
    </row>
    <row r="107" spans="1:5" ht="12" customHeight="1">
      <c r="A107" s="14" t="s">
        <v>370</v>
      </c>
      <c r="B107" s="141" t="s">
        <v>377</v>
      </c>
      <c r="C107" s="300">
        <f t="shared" si="6"/>
        <v>0</v>
      </c>
      <c r="D107" s="484">
        <f>+[3]Óvoda!$S138</f>
        <v>0</v>
      </c>
      <c r="E107" s="484"/>
    </row>
    <row r="108" spans="1:5" ht="12" customHeight="1">
      <c r="A108" s="13" t="s">
        <v>371</v>
      </c>
      <c r="B108" s="142" t="s">
        <v>378</v>
      </c>
      <c r="C108" s="300">
        <f t="shared" si="6"/>
        <v>0</v>
      </c>
      <c r="D108" s="484">
        <f>+[3]Óvoda!$S139</f>
        <v>0</v>
      </c>
      <c r="E108" s="484"/>
    </row>
    <row r="109" spans="1:5" ht="12" customHeight="1">
      <c r="A109" s="14" t="s">
        <v>465</v>
      </c>
      <c r="B109" s="142" t="s">
        <v>379</v>
      </c>
      <c r="C109" s="300">
        <f t="shared" si="6"/>
        <v>0</v>
      </c>
      <c r="D109" s="484">
        <f>+[3]Óvoda!$S140</f>
        <v>0</v>
      </c>
      <c r="E109" s="484"/>
    </row>
    <row r="110" spans="1:5" ht="12" customHeight="1">
      <c r="A110" s="16" t="s">
        <v>466</v>
      </c>
      <c r="B110" s="142" t="s">
        <v>380</v>
      </c>
      <c r="C110" s="300">
        <f t="shared" si="6"/>
        <v>0</v>
      </c>
      <c r="D110" s="484">
        <f>+[3]Óvoda!$S148</f>
        <v>0</v>
      </c>
      <c r="E110" s="484"/>
    </row>
    <row r="111" spans="1:5" ht="12" customHeight="1">
      <c r="A111" s="14" t="s">
        <v>470</v>
      </c>
      <c r="B111" s="11" t="s">
        <v>50</v>
      </c>
      <c r="C111" s="298">
        <f>SUM(C112:C113)</f>
        <v>0</v>
      </c>
      <c r="D111" s="484">
        <f>+[3]Óvoda!$S152</f>
        <v>0</v>
      </c>
      <c r="E111" s="484"/>
    </row>
    <row r="112" spans="1:5" ht="12" customHeight="1">
      <c r="A112" s="14" t="s">
        <v>471</v>
      </c>
      <c r="B112" s="8" t="s">
        <v>473</v>
      </c>
      <c r="C112" s="298">
        <f t="shared" si="6"/>
        <v>0</v>
      </c>
      <c r="D112" s="484">
        <f>+[3]Óvoda!$S150</f>
        <v>0</v>
      </c>
      <c r="E112" s="484"/>
    </row>
    <row r="113" spans="1:5" ht="12" customHeight="1" thickBot="1">
      <c r="A113" s="18" t="s">
        <v>472</v>
      </c>
      <c r="B113" s="452" t="s">
        <v>474</v>
      </c>
      <c r="C113" s="304">
        <f t="shared" si="6"/>
        <v>0</v>
      </c>
      <c r="D113" s="484">
        <f>+[3]Óvoda!$S151</f>
        <v>0</v>
      </c>
      <c r="E113" s="484"/>
    </row>
    <row r="114" spans="1:5" ht="12" customHeight="1" thickBot="1">
      <c r="A114" s="449" t="s">
        <v>19</v>
      </c>
      <c r="B114" s="450" t="s">
        <v>381</v>
      </c>
      <c r="C114" s="451">
        <f>+C115+C117+C119</f>
        <v>0</v>
      </c>
    </row>
    <row r="115" spans="1:5" ht="12" customHeight="1">
      <c r="A115" s="15" t="s">
        <v>107</v>
      </c>
      <c r="B115" s="8" t="s">
        <v>240</v>
      </c>
      <c r="C115" s="299">
        <f>+D115</f>
        <v>0</v>
      </c>
      <c r="D115" s="484">
        <f>+[3]Óvoda!$S160</f>
        <v>0</v>
      </c>
      <c r="E115" s="484"/>
    </row>
    <row r="116" spans="1:5" ht="12" customHeight="1">
      <c r="A116" s="15" t="s">
        <v>108</v>
      </c>
      <c r="B116" s="12" t="s">
        <v>385</v>
      </c>
      <c r="C116" s="299">
        <f>+D116</f>
        <v>0</v>
      </c>
      <c r="D116" s="484"/>
      <c r="E116" s="484"/>
    </row>
    <row r="117" spans="1:5" ht="12" customHeight="1">
      <c r="A117" s="15" t="s">
        <v>109</v>
      </c>
      <c r="B117" s="12" t="s">
        <v>192</v>
      </c>
      <c r="C117" s="298">
        <f t="shared" ref="C117:C127" si="7">+D117</f>
        <v>0</v>
      </c>
      <c r="D117" s="484">
        <f>+[3]Óvoda!$S165</f>
        <v>0</v>
      </c>
      <c r="E117" s="484"/>
    </row>
    <row r="118" spans="1:5" ht="12" customHeight="1">
      <c r="A118" s="15" t="s">
        <v>110</v>
      </c>
      <c r="B118" s="12" t="s">
        <v>386</v>
      </c>
      <c r="C118" s="263">
        <f t="shared" si="7"/>
        <v>0</v>
      </c>
      <c r="D118" s="484"/>
      <c r="E118" s="484"/>
    </row>
    <row r="119" spans="1:5" ht="12" customHeight="1">
      <c r="A119" s="15" t="s">
        <v>111</v>
      </c>
      <c r="B119" s="293" t="s">
        <v>243</v>
      </c>
      <c r="C119" s="263">
        <f>SUM(C120:C127)</f>
        <v>0</v>
      </c>
      <c r="D119" s="484"/>
      <c r="E119" s="484"/>
    </row>
    <row r="120" spans="1:5" ht="12" customHeight="1">
      <c r="A120" s="15" t="s">
        <v>120</v>
      </c>
      <c r="B120" s="292" t="s">
        <v>451</v>
      </c>
      <c r="C120" s="263">
        <f t="shared" si="7"/>
        <v>0</v>
      </c>
      <c r="D120" s="484"/>
      <c r="E120" s="484"/>
    </row>
    <row r="121" spans="1:5" ht="12" customHeight="1">
      <c r="A121" s="15" t="s">
        <v>122</v>
      </c>
      <c r="B121" s="380" t="s">
        <v>391</v>
      </c>
      <c r="C121" s="263">
        <f t="shared" si="7"/>
        <v>0</v>
      </c>
      <c r="D121" s="484"/>
      <c r="E121" s="484"/>
    </row>
    <row r="122" spans="1:5">
      <c r="A122" s="15" t="s">
        <v>193</v>
      </c>
      <c r="B122" s="141" t="s">
        <v>374</v>
      </c>
      <c r="C122" s="263">
        <f t="shared" si="7"/>
        <v>0</v>
      </c>
      <c r="D122" s="484"/>
      <c r="E122" s="484"/>
    </row>
    <row r="123" spans="1:5" ht="12" customHeight="1">
      <c r="A123" s="15" t="s">
        <v>194</v>
      </c>
      <c r="B123" s="141" t="s">
        <v>390</v>
      </c>
      <c r="C123" s="263">
        <f t="shared" si="7"/>
        <v>0</v>
      </c>
      <c r="D123" s="484"/>
      <c r="E123" s="484"/>
    </row>
    <row r="124" spans="1:5" ht="12" customHeight="1">
      <c r="A124" s="15" t="s">
        <v>195</v>
      </c>
      <c r="B124" s="141" t="s">
        <v>389</v>
      </c>
      <c r="C124" s="263">
        <f t="shared" si="7"/>
        <v>0</v>
      </c>
      <c r="D124" s="484"/>
      <c r="E124" s="484"/>
    </row>
    <row r="125" spans="1:5" ht="12" customHeight="1">
      <c r="A125" s="15" t="s">
        <v>382</v>
      </c>
      <c r="B125" s="141" t="s">
        <v>377</v>
      </c>
      <c r="C125" s="263">
        <f t="shared" si="7"/>
        <v>0</v>
      </c>
      <c r="D125" s="484"/>
      <c r="E125" s="484"/>
    </row>
    <row r="126" spans="1:5" ht="12" customHeight="1">
      <c r="A126" s="15" t="s">
        <v>383</v>
      </c>
      <c r="B126" s="141" t="s">
        <v>388</v>
      </c>
      <c r="C126" s="263">
        <f t="shared" si="7"/>
        <v>0</v>
      </c>
      <c r="D126" s="484"/>
      <c r="E126" s="484"/>
    </row>
    <row r="127" spans="1:5" ht="16.5" thickBot="1">
      <c r="A127" s="13" t="s">
        <v>384</v>
      </c>
      <c r="B127" s="141" t="s">
        <v>387</v>
      </c>
      <c r="C127" s="265">
        <f t="shared" si="7"/>
        <v>0</v>
      </c>
      <c r="D127" s="484"/>
      <c r="E127" s="484"/>
    </row>
    <row r="128" spans="1:5" ht="12" customHeight="1" thickBot="1">
      <c r="A128" s="20" t="s">
        <v>20</v>
      </c>
      <c r="B128" s="123" t="s">
        <v>475</v>
      </c>
      <c r="C128" s="296">
        <f>+C93+C114</f>
        <v>8970</v>
      </c>
    </row>
    <row r="129" spans="1:5" ht="12" customHeight="1" thickBot="1">
      <c r="A129" s="20" t="s">
        <v>21</v>
      </c>
      <c r="B129" s="123" t="s">
        <v>476</v>
      </c>
      <c r="C129" s="296">
        <f>+C130+C131+C132</f>
        <v>0</v>
      </c>
    </row>
    <row r="130" spans="1:5" ht="12" customHeight="1">
      <c r="A130" s="15" t="s">
        <v>282</v>
      </c>
      <c r="B130" s="12" t="s">
        <v>483</v>
      </c>
      <c r="C130" s="263">
        <f>+D130</f>
        <v>0</v>
      </c>
    </row>
    <row r="131" spans="1:5" ht="12" customHeight="1">
      <c r="A131" s="15" t="s">
        <v>285</v>
      </c>
      <c r="B131" s="12" t="s">
        <v>484</v>
      </c>
      <c r="C131" s="263">
        <f>+D131</f>
        <v>0</v>
      </c>
    </row>
    <row r="132" spans="1:5" ht="12" customHeight="1" thickBot="1">
      <c r="A132" s="13" t="s">
        <v>286</v>
      </c>
      <c r="B132" s="12" t="s">
        <v>485</v>
      </c>
      <c r="C132" s="263">
        <f>+D132</f>
        <v>0</v>
      </c>
    </row>
    <row r="133" spans="1:5" ht="12" customHeight="1" thickBot="1">
      <c r="A133" s="20" t="s">
        <v>22</v>
      </c>
      <c r="B133" s="123" t="s">
        <v>477</v>
      </c>
      <c r="C133" s="296">
        <f>SUM(C134:C139)</f>
        <v>0</v>
      </c>
    </row>
    <row r="134" spans="1:5" ht="12" customHeight="1">
      <c r="A134" s="15" t="s">
        <v>94</v>
      </c>
      <c r="B134" s="9" t="s">
        <v>486</v>
      </c>
      <c r="C134" s="263">
        <f t="shared" ref="C134:C139" si="8">+D134</f>
        <v>0</v>
      </c>
    </row>
    <row r="135" spans="1:5" ht="12" customHeight="1">
      <c r="A135" s="15" t="s">
        <v>95</v>
      </c>
      <c r="B135" s="9" t="s">
        <v>478</v>
      </c>
      <c r="C135" s="263">
        <f t="shared" si="8"/>
        <v>0</v>
      </c>
    </row>
    <row r="136" spans="1:5" ht="12" customHeight="1">
      <c r="A136" s="15" t="s">
        <v>96</v>
      </c>
      <c r="B136" s="9" t="s">
        <v>479</v>
      </c>
      <c r="C136" s="263">
        <f t="shared" si="8"/>
        <v>0</v>
      </c>
    </row>
    <row r="137" spans="1:5" ht="12" customHeight="1">
      <c r="A137" s="15" t="s">
        <v>180</v>
      </c>
      <c r="B137" s="9" t="s">
        <v>480</v>
      </c>
      <c r="C137" s="263">
        <f t="shared" si="8"/>
        <v>0</v>
      </c>
    </row>
    <row r="138" spans="1:5" ht="12" customHeight="1">
      <c r="A138" s="15" t="s">
        <v>181</v>
      </c>
      <c r="B138" s="9" t="s">
        <v>481</v>
      </c>
      <c r="C138" s="263">
        <f t="shared" si="8"/>
        <v>0</v>
      </c>
    </row>
    <row r="139" spans="1:5" ht="12" customHeight="1" thickBot="1">
      <c r="A139" s="13" t="s">
        <v>182</v>
      </c>
      <c r="B139" s="9" t="s">
        <v>482</v>
      </c>
      <c r="C139" s="263">
        <f t="shared" si="8"/>
        <v>0</v>
      </c>
    </row>
    <row r="140" spans="1:5" ht="12" customHeight="1" thickBot="1">
      <c r="A140" s="20" t="s">
        <v>23</v>
      </c>
      <c r="B140" s="123" t="s">
        <v>490</v>
      </c>
      <c r="C140" s="302">
        <f>+C141+C142+C143+C144</f>
        <v>0</v>
      </c>
    </row>
    <row r="141" spans="1:5" ht="12" customHeight="1">
      <c r="A141" s="15" t="s">
        <v>97</v>
      </c>
      <c r="B141" s="9" t="s">
        <v>392</v>
      </c>
      <c r="C141" s="263">
        <f>+D141</f>
        <v>0</v>
      </c>
    </row>
    <row r="142" spans="1:5" ht="12" customHeight="1">
      <c r="A142" s="15" t="s">
        <v>98</v>
      </c>
      <c r="B142" s="9" t="s">
        <v>393</v>
      </c>
      <c r="C142" s="263">
        <f>+D142</f>
        <v>0</v>
      </c>
    </row>
    <row r="143" spans="1:5" ht="12" customHeight="1">
      <c r="A143" s="15" t="s">
        <v>306</v>
      </c>
      <c r="B143" s="9" t="s">
        <v>491</v>
      </c>
      <c r="C143" s="263">
        <f>+D143</f>
        <v>0</v>
      </c>
    </row>
    <row r="144" spans="1:5" ht="12" customHeight="1" thickBot="1">
      <c r="A144" s="13" t="s">
        <v>307</v>
      </c>
      <c r="B144" s="7" t="s">
        <v>581</v>
      </c>
      <c r="C144" s="263">
        <f>+D144</f>
        <v>0</v>
      </c>
      <c r="D144" s="484">
        <f>+[3]Óvoda!$S171</f>
        <v>0</v>
      </c>
      <c r="E144" s="484"/>
    </row>
    <row r="145" spans="1:9" ht="12" customHeight="1" thickBot="1">
      <c r="A145" s="20" t="s">
        <v>24</v>
      </c>
      <c r="B145" s="123" t="s">
        <v>492</v>
      </c>
      <c r="C145" s="305">
        <f>SUM(C146:C150)</f>
        <v>0</v>
      </c>
    </row>
    <row r="146" spans="1:9" ht="12" customHeight="1">
      <c r="A146" s="15" t="s">
        <v>99</v>
      </c>
      <c r="B146" s="9" t="s">
        <v>487</v>
      </c>
      <c r="C146" s="263"/>
    </row>
    <row r="147" spans="1:9" ht="12" customHeight="1">
      <c r="A147" s="15" t="s">
        <v>100</v>
      </c>
      <c r="B147" s="9" t="s">
        <v>494</v>
      </c>
      <c r="C147" s="263"/>
    </row>
    <row r="148" spans="1:9" ht="12" customHeight="1">
      <c r="A148" s="15" t="s">
        <v>318</v>
      </c>
      <c r="B148" s="9" t="s">
        <v>489</v>
      </c>
      <c r="C148" s="263"/>
    </row>
    <row r="149" spans="1:9" ht="12" customHeight="1">
      <c r="A149" s="15" t="s">
        <v>319</v>
      </c>
      <c r="B149" s="9" t="s">
        <v>495</v>
      </c>
      <c r="C149" s="263"/>
    </row>
    <row r="150" spans="1:9" ht="12" customHeight="1" thickBot="1">
      <c r="A150" s="15" t="s">
        <v>493</v>
      </c>
      <c r="B150" s="9" t="s">
        <v>496</v>
      </c>
      <c r="C150" s="263"/>
    </row>
    <row r="151" spans="1:9" ht="12" customHeight="1" thickBot="1">
      <c r="A151" s="20" t="s">
        <v>25</v>
      </c>
      <c r="B151" s="123" t="s">
        <v>497</v>
      </c>
      <c r="C151" s="453"/>
    </row>
    <row r="152" spans="1:9" ht="12" customHeight="1" thickBot="1">
      <c r="A152" s="20" t="s">
        <v>26</v>
      </c>
      <c r="B152" s="123" t="s">
        <v>498</v>
      </c>
      <c r="C152" s="453"/>
    </row>
    <row r="153" spans="1:9" ht="15" customHeight="1" thickBot="1">
      <c r="A153" s="20" t="s">
        <v>27</v>
      </c>
      <c r="B153" s="123" t="s">
        <v>500</v>
      </c>
      <c r="C153" s="393">
        <f>+C129+C133+C140+C145+C151+C152</f>
        <v>0</v>
      </c>
      <c r="G153" s="395"/>
      <c r="H153" s="395"/>
      <c r="I153" s="395"/>
    </row>
    <row r="154" spans="1:9" s="383" customFormat="1" ht="12.95" customHeight="1" thickBot="1">
      <c r="A154" s="294" t="s">
        <v>28</v>
      </c>
      <c r="B154" s="349" t="s">
        <v>499</v>
      </c>
      <c r="C154" s="393">
        <f>+C128+C153</f>
        <v>8970</v>
      </c>
      <c r="D154" s="483"/>
      <c r="E154" s="483"/>
      <c r="F154" s="482"/>
    </row>
    <row r="155" spans="1:9" ht="7.5" customHeight="1"/>
    <row r="156" spans="1:9">
      <c r="A156" s="490" t="s">
        <v>394</v>
      </c>
      <c r="B156" s="490"/>
      <c r="C156" s="490"/>
    </row>
    <row r="157" spans="1:9" ht="15" customHeight="1" thickBot="1">
      <c r="A157" s="489" t="s">
        <v>159</v>
      </c>
      <c r="B157" s="489"/>
      <c r="C157" s="306" t="s">
        <v>241</v>
      </c>
    </row>
    <row r="158" spans="1:9" ht="13.5" customHeight="1" thickBot="1">
      <c r="A158" s="20">
        <v>1</v>
      </c>
      <c r="B158" s="30" t="s">
        <v>501</v>
      </c>
      <c r="C158" s="296">
        <f>+C62-C128</f>
        <v>-8970</v>
      </c>
      <c r="D158" s="485"/>
      <c r="E158" s="485"/>
    </row>
    <row r="159" spans="1:9" ht="27.75" customHeight="1" thickBot="1">
      <c r="A159" s="20" t="s">
        <v>19</v>
      </c>
      <c r="B159" s="30" t="s">
        <v>507</v>
      </c>
      <c r="C159" s="296">
        <f>+C86-C153</f>
        <v>8970</v>
      </c>
    </row>
  </sheetData>
  <pageMargins left="0.7" right="0.7" top="0.75" bottom="0.75" header="0.3" footer="0.3"/>
  <pageSetup paperSize="9" scale="68" orientation="portrait" r:id="rId1"/>
  <headerFooter>
    <oddHeader>&amp;C
&amp;"Times New Roman CE,Félkövér"Óvoda önként vállalt feladatok
Tájékoztató adat</oddHeader>
  </headerFooter>
  <rowBreaks count="1" manualBreakCount="1">
    <brk id="87" max="2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workbookViewId="0">
      <selection activeCell="H139" sqref="H1:H1048576"/>
    </sheetView>
  </sheetViews>
  <sheetFormatPr defaultRowHeight="15.75"/>
  <cols>
    <col min="1" max="1" width="9.5" style="350" customWidth="1"/>
    <col min="2" max="2" width="67.33203125" style="350" customWidth="1"/>
    <col min="3" max="7" width="15.6640625" style="351" customWidth="1"/>
    <col min="8" max="8" width="16.5" style="481" customWidth="1"/>
    <col min="9" max="9" width="9.33203125" style="381" customWidth="1"/>
    <col min="10" max="16384" width="9.33203125" style="381"/>
  </cols>
  <sheetData>
    <row r="1" spans="1:12" ht="15.95" customHeight="1">
      <c r="A1" s="488"/>
      <c r="B1" s="488" t="s">
        <v>15</v>
      </c>
      <c r="C1" s="483"/>
      <c r="D1" s="482"/>
      <c r="E1" s="504"/>
      <c r="F1" s="482"/>
      <c r="G1" s="482"/>
    </row>
    <row r="2" spans="1:12" ht="15.95" customHeight="1" thickBot="1">
      <c r="A2" s="489"/>
      <c r="B2" s="489"/>
      <c r="C2" s="306"/>
      <c r="D2" s="306"/>
      <c r="E2" s="306" t="s">
        <v>241</v>
      </c>
      <c r="F2" s="491"/>
      <c r="G2" s="491"/>
    </row>
    <row r="3" spans="1:12" ht="38.1" customHeight="1" thickBot="1">
      <c r="A3" s="23" t="s">
        <v>72</v>
      </c>
      <c r="B3" s="24" t="s">
        <v>17</v>
      </c>
      <c r="C3" s="616" t="s">
        <v>646</v>
      </c>
      <c r="D3" s="616" t="s">
        <v>607</v>
      </c>
      <c r="E3" s="518" t="str">
        <f>+CONCATENATE(LEFT(ÖSSZEFÜGGÉSEK!A5,4),". évi előirányzat")</f>
        <v>2015. évi előirányzat</v>
      </c>
      <c r="F3" s="492"/>
      <c r="G3" s="492"/>
    </row>
    <row r="4" spans="1:12" s="382" customFormat="1" ht="12" customHeight="1" thickBot="1">
      <c r="A4" s="376" t="s">
        <v>520</v>
      </c>
      <c r="B4" s="377" t="s">
        <v>521</v>
      </c>
      <c r="C4" s="378"/>
      <c r="D4" s="378"/>
      <c r="E4" s="378" t="s">
        <v>522</v>
      </c>
      <c r="F4" s="493"/>
      <c r="G4" s="493"/>
      <c r="H4" s="481"/>
    </row>
    <row r="5" spans="1:12" s="383" customFormat="1" ht="12" customHeight="1" thickBot="1">
      <c r="A5" s="20" t="s">
        <v>18</v>
      </c>
      <c r="B5" s="21" t="s">
        <v>266</v>
      </c>
      <c r="C5" s="296"/>
      <c r="D5" s="296"/>
      <c r="E5" s="296">
        <f>+E6+E7+E8+E9+E10+E11</f>
        <v>0</v>
      </c>
      <c r="F5" s="494"/>
      <c r="G5" s="494"/>
      <c r="H5" s="481"/>
      <c r="L5" s="487"/>
    </row>
    <row r="6" spans="1:12" s="383" customFormat="1" ht="12" customHeight="1">
      <c r="A6" s="15" t="s">
        <v>101</v>
      </c>
      <c r="B6" s="384" t="s">
        <v>267</v>
      </c>
      <c r="C6" s="299">
        <f>+[1]TSZSZI!$R180</f>
        <v>0</v>
      </c>
      <c r="D6" s="299"/>
      <c r="E6" s="299">
        <f t="shared" ref="E6:E11" si="0">+H6</f>
        <v>0</v>
      </c>
      <c r="F6" s="495"/>
      <c r="G6" s="495"/>
      <c r="H6" s="481"/>
    </row>
    <row r="7" spans="1:12" s="383" customFormat="1" ht="12" customHeight="1">
      <c r="A7" s="14" t="s">
        <v>102</v>
      </c>
      <c r="B7" s="385" t="s">
        <v>268</v>
      </c>
      <c r="C7" s="298">
        <f>+[1]TSZSZI!$R181</f>
        <v>0</v>
      </c>
      <c r="D7" s="298"/>
      <c r="E7" s="298">
        <f t="shared" si="0"/>
        <v>0</v>
      </c>
      <c r="F7" s="495"/>
      <c r="G7" s="495"/>
      <c r="H7" s="481"/>
    </row>
    <row r="8" spans="1:12" s="383" customFormat="1" ht="12" customHeight="1">
      <c r="A8" s="14" t="s">
        <v>103</v>
      </c>
      <c r="B8" s="385" t="s">
        <v>269</v>
      </c>
      <c r="C8" s="298">
        <f>+[1]TSZSZI!$R182</f>
        <v>0</v>
      </c>
      <c r="D8" s="298"/>
      <c r="E8" s="298">
        <f t="shared" si="0"/>
        <v>0</v>
      </c>
      <c r="F8" s="495"/>
      <c r="G8" s="495"/>
      <c r="H8" s="481"/>
    </row>
    <row r="9" spans="1:12" s="383" customFormat="1" ht="12" customHeight="1">
      <c r="A9" s="14" t="s">
        <v>104</v>
      </c>
      <c r="B9" s="385" t="s">
        <v>270</v>
      </c>
      <c r="C9" s="298">
        <f>+[1]TSZSZI!$R183</f>
        <v>0</v>
      </c>
      <c r="D9" s="298"/>
      <c r="E9" s="298">
        <f t="shared" si="0"/>
        <v>0</v>
      </c>
      <c r="F9" s="495"/>
      <c r="G9" s="495"/>
      <c r="H9" s="481"/>
    </row>
    <row r="10" spans="1:12" s="383" customFormat="1" ht="12" customHeight="1">
      <c r="A10" s="14" t="s">
        <v>153</v>
      </c>
      <c r="B10" s="292" t="s">
        <v>456</v>
      </c>
      <c r="C10" s="298">
        <f>+[1]TSZSZI!$R184</f>
        <v>0</v>
      </c>
      <c r="D10" s="298"/>
      <c r="E10" s="298">
        <f t="shared" si="0"/>
        <v>0</v>
      </c>
      <c r="F10" s="495"/>
      <c r="G10" s="495"/>
      <c r="H10" s="481"/>
    </row>
    <row r="11" spans="1:12" s="383" customFormat="1" ht="12" customHeight="1" thickBot="1">
      <c r="A11" s="16" t="s">
        <v>105</v>
      </c>
      <c r="B11" s="293" t="s">
        <v>457</v>
      </c>
      <c r="C11" s="298">
        <f>+[1]TSZSZI!$R185</f>
        <v>0</v>
      </c>
      <c r="D11" s="298"/>
      <c r="E11" s="298">
        <f t="shared" si="0"/>
        <v>0</v>
      </c>
      <c r="F11" s="495"/>
      <c r="G11" s="495"/>
      <c r="H11" s="481"/>
    </row>
    <row r="12" spans="1:12" s="383" customFormat="1" ht="12" customHeight="1" thickBot="1">
      <c r="A12" s="20" t="s">
        <v>19</v>
      </c>
      <c r="B12" s="291" t="s">
        <v>271</v>
      </c>
      <c r="C12" s="296">
        <f>+C13+C14+C15+C16+C17</f>
        <v>0</v>
      </c>
      <c r="D12" s="296">
        <f>+D13+D14+D15+D16+D17</f>
        <v>255</v>
      </c>
      <c r="E12" s="296">
        <f>+E13+E14+E15+E16+E17</f>
        <v>0</v>
      </c>
      <c r="F12" s="494"/>
      <c r="G12" s="494"/>
      <c r="H12" s="481"/>
    </row>
    <row r="13" spans="1:12" s="383" customFormat="1" ht="12" customHeight="1">
      <c r="A13" s="15" t="s">
        <v>107</v>
      </c>
      <c r="B13" s="384" t="s">
        <v>272</v>
      </c>
      <c r="C13" s="299">
        <f>+[1]TSZSZI!$R187</f>
        <v>0</v>
      </c>
      <c r="D13" s="299"/>
      <c r="E13" s="299">
        <f t="shared" ref="E13:E18" si="1">+H13</f>
        <v>0</v>
      </c>
      <c r="F13" s="495"/>
      <c r="G13" s="495"/>
      <c r="H13" s="481"/>
    </row>
    <row r="14" spans="1:12" s="383" customFormat="1" ht="12" customHeight="1">
      <c r="A14" s="14" t="s">
        <v>108</v>
      </c>
      <c r="B14" s="385" t="s">
        <v>273</v>
      </c>
      <c r="C14" s="298">
        <f>+[1]TSZSZI!$R188</f>
        <v>0</v>
      </c>
      <c r="D14" s="298"/>
      <c r="E14" s="298">
        <f t="shared" si="1"/>
        <v>0</v>
      </c>
      <c r="F14" s="495"/>
      <c r="G14" s="495"/>
      <c r="H14" s="481"/>
    </row>
    <row r="15" spans="1:12" s="383" customFormat="1" ht="12" customHeight="1">
      <c r="A15" s="14" t="s">
        <v>109</v>
      </c>
      <c r="B15" s="385" t="s">
        <v>445</v>
      </c>
      <c r="C15" s="298">
        <f>+[1]TSZSZI!$R189</f>
        <v>0</v>
      </c>
      <c r="D15" s="298"/>
      <c r="E15" s="298">
        <f t="shared" si="1"/>
        <v>0</v>
      </c>
      <c r="F15" s="495"/>
      <c r="G15" s="495"/>
      <c r="H15" s="481"/>
    </row>
    <row r="16" spans="1:12" s="383" customFormat="1" ht="12" customHeight="1">
      <c r="A16" s="14" t="s">
        <v>110</v>
      </c>
      <c r="B16" s="385" t="s">
        <v>446</v>
      </c>
      <c r="C16" s="298">
        <f>+[1]TSZSZI!$R190</f>
        <v>0</v>
      </c>
      <c r="D16" s="298"/>
      <c r="E16" s="298">
        <f t="shared" si="1"/>
        <v>0</v>
      </c>
      <c r="F16" s="495"/>
      <c r="G16" s="495"/>
      <c r="H16" s="481"/>
    </row>
    <row r="17" spans="1:8" s="383" customFormat="1" ht="12" customHeight="1">
      <c r="A17" s="14" t="s">
        <v>111</v>
      </c>
      <c r="B17" s="385" t="s">
        <v>274</v>
      </c>
      <c r="C17" s="298">
        <f>+[1]TSZSZI!$R193</f>
        <v>0</v>
      </c>
      <c r="D17" s="298">
        <v>255</v>
      </c>
      <c r="E17" s="298">
        <f t="shared" si="1"/>
        <v>0</v>
      </c>
      <c r="F17" s="495"/>
      <c r="G17" s="495"/>
      <c r="H17" s="481"/>
    </row>
    <row r="18" spans="1:8" s="383" customFormat="1" ht="12" customHeight="1" thickBot="1">
      <c r="A18" s="16" t="s">
        <v>120</v>
      </c>
      <c r="B18" s="293" t="s">
        <v>275</v>
      </c>
      <c r="C18" s="300">
        <f>+[1]TSZSZI!$R192</f>
        <v>0</v>
      </c>
      <c r="D18" s="300"/>
      <c r="E18" s="300">
        <f t="shared" si="1"/>
        <v>0</v>
      </c>
      <c r="F18" s="495"/>
      <c r="G18" s="495"/>
      <c r="H18" s="481"/>
    </row>
    <row r="19" spans="1:8" s="383" customFormat="1" ht="12" customHeight="1" thickBot="1">
      <c r="A19" s="20" t="s">
        <v>20</v>
      </c>
      <c r="B19" s="21" t="s">
        <v>276</v>
      </c>
      <c r="C19" s="296"/>
      <c r="D19" s="296"/>
      <c r="E19" s="296">
        <f>+E20+E21+E22+E23+E24</f>
        <v>0</v>
      </c>
      <c r="F19" s="494"/>
      <c r="G19" s="494"/>
      <c r="H19" s="481"/>
    </row>
    <row r="20" spans="1:8" s="383" customFormat="1" ht="12" customHeight="1">
      <c r="A20" s="15" t="s">
        <v>90</v>
      </c>
      <c r="B20" s="384" t="s">
        <v>277</v>
      </c>
      <c r="C20" s="299">
        <f>+[1]TSZSZI!$R195</f>
        <v>0</v>
      </c>
      <c r="D20" s="299"/>
      <c r="E20" s="299">
        <f t="shared" ref="E20:E25" si="2">+H20</f>
        <v>0</v>
      </c>
      <c r="F20" s="495"/>
      <c r="G20" s="495"/>
      <c r="H20" s="481"/>
    </row>
    <row r="21" spans="1:8" s="383" customFormat="1" ht="12" customHeight="1">
      <c r="A21" s="14" t="s">
        <v>91</v>
      </c>
      <c r="B21" s="385" t="s">
        <v>278</v>
      </c>
      <c r="C21" s="298">
        <f>+[1]TSZSZI!$R196</f>
        <v>0</v>
      </c>
      <c r="D21" s="298"/>
      <c r="E21" s="298">
        <f t="shared" si="2"/>
        <v>0</v>
      </c>
      <c r="F21" s="495"/>
      <c r="G21" s="495"/>
      <c r="H21" s="481"/>
    </row>
    <row r="22" spans="1:8" s="383" customFormat="1" ht="12" customHeight="1">
      <c r="A22" s="14" t="s">
        <v>92</v>
      </c>
      <c r="B22" s="385" t="s">
        <v>447</v>
      </c>
      <c r="C22" s="298">
        <f>+[1]TSZSZI!$R197</f>
        <v>0</v>
      </c>
      <c r="D22" s="298"/>
      <c r="E22" s="298">
        <f t="shared" si="2"/>
        <v>0</v>
      </c>
      <c r="F22" s="495"/>
      <c r="G22" s="495"/>
      <c r="H22" s="481"/>
    </row>
    <row r="23" spans="1:8" s="383" customFormat="1" ht="12" customHeight="1">
      <c r="A23" s="14" t="s">
        <v>93</v>
      </c>
      <c r="B23" s="385" t="s">
        <v>448</v>
      </c>
      <c r="C23" s="298">
        <f>+[1]TSZSZI!$R198</f>
        <v>0</v>
      </c>
      <c r="D23" s="298"/>
      <c r="E23" s="298">
        <f t="shared" si="2"/>
        <v>0</v>
      </c>
      <c r="F23" s="495"/>
      <c r="G23" s="495"/>
      <c r="H23" s="481"/>
    </row>
    <row r="24" spans="1:8" s="383" customFormat="1" ht="12" customHeight="1">
      <c r="A24" s="14" t="s">
        <v>176</v>
      </c>
      <c r="B24" s="385" t="s">
        <v>279</v>
      </c>
      <c r="C24" s="298">
        <f>+[1]TSZSZI!$R199</f>
        <v>0</v>
      </c>
      <c r="D24" s="298"/>
      <c r="E24" s="298">
        <f t="shared" si="2"/>
        <v>0</v>
      </c>
      <c r="F24" s="495"/>
      <c r="G24" s="495"/>
      <c r="H24" s="481"/>
    </row>
    <row r="25" spans="1:8" s="383" customFormat="1" ht="12" customHeight="1" thickBot="1">
      <c r="A25" s="16" t="s">
        <v>177</v>
      </c>
      <c r="B25" s="386" t="s">
        <v>280</v>
      </c>
      <c r="C25" s="300">
        <f>+[1]TSZSZI!$R199</f>
        <v>0</v>
      </c>
      <c r="D25" s="300"/>
      <c r="E25" s="300">
        <f t="shared" si="2"/>
        <v>0</v>
      </c>
      <c r="F25" s="495"/>
      <c r="G25" s="495"/>
      <c r="H25" s="481"/>
    </row>
    <row r="26" spans="1:8" s="383" customFormat="1" ht="12" customHeight="1" thickBot="1">
      <c r="A26" s="20" t="s">
        <v>178</v>
      </c>
      <c r="B26" s="21" t="s">
        <v>281</v>
      </c>
      <c r="C26" s="302"/>
      <c r="D26" s="302"/>
      <c r="E26" s="302">
        <f>+E27+E31+E32+E33</f>
        <v>0</v>
      </c>
      <c r="F26" s="496"/>
      <c r="G26" s="496"/>
      <c r="H26" s="481"/>
    </row>
    <row r="27" spans="1:8" s="383" customFormat="1" ht="12" customHeight="1">
      <c r="A27" s="15" t="s">
        <v>282</v>
      </c>
      <c r="B27" s="384" t="s">
        <v>463</v>
      </c>
      <c r="C27" s="379"/>
      <c r="D27" s="379"/>
      <c r="E27" s="379">
        <f>SUM(E28:E30)</f>
        <v>0</v>
      </c>
      <c r="F27" s="497"/>
      <c r="G27" s="497"/>
      <c r="H27" s="481"/>
    </row>
    <row r="28" spans="1:8" s="383" customFormat="1" ht="12" customHeight="1">
      <c r="A28" s="14" t="s">
        <v>283</v>
      </c>
      <c r="B28" s="385" t="s">
        <v>288</v>
      </c>
      <c r="C28" s="298">
        <f>+[1]TSZSZI!$R208</f>
        <v>0</v>
      </c>
      <c r="D28" s="298"/>
      <c r="E28" s="298">
        <f t="shared" ref="E28:E33" si="3">+H28</f>
        <v>0</v>
      </c>
      <c r="F28" s="495"/>
      <c r="G28" s="495"/>
      <c r="H28" s="481"/>
    </row>
    <row r="29" spans="1:8" s="383" customFormat="1" ht="12" customHeight="1">
      <c r="A29" s="14" t="s">
        <v>284</v>
      </c>
      <c r="B29" s="385" t="s">
        <v>289</v>
      </c>
      <c r="C29" s="298">
        <f>+[1]TSZSZI!$R215</f>
        <v>0</v>
      </c>
      <c r="D29" s="298"/>
      <c r="E29" s="298">
        <f t="shared" si="3"/>
        <v>0</v>
      </c>
      <c r="F29" s="495"/>
      <c r="G29" s="495"/>
      <c r="H29" s="481"/>
    </row>
    <row r="30" spans="1:8" s="383" customFormat="1" ht="12" customHeight="1">
      <c r="A30" s="14" t="s">
        <v>461</v>
      </c>
      <c r="B30" s="447" t="s">
        <v>462</v>
      </c>
      <c r="C30" s="298">
        <f>+[1]TSZSZI!$R209</f>
        <v>0</v>
      </c>
      <c r="D30" s="298"/>
      <c r="E30" s="298">
        <f t="shared" si="3"/>
        <v>0</v>
      </c>
      <c r="F30" s="495"/>
      <c r="G30" s="495"/>
      <c r="H30" s="481"/>
    </row>
    <row r="31" spans="1:8" s="383" customFormat="1" ht="12" customHeight="1">
      <c r="A31" s="14" t="s">
        <v>285</v>
      </c>
      <c r="B31" s="385" t="s">
        <v>290</v>
      </c>
      <c r="C31" s="298">
        <f>+[1]TSZSZI!$R212</f>
        <v>0</v>
      </c>
      <c r="D31" s="298"/>
      <c r="E31" s="298">
        <f t="shared" si="3"/>
        <v>0</v>
      </c>
      <c r="F31" s="495"/>
      <c r="G31" s="495"/>
      <c r="H31" s="481"/>
    </row>
    <row r="32" spans="1:8" s="383" customFormat="1" ht="12" customHeight="1">
      <c r="A32" s="14" t="s">
        <v>286</v>
      </c>
      <c r="B32" s="385" t="s">
        <v>291</v>
      </c>
      <c r="C32" s="298">
        <f>+[1]TSZSZI!$R214</f>
        <v>0</v>
      </c>
      <c r="D32" s="298"/>
      <c r="E32" s="298">
        <f t="shared" si="3"/>
        <v>0</v>
      </c>
      <c r="F32" s="495"/>
      <c r="G32" s="495"/>
      <c r="H32" s="481"/>
    </row>
    <row r="33" spans="1:8" s="383" customFormat="1" ht="12" customHeight="1" thickBot="1">
      <c r="A33" s="16" t="s">
        <v>287</v>
      </c>
      <c r="B33" s="386" t="s">
        <v>292</v>
      </c>
      <c r="C33" s="300">
        <f>+[1]TSZSZI!$R223</f>
        <v>0</v>
      </c>
      <c r="D33" s="300"/>
      <c r="E33" s="300">
        <f t="shared" si="3"/>
        <v>0</v>
      </c>
      <c r="F33" s="495"/>
      <c r="G33" s="495"/>
      <c r="H33" s="481"/>
    </row>
    <row r="34" spans="1:8" s="383" customFormat="1" ht="12" customHeight="1" thickBot="1">
      <c r="A34" s="20" t="s">
        <v>22</v>
      </c>
      <c r="B34" s="21" t="s">
        <v>458</v>
      </c>
      <c r="C34" s="296">
        <f>SUM(C35:C45)</f>
        <v>8220</v>
      </c>
      <c r="D34" s="296">
        <f>SUM(D35:D45)</f>
        <v>8813</v>
      </c>
      <c r="E34" s="296">
        <f>SUM(E35:E45)</f>
        <v>14186</v>
      </c>
      <c r="F34" s="494"/>
      <c r="G34" s="494"/>
      <c r="H34" s="481"/>
    </row>
    <row r="35" spans="1:8" s="383" customFormat="1" ht="12" customHeight="1">
      <c r="A35" s="15" t="s">
        <v>94</v>
      </c>
      <c r="B35" s="384" t="s">
        <v>295</v>
      </c>
      <c r="C35" s="299">
        <f>+[1]TSZSZI!$R225</f>
        <v>0</v>
      </c>
      <c r="D35" s="299"/>
      <c r="E35" s="299">
        <f t="shared" ref="E35:E45" si="4">+H35</f>
        <v>0</v>
      </c>
      <c r="F35" s="495"/>
      <c r="G35" s="495"/>
      <c r="H35" s="481"/>
    </row>
    <row r="36" spans="1:8" s="383" customFormat="1" ht="12" customHeight="1">
      <c r="A36" s="14" t="s">
        <v>95</v>
      </c>
      <c r="B36" s="385" t="s">
        <v>296</v>
      </c>
      <c r="C36" s="298">
        <v>8219</v>
      </c>
      <c r="D36" s="298"/>
      <c r="E36" s="298">
        <f t="shared" si="4"/>
        <v>0</v>
      </c>
      <c r="F36" s="495"/>
      <c r="G36" s="495"/>
      <c r="H36" s="481"/>
    </row>
    <row r="37" spans="1:8" s="383" customFormat="1" ht="12" customHeight="1">
      <c r="A37" s="14" t="s">
        <v>96</v>
      </c>
      <c r="B37" s="385" t="s">
        <v>297</v>
      </c>
      <c r="C37" s="298">
        <f>+[1]TSZSZI!$R232</f>
        <v>0</v>
      </c>
      <c r="D37" s="298"/>
      <c r="E37" s="298">
        <f t="shared" si="4"/>
        <v>0</v>
      </c>
      <c r="F37" s="495"/>
      <c r="G37" s="495"/>
      <c r="H37" s="481"/>
    </row>
    <row r="38" spans="1:8" s="383" customFormat="1" ht="12" customHeight="1">
      <c r="A38" s="14" t="s">
        <v>180</v>
      </c>
      <c r="B38" s="385" t="s">
        <v>298</v>
      </c>
      <c r="C38" s="298">
        <f>+[1]TSZSZI!$R237</f>
        <v>0</v>
      </c>
      <c r="D38" s="298"/>
      <c r="E38" s="298">
        <f t="shared" si="4"/>
        <v>0</v>
      </c>
      <c r="F38" s="495"/>
      <c r="G38" s="495"/>
      <c r="H38" s="481"/>
    </row>
    <row r="39" spans="1:8" s="383" customFormat="1" ht="12" customHeight="1">
      <c r="A39" s="14" t="s">
        <v>181</v>
      </c>
      <c r="B39" s="385" t="s">
        <v>299</v>
      </c>
      <c r="C39" s="298"/>
      <c r="D39" s="298">
        <v>8813</v>
      </c>
      <c r="E39" s="298">
        <v>14186</v>
      </c>
      <c r="F39" s="495"/>
      <c r="G39" s="495"/>
      <c r="H39" s="481"/>
    </row>
    <row r="40" spans="1:8" s="383" customFormat="1" ht="12" customHeight="1">
      <c r="A40" s="14" t="s">
        <v>182</v>
      </c>
      <c r="B40" s="385" t="s">
        <v>300</v>
      </c>
      <c r="C40" s="298">
        <f>+[1]TSZSZI!$R241</f>
        <v>0</v>
      </c>
      <c r="D40" s="298"/>
      <c r="E40" s="298">
        <f t="shared" si="4"/>
        <v>0</v>
      </c>
      <c r="F40" s="495"/>
      <c r="G40" s="495"/>
      <c r="H40" s="481"/>
    </row>
    <row r="41" spans="1:8" s="383" customFormat="1" ht="12" customHeight="1">
      <c r="A41" s="14" t="s">
        <v>183</v>
      </c>
      <c r="B41" s="385" t="s">
        <v>301</v>
      </c>
      <c r="C41" s="298">
        <f>+[1]TSZSZI!$R242</f>
        <v>0</v>
      </c>
      <c r="D41" s="298"/>
      <c r="E41" s="298">
        <f t="shared" si="4"/>
        <v>0</v>
      </c>
      <c r="F41" s="495"/>
      <c r="G41" s="495"/>
      <c r="H41" s="481"/>
    </row>
    <row r="42" spans="1:8" s="383" customFormat="1" ht="12" customHeight="1">
      <c r="A42" s="14" t="s">
        <v>184</v>
      </c>
      <c r="B42" s="385" t="s">
        <v>302</v>
      </c>
      <c r="C42" s="298">
        <v>1</v>
      </c>
      <c r="D42" s="298"/>
      <c r="E42" s="298">
        <f t="shared" si="4"/>
        <v>0</v>
      </c>
      <c r="F42" s="495"/>
      <c r="G42" s="495"/>
      <c r="H42" s="481"/>
    </row>
    <row r="43" spans="1:8" s="383" customFormat="1" ht="12" customHeight="1">
      <c r="A43" s="14" t="s">
        <v>293</v>
      </c>
      <c r="B43" s="385" t="s">
        <v>303</v>
      </c>
      <c r="C43" s="301">
        <f>+[1]TSZSZI!$R246</f>
        <v>0</v>
      </c>
      <c r="D43" s="301"/>
      <c r="E43" s="301">
        <f t="shared" si="4"/>
        <v>0</v>
      </c>
      <c r="F43" s="498"/>
      <c r="G43" s="498"/>
      <c r="H43" s="481"/>
    </row>
    <row r="44" spans="1:8" s="383" customFormat="1" ht="12" customHeight="1">
      <c r="A44" s="16" t="s">
        <v>294</v>
      </c>
      <c r="B44" s="386" t="s">
        <v>460</v>
      </c>
      <c r="C44" s="370">
        <f>+[1]TSZSZI!$R248</f>
        <v>0</v>
      </c>
      <c r="D44" s="370"/>
      <c r="E44" s="370">
        <f t="shared" si="4"/>
        <v>0</v>
      </c>
      <c r="F44" s="498"/>
      <c r="G44" s="498"/>
      <c r="H44" s="481"/>
    </row>
    <row r="45" spans="1:8" s="383" customFormat="1" ht="12" customHeight="1" thickBot="1">
      <c r="A45" s="16" t="s">
        <v>459</v>
      </c>
      <c r="B45" s="293" t="s">
        <v>304</v>
      </c>
      <c r="C45" s="370">
        <f>+[1]TSZSZI!$R250-[1]Önkorm.!$R$248</f>
        <v>0</v>
      </c>
      <c r="D45" s="370"/>
      <c r="E45" s="370">
        <f t="shared" si="4"/>
        <v>0</v>
      </c>
      <c r="F45" s="498"/>
      <c r="G45" s="498"/>
      <c r="H45" s="481"/>
    </row>
    <row r="46" spans="1:8" s="383" customFormat="1" ht="12" customHeight="1" thickBot="1">
      <c r="A46" s="20" t="s">
        <v>23</v>
      </c>
      <c r="B46" s="21" t="s">
        <v>305</v>
      </c>
      <c r="C46" s="296"/>
      <c r="D46" s="296"/>
      <c r="E46" s="296">
        <f>SUM(E47:E51)</f>
        <v>0</v>
      </c>
      <c r="F46" s="494"/>
      <c r="G46" s="494"/>
      <c r="H46" s="481"/>
    </row>
    <row r="47" spans="1:8" s="383" customFormat="1" ht="12" customHeight="1">
      <c r="A47" s="15" t="s">
        <v>97</v>
      </c>
      <c r="B47" s="384" t="s">
        <v>309</v>
      </c>
      <c r="C47" s="424"/>
      <c r="D47" s="424"/>
      <c r="E47" s="424">
        <f>+H47</f>
        <v>0</v>
      </c>
      <c r="F47" s="498"/>
      <c r="G47" s="498"/>
      <c r="H47" s="481"/>
    </row>
    <row r="48" spans="1:8" s="383" customFormat="1" ht="12" customHeight="1">
      <c r="A48" s="14" t="s">
        <v>98</v>
      </c>
      <c r="B48" s="385" t="s">
        <v>310</v>
      </c>
      <c r="C48" s="301"/>
      <c r="D48" s="301"/>
      <c r="E48" s="301">
        <f>+H48</f>
        <v>0</v>
      </c>
      <c r="F48" s="498"/>
      <c r="G48" s="498"/>
      <c r="H48" s="481"/>
    </row>
    <row r="49" spans="1:8" s="383" customFormat="1" ht="12" customHeight="1">
      <c r="A49" s="14" t="s">
        <v>306</v>
      </c>
      <c r="B49" s="385" t="s">
        <v>311</v>
      </c>
      <c r="C49" s="301"/>
      <c r="D49" s="301"/>
      <c r="E49" s="301">
        <f>+H49</f>
        <v>0</v>
      </c>
      <c r="F49" s="498"/>
      <c r="G49" s="498"/>
      <c r="H49" s="481"/>
    </row>
    <row r="50" spans="1:8" s="383" customFormat="1" ht="12" customHeight="1">
      <c r="A50" s="14" t="s">
        <v>307</v>
      </c>
      <c r="B50" s="385" t="s">
        <v>312</v>
      </c>
      <c r="C50" s="301"/>
      <c r="D50" s="301"/>
      <c r="E50" s="301">
        <f>+H50</f>
        <v>0</v>
      </c>
      <c r="F50" s="498"/>
      <c r="G50" s="498"/>
      <c r="H50" s="481"/>
    </row>
    <row r="51" spans="1:8" s="383" customFormat="1" ht="12" customHeight="1" thickBot="1">
      <c r="A51" s="16" t="s">
        <v>308</v>
      </c>
      <c r="B51" s="293" t="s">
        <v>313</v>
      </c>
      <c r="C51" s="370"/>
      <c r="D51" s="370"/>
      <c r="E51" s="370">
        <f>+H51</f>
        <v>0</v>
      </c>
      <c r="F51" s="498"/>
      <c r="G51" s="498"/>
      <c r="H51" s="481"/>
    </row>
    <row r="52" spans="1:8" s="383" customFormat="1" ht="12" customHeight="1" thickBot="1">
      <c r="A52" s="20" t="s">
        <v>185</v>
      </c>
      <c r="B52" s="21" t="s">
        <v>314</v>
      </c>
      <c r="C52" s="296">
        <f>SUM(C53:C55)</f>
        <v>818</v>
      </c>
      <c r="D52" s="296">
        <f>SUM(D53:D55)</f>
        <v>32</v>
      </c>
      <c r="E52" s="296">
        <f>SUM(E53:E55)</f>
        <v>0</v>
      </c>
      <c r="F52" s="494"/>
      <c r="G52" s="494"/>
      <c r="H52" s="481"/>
    </row>
    <row r="53" spans="1:8" s="383" customFormat="1" ht="12" customHeight="1">
      <c r="A53" s="15" t="s">
        <v>99</v>
      </c>
      <c r="B53" s="384" t="s">
        <v>315</v>
      </c>
      <c r="C53" s="299">
        <f>+[1]TSZSZI!$R253</f>
        <v>0</v>
      </c>
      <c r="D53" s="299"/>
      <c r="E53" s="299">
        <f>+H53</f>
        <v>0</v>
      </c>
      <c r="F53" s="495"/>
      <c r="G53" s="495"/>
      <c r="H53" s="481"/>
    </row>
    <row r="54" spans="1:8" s="383" customFormat="1" ht="12" customHeight="1">
      <c r="A54" s="14" t="s">
        <v>100</v>
      </c>
      <c r="B54" s="385" t="s">
        <v>449</v>
      </c>
      <c r="C54" s="298">
        <f>+[1]TSZSZI!$R256</f>
        <v>0</v>
      </c>
      <c r="D54" s="298"/>
      <c r="E54" s="298">
        <f>+H54</f>
        <v>0</v>
      </c>
      <c r="F54" s="495"/>
      <c r="G54" s="495"/>
      <c r="H54" s="481"/>
    </row>
    <row r="55" spans="1:8" s="383" customFormat="1" ht="12" customHeight="1">
      <c r="A55" s="14" t="s">
        <v>318</v>
      </c>
      <c r="B55" s="385" t="s">
        <v>316</v>
      </c>
      <c r="C55" s="298">
        <v>818</v>
      </c>
      <c r="D55" s="298">
        <v>32</v>
      </c>
      <c r="E55" s="298">
        <f>+H55</f>
        <v>0</v>
      </c>
      <c r="F55" s="495"/>
      <c r="G55" s="495"/>
      <c r="H55" s="481"/>
    </row>
    <row r="56" spans="1:8" s="383" customFormat="1" ht="12" customHeight="1" thickBot="1">
      <c r="A56" s="16" t="s">
        <v>319</v>
      </c>
      <c r="B56" s="293" t="s">
        <v>317</v>
      </c>
      <c r="C56" s="300">
        <v>818</v>
      </c>
      <c r="D56" s="300"/>
      <c r="E56" s="300">
        <f>+H56</f>
        <v>0</v>
      </c>
      <c r="F56" s="495"/>
      <c r="G56" s="495"/>
      <c r="H56" s="481"/>
    </row>
    <row r="57" spans="1:8" s="383" customFormat="1" ht="12" customHeight="1" thickBot="1">
      <c r="A57" s="20" t="s">
        <v>25</v>
      </c>
      <c r="B57" s="291" t="s">
        <v>320</v>
      </c>
      <c r="C57" s="296"/>
      <c r="D57" s="296"/>
      <c r="E57" s="296">
        <f>SUM(E58:E60)</f>
        <v>0</v>
      </c>
      <c r="F57" s="494"/>
      <c r="G57" s="494"/>
      <c r="H57" s="481"/>
    </row>
    <row r="58" spans="1:8" s="383" customFormat="1" ht="12" customHeight="1">
      <c r="A58" s="15" t="s">
        <v>186</v>
      </c>
      <c r="B58" s="384" t="s">
        <v>322</v>
      </c>
      <c r="C58" s="301">
        <f>+[1]TSZSZI!$R264</f>
        <v>0</v>
      </c>
      <c r="D58" s="301"/>
      <c r="E58" s="301">
        <f>+H58</f>
        <v>0</v>
      </c>
      <c r="F58" s="498"/>
      <c r="G58" s="498"/>
      <c r="H58" s="481"/>
    </row>
    <row r="59" spans="1:8" s="383" customFormat="1" ht="12" customHeight="1">
      <c r="A59" s="14" t="s">
        <v>187</v>
      </c>
      <c r="B59" s="385" t="s">
        <v>450</v>
      </c>
      <c r="C59" s="301">
        <f>+[1]TSZSZI!$R266</f>
        <v>0</v>
      </c>
      <c r="D59" s="301"/>
      <c r="E59" s="301">
        <f>+H59</f>
        <v>0</v>
      </c>
      <c r="F59" s="498"/>
      <c r="G59" s="498"/>
      <c r="H59" s="481"/>
    </row>
    <row r="60" spans="1:8" s="383" customFormat="1" ht="12" customHeight="1">
      <c r="A60" s="14" t="s">
        <v>242</v>
      </c>
      <c r="B60" s="385" t="s">
        <v>323</v>
      </c>
      <c r="C60" s="301">
        <f>+[1]TSZSZI!$R269</f>
        <v>0</v>
      </c>
      <c r="D60" s="301"/>
      <c r="E60" s="301">
        <f>+H60</f>
        <v>0</v>
      </c>
      <c r="F60" s="498"/>
      <c r="G60" s="498"/>
      <c r="H60" s="481"/>
    </row>
    <row r="61" spans="1:8" s="383" customFormat="1" ht="12" customHeight="1" thickBot="1">
      <c r="A61" s="16" t="s">
        <v>321</v>
      </c>
      <c r="B61" s="293" t="s">
        <v>324</v>
      </c>
      <c r="C61" s="301">
        <f>+[1]TSZSZI!$R268</f>
        <v>0</v>
      </c>
      <c r="D61" s="301"/>
      <c r="E61" s="301">
        <f>+H61</f>
        <v>0</v>
      </c>
      <c r="F61" s="498"/>
      <c r="G61" s="498"/>
      <c r="H61" s="481"/>
    </row>
    <row r="62" spans="1:8" s="383" customFormat="1" ht="12" customHeight="1" thickBot="1">
      <c r="A62" s="454" t="s">
        <v>503</v>
      </c>
      <c r="B62" s="21" t="s">
        <v>325</v>
      </c>
      <c r="C62" s="302">
        <f>+C5+C12+C19+C26+C34+C46+C52+C57</f>
        <v>9038</v>
      </c>
      <c r="D62" s="302">
        <f>+D5+D12+D19+D26+D34+D46+D52+D57</f>
        <v>9100</v>
      </c>
      <c r="E62" s="302">
        <f>+E5+E12+E19+E26+E34+E46+E52+E57</f>
        <v>14186</v>
      </c>
      <c r="F62" s="496"/>
      <c r="G62" s="496"/>
      <c r="H62" s="481"/>
    </row>
    <row r="63" spans="1:8" s="383" customFormat="1" ht="12" customHeight="1" thickBot="1">
      <c r="A63" s="427" t="s">
        <v>326</v>
      </c>
      <c r="B63" s="291" t="s">
        <v>327</v>
      </c>
      <c r="C63" s="296"/>
      <c r="D63" s="296"/>
      <c r="E63" s="296">
        <f>SUM(E64:E66)</f>
        <v>0</v>
      </c>
      <c r="F63" s="494"/>
      <c r="G63" s="494"/>
      <c r="H63" s="481"/>
    </row>
    <row r="64" spans="1:8" s="383" customFormat="1" ht="12" customHeight="1">
      <c r="A64" s="15" t="s">
        <v>358</v>
      </c>
      <c r="B64" s="384" t="s">
        <v>328</v>
      </c>
      <c r="C64" s="301"/>
      <c r="D64" s="301"/>
      <c r="E64" s="301">
        <f>+H64</f>
        <v>0</v>
      </c>
      <c r="F64" s="498"/>
      <c r="G64" s="498"/>
      <c r="H64" s="481"/>
    </row>
    <row r="65" spans="1:8" s="383" customFormat="1" ht="12" customHeight="1">
      <c r="A65" s="14" t="s">
        <v>367</v>
      </c>
      <c r="B65" s="385" t="s">
        <v>329</v>
      </c>
      <c r="C65" s="301"/>
      <c r="D65" s="301"/>
      <c r="E65" s="301">
        <f>+H65</f>
        <v>0</v>
      </c>
      <c r="F65" s="498"/>
      <c r="G65" s="498"/>
      <c r="H65" s="481"/>
    </row>
    <row r="66" spans="1:8" s="383" customFormat="1" ht="12" customHeight="1" thickBot="1">
      <c r="A66" s="16" t="s">
        <v>368</v>
      </c>
      <c r="B66" s="448" t="s">
        <v>488</v>
      </c>
      <c r="C66" s="301">
        <f>+[1]TSZSZI!$R272</f>
        <v>0</v>
      </c>
      <c r="D66" s="301"/>
      <c r="E66" s="301">
        <f>+H66</f>
        <v>0</v>
      </c>
      <c r="F66" s="498"/>
      <c r="G66" s="498"/>
      <c r="H66" s="481"/>
    </row>
    <row r="67" spans="1:8" s="383" customFormat="1" ht="12" customHeight="1" thickBot="1">
      <c r="A67" s="427" t="s">
        <v>331</v>
      </c>
      <c r="B67" s="291" t="s">
        <v>332</v>
      </c>
      <c r="C67" s="296"/>
      <c r="D67" s="296"/>
      <c r="E67" s="296">
        <f>SUM(E68:E71)</f>
        <v>0</v>
      </c>
      <c r="F67" s="494"/>
      <c r="G67" s="494"/>
      <c r="H67" s="481"/>
    </row>
    <row r="68" spans="1:8" s="383" customFormat="1" ht="12" customHeight="1">
      <c r="A68" s="15" t="s">
        <v>154</v>
      </c>
      <c r="B68" s="384" t="s">
        <v>333</v>
      </c>
      <c r="C68" s="301"/>
      <c r="D68" s="301"/>
      <c r="E68" s="301">
        <f>+H68</f>
        <v>0</v>
      </c>
      <c r="F68" s="498"/>
      <c r="G68" s="498"/>
      <c r="H68" s="481"/>
    </row>
    <row r="69" spans="1:8" s="383" customFormat="1" ht="12" customHeight="1">
      <c r="A69" s="14" t="s">
        <v>155</v>
      </c>
      <c r="B69" s="385" t="s">
        <v>334</v>
      </c>
      <c r="C69" s="301"/>
      <c r="D69" s="301"/>
      <c r="E69" s="301">
        <f>+H69</f>
        <v>0</v>
      </c>
      <c r="F69" s="498"/>
      <c r="G69" s="498"/>
      <c r="H69" s="481"/>
    </row>
    <row r="70" spans="1:8" s="383" customFormat="1" ht="12" customHeight="1">
      <c r="A70" s="14" t="s">
        <v>359</v>
      </c>
      <c r="B70" s="385" t="s">
        <v>335</v>
      </c>
      <c r="C70" s="301"/>
      <c r="D70" s="301"/>
      <c r="E70" s="301">
        <f>+H70</f>
        <v>0</v>
      </c>
      <c r="F70" s="498"/>
      <c r="G70" s="498"/>
      <c r="H70" s="481"/>
    </row>
    <row r="71" spans="1:8" s="383" customFormat="1" ht="12" customHeight="1" thickBot="1">
      <c r="A71" s="16" t="s">
        <v>360</v>
      </c>
      <c r="B71" s="293" t="s">
        <v>336</v>
      </c>
      <c r="C71" s="301">
        <f>+[1]TSZSZI!$R273</f>
        <v>0</v>
      </c>
      <c r="D71" s="301"/>
      <c r="E71" s="301">
        <f>+H71</f>
        <v>0</v>
      </c>
      <c r="F71" s="498"/>
      <c r="G71" s="498"/>
      <c r="H71" s="481"/>
    </row>
    <row r="72" spans="1:8" s="383" customFormat="1" ht="12" customHeight="1" thickBot="1">
      <c r="A72" s="427" t="s">
        <v>337</v>
      </c>
      <c r="B72" s="291" t="s">
        <v>338</v>
      </c>
      <c r="C72" s="296">
        <f>SUM(C73:C74)</f>
        <v>443</v>
      </c>
      <c r="D72" s="296">
        <f>SUM(D73:D74)</f>
        <v>302</v>
      </c>
      <c r="E72" s="296">
        <f>SUM(E73:E74)</f>
        <v>67</v>
      </c>
      <c r="F72" s="494"/>
      <c r="G72" s="494"/>
      <c r="H72" s="481"/>
    </row>
    <row r="73" spans="1:8" s="383" customFormat="1" ht="12" customHeight="1">
      <c r="A73" s="15" t="s">
        <v>361</v>
      </c>
      <c r="B73" s="384" t="s">
        <v>339</v>
      </c>
      <c r="C73" s="301">
        <v>443</v>
      </c>
      <c r="D73" s="301">
        <v>302</v>
      </c>
      <c r="E73" s="301">
        <v>67</v>
      </c>
      <c r="F73" s="498"/>
      <c r="G73" s="498"/>
      <c r="H73" s="481"/>
    </row>
    <row r="74" spans="1:8" s="383" customFormat="1" ht="12" customHeight="1" thickBot="1">
      <c r="A74" s="16" t="s">
        <v>362</v>
      </c>
      <c r="B74" s="293" t="s">
        <v>340</v>
      </c>
      <c r="C74" s="301"/>
      <c r="D74" s="301"/>
      <c r="E74" s="301">
        <f>+H74</f>
        <v>0</v>
      </c>
      <c r="F74" s="498"/>
      <c r="G74" s="498"/>
      <c r="H74" s="481"/>
    </row>
    <row r="75" spans="1:8" s="383" customFormat="1" ht="12" customHeight="1" thickBot="1">
      <c r="A75" s="427" t="s">
        <v>341</v>
      </c>
      <c r="B75" s="291" t="s">
        <v>342</v>
      </c>
      <c r="C75" s="296">
        <f>SUM(C76:C78)</f>
        <v>39244</v>
      </c>
      <c r="D75" s="296">
        <f>SUM(D76:D78)</f>
        <v>40019</v>
      </c>
      <c r="E75" s="296">
        <f>SUM(E76:E78)</f>
        <v>36065</v>
      </c>
      <c r="F75" s="494"/>
      <c r="G75" s="494"/>
      <c r="H75" s="481"/>
    </row>
    <row r="76" spans="1:8" s="383" customFormat="1" ht="12" customHeight="1">
      <c r="A76" s="15" t="s">
        <v>363</v>
      </c>
      <c r="B76" s="384" t="s">
        <v>582</v>
      </c>
      <c r="C76" s="507">
        <v>21139</v>
      </c>
      <c r="D76" s="301"/>
      <c r="E76" s="301">
        <v>25862</v>
      </c>
      <c r="F76" s="498"/>
      <c r="G76" s="498"/>
      <c r="H76" s="481"/>
    </row>
    <row r="77" spans="1:8" s="383" customFormat="1" ht="12" customHeight="1">
      <c r="A77" s="14" t="s">
        <v>364</v>
      </c>
      <c r="B77" s="385" t="s">
        <v>585</v>
      </c>
      <c r="C77" s="507">
        <v>17216</v>
      </c>
      <c r="D77" s="301">
        <v>40019</v>
      </c>
      <c r="E77" s="301">
        <v>7450</v>
      </c>
      <c r="F77" s="498"/>
      <c r="G77" s="498"/>
      <c r="H77" s="481"/>
    </row>
    <row r="78" spans="1:8" s="383" customFormat="1" ht="12" customHeight="1" thickBot="1">
      <c r="A78" s="16" t="s">
        <v>365</v>
      </c>
      <c r="B78" s="385" t="s">
        <v>586</v>
      </c>
      <c r="C78" s="507">
        <v>889</v>
      </c>
      <c r="D78" s="301"/>
      <c r="E78" s="301">
        <v>2753</v>
      </c>
      <c r="F78" s="498"/>
      <c r="G78" s="498"/>
      <c r="H78" s="481"/>
    </row>
    <row r="79" spans="1:8" s="383" customFormat="1" ht="12" customHeight="1" thickBot="1">
      <c r="A79" s="427" t="s">
        <v>346</v>
      </c>
      <c r="B79" s="291" t="s">
        <v>366</v>
      </c>
      <c r="C79" s="451"/>
      <c r="D79" s="296"/>
      <c r="E79" s="296">
        <f>SUM(E80:E83)</f>
        <v>0</v>
      </c>
      <c r="F79" s="494"/>
      <c r="G79" s="494"/>
      <c r="H79" s="481"/>
    </row>
    <row r="80" spans="1:8" s="383" customFormat="1" ht="12" customHeight="1">
      <c r="A80" s="388" t="s">
        <v>347</v>
      </c>
      <c r="B80" s="384" t="s">
        <v>348</v>
      </c>
      <c r="C80" s="301"/>
      <c r="D80" s="301"/>
      <c r="E80" s="301">
        <f t="shared" ref="E80:E85" si="5">+H80</f>
        <v>0</v>
      </c>
      <c r="F80" s="498"/>
      <c r="G80" s="498"/>
      <c r="H80" s="481"/>
    </row>
    <row r="81" spans="1:8" s="383" customFormat="1" ht="12" customHeight="1">
      <c r="A81" s="389" t="s">
        <v>349</v>
      </c>
      <c r="B81" s="385" t="s">
        <v>350</v>
      </c>
      <c r="C81" s="301"/>
      <c r="D81" s="301"/>
      <c r="E81" s="301">
        <f t="shared" si="5"/>
        <v>0</v>
      </c>
      <c r="F81" s="498"/>
      <c r="G81" s="498"/>
      <c r="H81" s="481"/>
    </row>
    <row r="82" spans="1:8" s="383" customFormat="1" ht="12" customHeight="1">
      <c r="A82" s="389" t="s">
        <v>351</v>
      </c>
      <c r="B82" s="385" t="s">
        <v>352</v>
      </c>
      <c r="C82" s="301"/>
      <c r="D82" s="301"/>
      <c r="E82" s="301">
        <f t="shared" si="5"/>
        <v>0</v>
      </c>
      <c r="F82" s="498"/>
      <c r="G82" s="498"/>
      <c r="H82" s="481"/>
    </row>
    <row r="83" spans="1:8" s="383" customFormat="1" ht="12" customHeight="1" thickBot="1">
      <c r="A83" s="390" t="s">
        <v>353</v>
      </c>
      <c r="B83" s="293" t="s">
        <v>354</v>
      </c>
      <c r="C83" s="301"/>
      <c r="D83" s="301"/>
      <c r="E83" s="301">
        <f t="shared" si="5"/>
        <v>0</v>
      </c>
      <c r="F83" s="498"/>
      <c r="G83" s="498"/>
      <c r="H83" s="481"/>
    </row>
    <row r="84" spans="1:8" s="383" customFormat="1" ht="12" customHeight="1" thickBot="1">
      <c r="A84" s="427" t="s">
        <v>355</v>
      </c>
      <c r="B84" s="291" t="s">
        <v>502</v>
      </c>
      <c r="C84" s="425"/>
      <c r="D84" s="425"/>
      <c r="E84" s="425">
        <f t="shared" si="5"/>
        <v>0</v>
      </c>
      <c r="F84" s="499"/>
      <c r="G84" s="499"/>
      <c r="H84" s="481"/>
    </row>
    <row r="85" spans="1:8" s="383" customFormat="1" ht="13.5" customHeight="1" thickBot="1">
      <c r="A85" s="427" t="s">
        <v>357</v>
      </c>
      <c r="B85" s="291" t="s">
        <v>356</v>
      </c>
      <c r="C85" s="425"/>
      <c r="D85" s="425"/>
      <c r="E85" s="425">
        <f t="shared" si="5"/>
        <v>0</v>
      </c>
      <c r="F85" s="499"/>
      <c r="G85" s="499"/>
      <c r="H85" s="481"/>
    </row>
    <row r="86" spans="1:8" s="383" customFormat="1" ht="15.75" customHeight="1" thickBot="1">
      <c r="A86" s="427" t="s">
        <v>369</v>
      </c>
      <c r="B86" s="391" t="s">
        <v>505</v>
      </c>
      <c r="C86" s="302">
        <f>+C63+C67+C72+C75+C79+C85+C84</f>
        <v>39687</v>
      </c>
      <c r="D86" s="302">
        <f>+D63+D67+D72+D75+D79+D85+D84</f>
        <v>40321</v>
      </c>
      <c r="E86" s="302">
        <f>+E63+E67+E72+E75+E79+E85+E84</f>
        <v>36132</v>
      </c>
      <c r="F86" s="496"/>
      <c r="G86" s="496"/>
      <c r="H86" s="481"/>
    </row>
    <row r="87" spans="1:8" s="383" customFormat="1" ht="16.5" customHeight="1" thickBot="1">
      <c r="A87" s="428" t="s">
        <v>504</v>
      </c>
      <c r="B87" s="392" t="s">
        <v>506</v>
      </c>
      <c r="C87" s="302">
        <f>+C62+C86</f>
        <v>48725</v>
      </c>
      <c r="D87" s="302">
        <f>+D62+D86</f>
        <v>49421</v>
      </c>
      <c r="E87" s="302">
        <f>+E62+E86</f>
        <v>50318</v>
      </c>
      <c r="F87" s="496"/>
      <c r="G87" s="496"/>
      <c r="H87" s="481"/>
    </row>
    <row r="88" spans="1:8" s="383" customFormat="1" ht="83.25" customHeight="1">
      <c r="A88" s="5"/>
      <c r="B88" s="6"/>
      <c r="C88" s="303"/>
      <c r="D88" s="303"/>
      <c r="E88" s="303"/>
      <c r="F88" s="303"/>
      <c r="G88" s="303"/>
      <c r="H88" s="481"/>
    </row>
    <row r="89" spans="1:8" ht="16.5" customHeight="1">
      <c r="A89" s="488"/>
      <c r="B89" s="488" t="s">
        <v>47</v>
      </c>
      <c r="C89" s="483"/>
      <c r="D89" s="482"/>
      <c r="E89" s="504"/>
      <c r="F89" s="482"/>
      <c r="G89" s="482"/>
    </row>
    <row r="90" spans="1:8" ht="15.95" customHeight="1" thickBot="1">
      <c r="A90" s="489"/>
      <c r="B90" s="489"/>
      <c r="C90" s="306"/>
      <c r="D90" s="306"/>
      <c r="E90" s="306" t="s">
        <v>241</v>
      </c>
      <c r="F90" s="491"/>
      <c r="G90" s="491"/>
    </row>
    <row r="91" spans="1:8" ht="38.1" customHeight="1" thickBot="1">
      <c r="A91" s="23" t="s">
        <v>72</v>
      </c>
      <c r="B91" s="24" t="s">
        <v>48</v>
      </c>
      <c r="C91" s="616" t="s">
        <v>646</v>
      </c>
      <c r="D91" s="616" t="s">
        <v>607</v>
      </c>
      <c r="E91" s="518" t="str">
        <f>+CONCATENATE(LEFT(ÖSSZEFÜGGÉSEK!A93,4),". évi előirányzat")</f>
        <v>. évi előirányzat</v>
      </c>
      <c r="F91" s="500"/>
      <c r="G91" s="500"/>
    </row>
    <row r="92" spans="1:8" s="382" customFormat="1" ht="12" customHeight="1" thickBot="1">
      <c r="A92" s="37" t="s">
        <v>520</v>
      </c>
      <c r="B92" s="38" t="s">
        <v>521</v>
      </c>
      <c r="C92" s="378"/>
      <c r="D92" s="39"/>
      <c r="E92" s="39" t="s">
        <v>522</v>
      </c>
      <c r="F92" s="493"/>
      <c r="G92" s="493"/>
      <c r="H92" s="481"/>
    </row>
    <row r="93" spans="1:8" ht="12" customHeight="1" thickBot="1">
      <c r="A93" s="22" t="s">
        <v>18</v>
      </c>
      <c r="B93" s="31" t="s">
        <v>464</v>
      </c>
      <c r="C93" s="508">
        <f>SUM(C94:C98)</f>
        <v>45270</v>
      </c>
      <c r="D93" s="509">
        <f>SUM(D94:D98)</f>
        <v>48180</v>
      </c>
      <c r="E93" s="295">
        <f>E94+E95+E96+E97+E98+E111</f>
        <v>50318</v>
      </c>
      <c r="F93" s="494"/>
      <c r="G93" s="494"/>
    </row>
    <row r="94" spans="1:8" ht="12" customHeight="1">
      <c r="A94" s="17" t="s">
        <v>101</v>
      </c>
      <c r="B94" s="10" t="s">
        <v>49</v>
      </c>
      <c r="C94" s="510">
        <v>22853</v>
      </c>
      <c r="D94" s="297">
        <v>26548</v>
      </c>
      <c r="E94" s="297">
        <v>26248</v>
      </c>
      <c r="F94" s="495"/>
      <c r="G94" s="495"/>
    </row>
    <row r="95" spans="1:8" ht="12" customHeight="1">
      <c r="A95" s="14" t="s">
        <v>102</v>
      </c>
      <c r="B95" s="8" t="s">
        <v>188</v>
      </c>
      <c r="C95" s="511">
        <v>6448</v>
      </c>
      <c r="D95" s="298">
        <v>6639</v>
      </c>
      <c r="E95" s="298">
        <v>7179</v>
      </c>
      <c r="F95" s="495"/>
      <c r="G95" s="495"/>
    </row>
    <row r="96" spans="1:8" ht="12" customHeight="1">
      <c r="A96" s="14" t="s">
        <v>103</v>
      </c>
      <c r="B96" s="8" t="s">
        <v>144</v>
      </c>
      <c r="C96" s="512">
        <v>15969</v>
      </c>
      <c r="D96" s="300">
        <v>14993</v>
      </c>
      <c r="E96" s="300">
        <v>16891</v>
      </c>
      <c r="F96" s="495"/>
      <c r="G96" s="495"/>
    </row>
    <row r="97" spans="1:7" ht="12" customHeight="1">
      <c r="A97" s="14" t="s">
        <v>104</v>
      </c>
      <c r="B97" s="11" t="s">
        <v>189</v>
      </c>
      <c r="C97" s="300">
        <f>+[1]TSZSZI!$R127</f>
        <v>0</v>
      </c>
      <c r="D97" s="300"/>
      <c r="E97" s="300">
        <f>+H97</f>
        <v>0</v>
      </c>
      <c r="F97" s="495"/>
      <c r="G97" s="495"/>
    </row>
    <row r="98" spans="1:7" ht="12" customHeight="1">
      <c r="A98" s="14" t="s">
        <v>115</v>
      </c>
      <c r="B98" s="19" t="s">
        <v>190</v>
      </c>
      <c r="C98" s="300">
        <f>+[1]TSZSZI!$R128</f>
        <v>0</v>
      </c>
      <c r="D98" s="300"/>
      <c r="E98" s="300">
        <f>SUM(E99:E110)</f>
        <v>0</v>
      </c>
      <c r="F98" s="495"/>
      <c r="G98" s="495"/>
    </row>
    <row r="99" spans="1:7" ht="12" customHeight="1">
      <c r="A99" s="14" t="s">
        <v>105</v>
      </c>
      <c r="B99" s="8" t="s">
        <v>469</v>
      </c>
      <c r="C99" s="300"/>
      <c r="D99" s="300"/>
      <c r="E99" s="300">
        <f t="shared" ref="E99:E110" si="6">+H99</f>
        <v>0</v>
      </c>
      <c r="F99" s="495"/>
      <c r="G99" s="495"/>
    </row>
    <row r="100" spans="1:7" ht="12" customHeight="1">
      <c r="A100" s="14" t="s">
        <v>106</v>
      </c>
      <c r="B100" s="142" t="s">
        <v>468</v>
      </c>
      <c r="C100" s="300"/>
      <c r="D100" s="300"/>
      <c r="E100" s="300">
        <f t="shared" si="6"/>
        <v>0</v>
      </c>
      <c r="F100" s="495"/>
      <c r="G100" s="495"/>
    </row>
    <row r="101" spans="1:7" ht="12" customHeight="1">
      <c r="A101" s="14" t="s">
        <v>116</v>
      </c>
      <c r="B101" s="142" t="s">
        <v>467</v>
      </c>
      <c r="C101" s="300">
        <f>+[1]TSZSZI!$R129</f>
        <v>0</v>
      </c>
      <c r="D101" s="300"/>
      <c r="E101" s="300">
        <f t="shared" si="6"/>
        <v>0</v>
      </c>
      <c r="F101" s="495"/>
      <c r="G101" s="495"/>
    </row>
    <row r="102" spans="1:7" ht="12" customHeight="1">
      <c r="A102" s="14" t="s">
        <v>117</v>
      </c>
      <c r="B102" s="140" t="s">
        <v>372</v>
      </c>
      <c r="C102" s="300">
        <f>+[1]TSZSZI!$R130</f>
        <v>0</v>
      </c>
      <c r="D102" s="300"/>
      <c r="E102" s="300">
        <f t="shared" si="6"/>
        <v>0</v>
      </c>
      <c r="F102" s="495"/>
      <c r="G102" s="495"/>
    </row>
    <row r="103" spans="1:7" ht="12" customHeight="1">
      <c r="A103" s="14" t="s">
        <v>118</v>
      </c>
      <c r="B103" s="141" t="s">
        <v>373</v>
      </c>
      <c r="C103" s="300">
        <f>+[1]TSZSZI!$R131</f>
        <v>0</v>
      </c>
      <c r="D103" s="300"/>
      <c r="E103" s="300">
        <f t="shared" si="6"/>
        <v>0</v>
      </c>
      <c r="F103" s="495"/>
      <c r="G103" s="495"/>
    </row>
    <row r="104" spans="1:7" ht="12" customHeight="1">
      <c r="A104" s="14" t="s">
        <v>119</v>
      </c>
      <c r="B104" s="141" t="s">
        <v>374</v>
      </c>
      <c r="C104" s="300">
        <f>+[1]TSZSZI!$R132</f>
        <v>0</v>
      </c>
      <c r="D104" s="300"/>
      <c r="E104" s="300">
        <f t="shared" si="6"/>
        <v>0</v>
      </c>
      <c r="F104" s="495"/>
      <c r="G104" s="495"/>
    </row>
    <row r="105" spans="1:7" ht="12" customHeight="1">
      <c r="A105" s="14" t="s">
        <v>121</v>
      </c>
      <c r="B105" s="140" t="s">
        <v>375</v>
      </c>
      <c r="C105" s="300">
        <f>+[1]TSZSZI!$R135</f>
        <v>0</v>
      </c>
      <c r="D105" s="300"/>
      <c r="E105" s="300">
        <f t="shared" si="6"/>
        <v>0</v>
      </c>
      <c r="F105" s="495"/>
      <c r="G105" s="495"/>
    </row>
    <row r="106" spans="1:7" ht="12" customHeight="1">
      <c r="A106" s="14" t="s">
        <v>191</v>
      </c>
      <c r="B106" s="140" t="s">
        <v>376</v>
      </c>
      <c r="C106" s="300">
        <f>+[1]TSZSZI!$R136</f>
        <v>0</v>
      </c>
      <c r="D106" s="300"/>
      <c r="E106" s="300">
        <f t="shared" si="6"/>
        <v>0</v>
      </c>
      <c r="F106" s="495"/>
      <c r="G106" s="495"/>
    </row>
    <row r="107" spans="1:7" ht="12" customHeight="1">
      <c r="A107" s="14" t="s">
        <v>370</v>
      </c>
      <c r="B107" s="141" t="s">
        <v>377</v>
      </c>
      <c r="C107" s="300">
        <f>+[1]TSZSZI!$R138</f>
        <v>0</v>
      </c>
      <c r="D107" s="300"/>
      <c r="E107" s="300">
        <f t="shared" si="6"/>
        <v>0</v>
      </c>
      <c r="F107" s="495"/>
      <c r="G107" s="495"/>
    </row>
    <row r="108" spans="1:7" ht="12" customHeight="1">
      <c r="A108" s="13" t="s">
        <v>371</v>
      </c>
      <c r="B108" s="142" t="s">
        <v>378</v>
      </c>
      <c r="C108" s="300">
        <f>+[1]TSZSZI!$R139</f>
        <v>0</v>
      </c>
      <c r="D108" s="300"/>
      <c r="E108" s="300">
        <f t="shared" si="6"/>
        <v>0</v>
      </c>
      <c r="F108" s="495"/>
      <c r="G108" s="495"/>
    </row>
    <row r="109" spans="1:7" ht="12" customHeight="1">
      <c r="A109" s="14" t="s">
        <v>465</v>
      </c>
      <c r="B109" s="142" t="s">
        <v>379</v>
      </c>
      <c r="C109" s="300">
        <f>+[1]TSZSZI!$R140</f>
        <v>0</v>
      </c>
      <c r="D109" s="300"/>
      <c r="E109" s="300">
        <f t="shared" si="6"/>
        <v>0</v>
      </c>
      <c r="F109" s="495"/>
      <c r="G109" s="495"/>
    </row>
    <row r="110" spans="1:7" ht="12" customHeight="1">
      <c r="A110" s="16" t="s">
        <v>466</v>
      </c>
      <c r="B110" s="142" t="s">
        <v>380</v>
      </c>
      <c r="C110" s="300">
        <f>+[1]TSZSZI!$R148</f>
        <v>0</v>
      </c>
      <c r="D110" s="300"/>
      <c r="E110" s="300">
        <f t="shared" si="6"/>
        <v>0</v>
      </c>
      <c r="F110" s="495"/>
      <c r="G110" s="495"/>
    </row>
    <row r="111" spans="1:7" ht="12" customHeight="1">
      <c r="A111" s="14" t="s">
        <v>470</v>
      </c>
      <c r="B111" s="11" t="s">
        <v>50</v>
      </c>
      <c r="C111" s="298">
        <f>+[1]TSZSZI!$R152</f>
        <v>0</v>
      </c>
      <c r="D111" s="298"/>
      <c r="E111" s="298">
        <f>SUM(E112:E113)</f>
        <v>0</v>
      </c>
      <c r="F111" s="495"/>
      <c r="G111" s="495"/>
    </row>
    <row r="112" spans="1:7" ht="12" customHeight="1">
      <c r="A112" s="14" t="s">
        <v>471</v>
      </c>
      <c r="B112" s="8" t="s">
        <v>473</v>
      </c>
      <c r="C112" s="298">
        <f>+[1]TSZSZI!$R150</f>
        <v>0</v>
      </c>
      <c r="D112" s="298"/>
      <c r="E112" s="298">
        <f>+H112</f>
        <v>0</v>
      </c>
      <c r="F112" s="495"/>
      <c r="G112" s="495"/>
    </row>
    <row r="113" spans="1:7" ht="12" customHeight="1" thickBot="1">
      <c r="A113" s="18" t="s">
        <v>472</v>
      </c>
      <c r="B113" s="452" t="s">
        <v>474</v>
      </c>
      <c r="C113" s="304">
        <f>+[1]TSZSZI!$R151</f>
        <v>0</v>
      </c>
      <c r="D113" s="304"/>
      <c r="E113" s="304">
        <f>+H113</f>
        <v>0</v>
      </c>
      <c r="F113" s="495"/>
      <c r="G113" s="495"/>
    </row>
    <row r="114" spans="1:7" ht="12" customHeight="1" thickBot="1">
      <c r="A114" s="449" t="s">
        <v>19</v>
      </c>
      <c r="B114" s="450" t="s">
        <v>381</v>
      </c>
      <c r="C114" s="451">
        <f>+C115+C117+C119</f>
        <v>108</v>
      </c>
      <c r="D114" s="451">
        <f>+D115+D117+D119</f>
        <v>0</v>
      </c>
      <c r="E114" s="451">
        <f>+E115+E117+E119</f>
        <v>0</v>
      </c>
      <c r="F114" s="494"/>
      <c r="G114" s="494"/>
    </row>
    <row r="115" spans="1:7" ht="12" customHeight="1">
      <c r="A115" s="15" t="s">
        <v>107</v>
      </c>
      <c r="B115" s="8" t="s">
        <v>240</v>
      </c>
      <c r="C115" s="299">
        <v>108</v>
      </c>
      <c r="D115" s="299"/>
      <c r="E115" s="299">
        <f>+H115</f>
        <v>0</v>
      </c>
      <c r="F115" s="495"/>
      <c r="G115" s="495"/>
    </row>
    <row r="116" spans="1:7" ht="12" customHeight="1">
      <c r="A116" s="15" t="s">
        <v>108</v>
      </c>
      <c r="B116" s="12" t="s">
        <v>385</v>
      </c>
      <c r="C116" s="299"/>
      <c r="D116" s="299"/>
      <c r="E116" s="299">
        <f>+H116</f>
        <v>0</v>
      </c>
      <c r="F116" s="495"/>
      <c r="G116" s="495"/>
    </row>
    <row r="117" spans="1:7" ht="12" customHeight="1">
      <c r="A117" s="15" t="s">
        <v>109</v>
      </c>
      <c r="B117" s="12" t="s">
        <v>192</v>
      </c>
      <c r="C117" s="298">
        <f>+[1]TSZSZI!$R165</f>
        <v>0</v>
      </c>
      <c r="D117" s="298"/>
      <c r="E117" s="298">
        <f>+H117</f>
        <v>0</v>
      </c>
      <c r="F117" s="495"/>
      <c r="G117" s="495"/>
    </row>
    <row r="118" spans="1:7" ht="12" customHeight="1">
      <c r="A118" s="15" t="s">
        <v>110</v>
      </c>
      <c r="B118" s="12" t="s">
        <v>386</v>
      </c>
      <c r="C118" s="263"/>
      <c r="D118" s="263"/>
      <c r="E118" s="263">
        <f>+H118</f>
        <v>0</v>
      </c>
      <c r="F118" s="495"/>
      <c r="G118" s="495"/>
    </row>
    <row r="119" spans="1:7" ht="12" customHeight="1">
      <c r="A119" s="15" t="s">
        <v>111</v>
      </c>
      <c r="B119" s="293" t="s">
        <v>243</v>
      </c>
      <c r="C119" s="263"/>
      <c r="D119" s="263"/>
      <c r="E119" s="263">
        <f>SUM(E120:E127)</f>
        <v>0</v>
      </c>
      <c r="F119" s="495"/>
      <c r="G119" s="495"/>
    </row>
    <row r="120" spans="1:7" ht="12" customHeight="1">
      <c r="A120" s="15" t="s">
        <v>120</v>
      </c>
      <c r="B120" s="292" t="s">
        <v>451</v>
      </c>
      <c r="C120" s="263"/>
      <c r="D120" s="263"/>
      <c r="E120" s="263">
        <f t="shared" ref="E120:E127" si="7">+H120</f>
        <v>0</v>
      </c>
      <c r="F120" s="495"/>
      <c r="G120" s="495"/>
    </row>
    <row r="121" spans="1:7" ht="12" customHeight="1">
      <c r="A121" s="15" t="s">
        <v>122</v>
      </c>
      <c r="B121" s="380" t="s">
        <v>391</v>
      </c>
      <c r="C121" s="263"/>
      <c r="D121" s="263"/>
      <c r="E121" s="263">
        <f t="shared" si="7"/>
        <v>0</v>
      </c>
      <c r="F121" s="495"/>
      <c r="G121" s="495"/>
    </row>
    <row r="122" spans="1:7">
      <c r="A122" s="15" t="s">
        <v>193</v>
      </c>
      <c r="B122" s="141" t="s">
        <v>374</v>
      </c>
      <c r="C122" s="263"/>
      <c r="D122" s="263"/>
      <c r="E122" s="263">
        <f t="shared" si="7"/>
        <v>0</v>
      </c>
      <c r="F122" s="495"/>
      <c r="G122" s="495"/>
    </row>
    <row r="123" spans="1:7" ht="12" customHeight="1">
      <c r="A123" s="15" t="s">
        <v>194</v>
      </c>
      <c r="B123" s="141" t="s">
        <v>390</v>
      </c>
      <c r="C123" s="263"/>
      <c r="D123" s="263"/>
      <c r="E123" s="263">
        <f t="shared" si="7"/>
        <v>0</v>
      </c>
      <c r="F123" s="495"/>
      <c r="G123" s="495"/>
    </row>
    <row r="124" spans="1:7" ht="12" customHeight="1">
      <c r="A124" s="15" t="s">
        <v>195</v>
      </c>
      <c r="B124" s="141" t="s">
        <v>389</v>
      </c>
      <c r="C124" s="263"/>
      <c r="D124" s="263"/>
      <c r="E124" s="263">
        <f t="shared" si="7"/>
        <v>0</v>
      </c>
      <c r="F124" s="495"/>
      <c r="G124" s="495"/>
    </row>
    <row r="125" spans="1:7" ht="12" customHeight="1">
      <c r="A125" s="15" t="s">
        <v>382</v>
      </c>
      <c r="B125" s="141" t="s">
        <v>377</v>
      </c>
      <c r="C125" s="263"/>
      <c r="D125" s="263"/>
      <c r="E125" s="263">
        <f t="shared" si="7"/>
        <v>0</v>
      </c>
      <c r="F125" s="495"/>
      <c r="G125" s="495"/>
    </row>
    <row r="126" spans="1:7" ht="12" customHeight="1">
      <c r="A126" s="15" t="s">
        <v>383</v>
      </c>
      <c r="B126" s="141" t="s">
        <v>388</v>
      </c>
      <c r="C126" s="263"/>
      <c r="D126" s="263"/>
      <c r="E126" s="263">
        <f t="shared" si="7"/>
        <v>0</v>
      </c>
      <c r="F126" s="495"/>
      <c r="G126" s="495"/>
    </row>
    <row r="127" spans="1:7" ht="16.5" thickBot="1">
      <c r="A127" s="13" t="s">
        <v>384</v>
      </c>
      <c r="B127" s="141" t="s">
        <v>387</v>
      </c>
      <c r="C127" s="265"/>
      <c r="D127" s="265"/>
      <c r="E127" s="265">
        <f t="shared" si="7"/>
        <v>0</v>
      </c>
      <c r="F127" s="495"/>
      <c r="G127" s="495"/>
    </row>
    <row r="128" spans="1:7" ht="12" customHeight="1" thickBot="1">
      <c r="A128" s="20" t="s">
        <v>20</v>
      </c>
      <c r="B128" s="123" t="s">
        <v>475</v>
      </c>
      <c r="C128" s="296">
        <f>+C93+C114</f>
        <v>45378</v>
      </c>
      <c r="D128" s="296">
        <f>+D93+D114</f>
        <v>48180</v>
      </c>
      <c r="E128" s="296">
        <f>+E93+E114</f>
        <v>50318</v>
      </c>
      <c r="F128" s="494"/>
      <c r="G128" s="494"/>
    </row>
    <row r="129" spans="1:7" ht="12" customHeight="1" thickBot="1">
      <c r="A129" s="20" t="s">
        <v>21</v>
      </c>
      <c r="B129" s="123" t="s">
        <v>476</v>
      </c>
      <c r="C129" s="296"/>
      <c r="D129" s="296"/>
      <c r="E129" s="296">
        <f>+E130+E131+E132</f>
        <v>0</v>
      </c>
      <c r="F129" s="494"/>
      <c r="G129" s="494"/>
    </row>
    <row r="130" spans="1:7" ht="12" customHeight="1">
      <c r="A130" s="15" t="s">
        <v>282</v>
      </c>
      <c r="B130" s="12" t="s">
        <v>483</v>
      </c>
      <c r="C130" s="263"/>
      <c r="D130" s="263"/>
      <c r="E130" s="263">
        <f>+H130</f>
        <v>0</v>
      </c>
      <c r="F130" s="495"/>
      <c r="G130" s="495"/>
    </row>
    <row r="131" spans="1:7" ht="12" customHeight="1">
      <c r="A131" s="15" t="s">
        <v>285</v>
      </c>
      <c r="B131" s="12" t="s">
        <v>484</v>
      </c>
      <c r="C131" s="263"/>
      <c r="D131" s="263"/>
      <c r="E131" s="263">
        <f>+H131</f>
        <v>0</v>
      </c>
      <c r="F131" s="495"/>
      <c r="G131" s="495"/>
    </row>
    <row r="132" spans="1:7" ht="12" customHeight="1" thickBot="1">
      <c r="A132" s="13" t="s">
        <v>286</v>
      </c>
      <c r="B132" s="12" t="s">
        <v>485</v>
      </c>
      <c r="C132" s="263"/>
      <c r="D132" s="263"/>
      <c r="E132" s="263">
        <f>+H132</f>
        <v>0</v>
      </c>
      <c r="F132" s="495"/>
      <c r="G132" s="495"/>
    </row>
    <row r="133" spans="1:7" ht="12" customHeight="1" thickBot="1">
      <c r="A133" s="20" t="s">
        <v>22</v>
      </c>
      <c r="B133" s="123" t="s">
        <v>477</v>
      </c>
      <c r="C133" s="296"/>
      <c r="D133" s="296"/>
      <c r="E133" s="296">
        <f>SUM(E134:E139)</f>
        <v>0</v>
      </c>
      <c r="F133" s="494"/>
      <c r="G133" s="494"/>
    </row>
    <row r="134" spans="1:7" ht="12" customHeight="1">
      <c r="A134" s="15" t="s">
        <v>94</v>
      </c>
      <c r="B134" s="9" t="s">
        <v>486</v>
      </c>
      <c r="C134" s="263"/>
      <c r="D134" s="263"/>
      <c r="E134" s="263">
        <f t="shared" ref="E134:E139" si="8">+H134</f>
        <v>0</v>
      </c>
      <c r="F134" s="495"/>
      <c r="G134" s="495"/>
    </row>
    <row r="135" spans="1:7" ht="12" customHeight="1">
      <c r="A135" s="15" t="s">
        <v>95</v>
      </c>
      <c r="B135" s="9" t="s">
        <v>478</v>
      </c>
      <c r="C135" s="263"/>
      <c r="D135" s="263"/>
      <c r="E135" s="263">
        <f t="shared" si="8"/>
        <v>0</v>
      </c>
      <c r="F135" s="495"/>
      <c r="G135" s="495"/>
    </row>
    <row r="136" spans="1:7" ht="12" customHeight="1">
      <c r="A136" s="15" t="s">
        <v>96</v>
      </c>
      <c r="B136" s="9" t="s">
        <v>479</v>
      </c>
      <c r="C136" s="263"/>
      <c r="D136" s="263"/>
      <c r="E136" s="263">
        <f t="shared" si="8"/>
        <v>0</v>
      </c>
      <c r="F136" s="495"/>
      <c r="G136" s="495"/>
    </row>
    <row r="137" spans="1:7" ht="12" customHeight="1">
      <c r="A137" s="15" t="s">
        <v>180</v>
      </c>
      <c r="B137" s="9" t="s">
        <v>480</v>
      </c>
      <c r="C137" s="263"/>
      <c r="D137" s="263"/>
      <c r="E137" s="263">
        <f t="shared" si="8"/>
        <v>0</v>
      </c>
      <c r="F137" s="495"/>
      <c r="G137" s="495"/>
    </row>
    <row r="138" spans="1:7" ht="12" customHeight="1">
      <c r="A138" s="15" t="s">
        <v>181</v>
      </c>
      <c r="B138" s="9" t="s">
        <v>481</v>
      </c>
      <c r="C138" s="263"/>
      <c r="D138" s="263"/>
      <c r="E138" s="263">
        <f t="shared" si="8"/>
        <v>0</v>
      </c>
      <c r="F138" s="495"/>
      <c r="G138" s="495"/>
    </row>
    <row r="139" spans="1:7" ht="12" customHeight="1" thickBot="1">
      <c r="A139" s="13" t="s">
        <v>182</v>
      </c>
      <c r="B139" s="9" t="s">
        <v>482</v>
      </c>
      <c r="C139" s="263"/>
      <c r="D139" s="263"/>
      <c r="E139" s="263">
        <f t="shared" si="8"/>
        <v>0</v>
      </c>
      <c r="F139" s="495"/>
      <c r="G139" s="495"/>
    </row>
    <row r="140" spans="1:7" ht="12" customHeight="1" thickBot="1">
      <c r="A140" s="20" t="s">
        <v>23</v>
      </c>
      <c r="B140" s="123" t="s">
        <v>490</v>
      </c>
      <c r="C140" s="302"/>
      <c r="D140" s="302"/>
      <c r="E140" s="302">
        <f>+E141+E142+E143+E144</f>
        <v>0</v>
      </c>
      <c r="F140" s="496"/>
      <c r="G140" s="496"/>
    </row>
    <row r="141" spans="1:7" ht="12" customHeight="1">
      <c r="A141" s="15" t="s">
        <v>97</v>
      </c>
      <c r="B141" s="9" t="s">
        <v>392</v>
      </c>
      <c r="C141" s="263"/>
      <c r="D141" s="263"/>
      <c r="E141" s="263">
        <f>+H141</f>
        <v>0</v>
      </c>
      <c r="F141" s="495"/>
      <c r="G141" s="495"/>
    </row>
    <row r="142" spans="1:7" ht="12" customHeight="1">
      <c r="A142" s="15" t="s">
        <v>98</v>
      </c>
      <c r="B142" s="9" t="s">
        <v>393</v>
      </c>
      <c r="C142" s="263"/>
      <c r="D142" s="263"/>
      <c r="E142" s="263">
        <f>+H142</f>
        <v>0</v>
      </c>
      <c r="F142" s="495"/>
      <c r="G142" s="495"/>
    </row>
    <row r="143" spans="1:7" ht="12" customHeight="1">
      <c r="A143" s="15" t="s">
        <v>306</v>
      </c>
      <c r="B143" s="9" t="s">
        <v>491</v>
      </c>
      <c r="C143" s="263"/>
      <c r="D143" s="263"/>
      <c r="E143" s="263">
        <f>+H143</f>
        <v>0</v>
      </c>
      <c r="F143" s="495"/>
      <c r="G143" s="495"/>
    </row>
    <row r="144" spans="1:7" ht="12" customHeight="1" thickBot="1">
      <c r="A144" s="13" t="s">
        <v>307</v>
      </c>
      <c r="B144" s="7" t="s">
        <v>581</v>
      </c>
      <c r="C144" s="263">
        <f>+[1]TSZSZI!$R171</f>
        <v>0</v>
      </c>
      <c r="D144" s="263"/>
      <c r="E144" s="263">
        <f>+H144</f>
        <v>0</v>
      </c>
      <c r="F144" s="495"/>
      <c r="G144" s="495"/>
    </row>
    <row r="145" spans="1:10" ht="12" customHeight="1" thickBot="1">
      <c r="A145" s="20" t="s">
        <v>24</v>
      </c>
      <c r="B145" s="123" t="s">
        <v>492</v>
      </c>
      <c r="C145" s="305"/>
      <c r="D145" s="305"/>
      <c r="E145" s="305">
        <f>SUM(E146:E150)</f>
        <v>0</v>
      </c>
      <c r="F145" s="501"/>
      <c r="G145" s="501"/>
    </row>
    <row r="146" spans="1:10" ht="12" customHeight="1">
      <c r="A146" s="15" t="s">
        <v>99</v>
      </c>
      <c r="B146" s="9" t="s">
        <v>487</v>
      </c>
      <c r="C146" s="263"/>
      <c r="D146" s="263"/>
      <c r="E146" s="263"/>
      <c r="F146" s="495"/>
      <c r="G146" s="495"/>
    </row>
    <row r="147" spans="1:10" ht="12" customHeight="1">
      <c r="A147" s="15" t="s">
        <v>100</v>
      </c>
      <c r="B147" s="9" t="s">
        <v>494</v>
      </c>
      <c r="C147" s="263"/>
      <c r="D147" s="263"/>
      <c r="E147" s="263"/>
      <c r="F147" s="495"/>
      <c r="G147" s="495"/>
    </row>
    <row r="148" spans="1:10" ht="12" customHeight="1">
      <c r="A148" s="15" t="s">
        <v>318</v>
      </c>
      <c r="B148" s="9" t="s">
        <v>489</v>
      </c>
      <c r="C148" s="263"/>
      <c r="D148" s="263"/>
      <c r="E148" s="263"/>
      <c r="F148" s="495"/>
      <c r="G148" s="495"/>
    </row>
    <row r="149" spans="1:10" ht="12" customHeight="1">
      <c r="A149" s="15" t="s">
        <v>319</v>
      </c>
      <c r="B149" s="9" t="s">
        <v>495</v>
      </c>
      <c r="C149" s="263"/>
      <c r="D149" s="263"/>
      <c r="E149" s="263"/>
      <c r="F149" s="495"/>
      <c r="G149" s="495"/>
    </row>
    <row r="150" spans="1:10" ht="12" customHeight="1" thickBot="1">
      <c r="A150" s="15" t="s">
        <v>493</v>
      </c>
      <c r="B150" s="9" t="s">
        <v>496</v>
      </c>
      <c r="C150" s="263"/>
      <c r="D150" s="263"/>
      <c r="E150" s="263"/>
      <c r="F150" s="495"/>
      <c r="G150" s="495"/>
    </row>
    <row r="151" spans="1:10" ht="12" customHeight="1" thickBot="1">
      <c r="A151" s="20" t="s">
        <v>25</v>
      </c>
      <c r="B151" s="123" t="s">
        <v>497</v>
      </c>
      <c r="C151" s="453"/>
      <c r="D151" s="453"/>
      <c r="E151" s="453"/>
      <c r="F151" s="502"/>
      <c r="G151" s="502"/>
    </row>
    <row r="152" spans="1:10" ht="12" customHeight="1" thickBot="1">
      <c r="A152" s="20" t="s">
        <v>26</v>
      </c>
      <c r="B152" s="123" t="s">
        <v>498</v>
      </c>
      <c r="C152" s="453"/>
      <c r="D152" s="453"/>
      <c r="E152" s="453"/>
      <c r="F152" s="502"/>
      <c r="G152" s="502"/>
    </row>
    <row r="153" spans="1:10" ht="15" customHeight="1" thickBot="1">
      <c r="A153" s="20" t="s">
        <v>27</v>
      </c>
      <c r="B153" s="123" t="s">
        <v>500</v>
      </c>
      <c r="C153" s="393"/>
      <c r="D153" s="393"/>
      <c r="E153" s="393">
        <f>+E129+E133+E140+E145+E151+E152</f>
        <v>0</v>
      </c>
      <c r="F153" s="503"/>
      <c r="G153" s="503"/>
      <c r="I153" s="395"/>
      <c r="J153" s="395"/>
    </row>
    <row r="154" spans="1:10" s="383" customFormat="1" ht="12.95" customHeight="1" thickBot="1">
      <c r="A154" s="294" t="s">
        <v>28</v>
      </c>
      <c r="B154" s="349" t="s">
        <v>499</v>
      </c>
      <c r="C154" s="393">
        <f>+C128+C153</f>
        <v>45378</v>
      </c>
      <c r="D154" s="393">
        <f>+D128+D153</f>
        <v>48180</v>
      </c>
      <c r="E154" s="393">
        <f>+E128+E153</f>
        <v>50318</v>
      </c>
      <c r="F154" s="503"/>
      <c r="G154" s="503"/>
      <c r="H154" s="481"/>
    </row>
    <row r="155" spans="1:10" ht="17.25" customHeight="1">
      <c r="B155" s="749"/>
      <c r="E155" s="752">
        <f>+E154-E87</f>
        <v>0</v>
      </c>
    </row>
    <row r="156" spans="1:10">
      <c r="A156" s="505" t="s">
        <v>394</v>
      </c>
      <c r="B156" s="506"/>
      <c r="C156" s="483"/>
      <c r="D156" s="482"/>
      <c r="E156" s="505"/>
      <c r="F156" s="482"/>
      <c r="G156" s="482"/>
    </row>
    <row r="157" spans="1:10" ht="15" customHeight="1" thickBot="1">
      <c r="A157" s="489" t="s">
        <v>159</v>
      </c>
      <c r="B157" s="489"/>
      <c r="C157" s="306"/>
      <c r="D157" s="306"/>
      <c r="E157" s="306" t="s">
        <v>241</v>
      </c>
      <c r="F157" s="491"/>
      <c r="G157" s="491"/>
    </row>
    <row r="158" spans="1:10" ht="13.5" customHeight="1" thickBot="1">
      <c r="A158" s="20">
        <v>1</v>
      </c>
      <c r="B158" s="30" t="s">
        <v>501</v>
      </c>
      <c r="C158" s="296"/>
      <c r="D158" s="296"/>
      <c r="E158" s="296">
        <f>+E62-E128</f>
        <v>-36132</v>
      </c>
      <c r="F158" s="494"/>
      <c r="G158" s="494"/>
    </row>
    <row r="159" spans="1:10" ht="27.75" customHeight="1" thickBot="1">
      <c r="A159" s="20" t="s">
        <v>19</v>
      </c>
      <c r="B159" s="30" t="s">
        <v>507</v>
      </c>
      <c r="C159" s="296"/>
      <c r="D159" s="296"/>
      <c r="E159" s="296">
        <f>+E86-E153</f>
        <v>36132</v>
      </c>
      <c r="F159" s="494"/>
      <c r="G159" s="494"/>
    </row>
    <row r="161" spans="2:5" ht="17.25" customHeight="1">
      <c r="B161" s="749" t="s">
        <v>643</v>
      </c>
      <c r="E161" s="749" t="s">
        <v>644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5" orientation="portrait" r:id="rId1"/>
  <headerFooter alignWithMargins="0">
    <oddHeader>&amp;C&amp;"Times New Roman CE,Félkövér"&amp;12
Területi Szociális Szolgáltató Intézmény
2015. ÉVI KÖLTSÉGVETÉSÉNEK ÖSSZEVONT MÉRLEGE
Tájékoztató adat</oddHeader>
  </headerFooter>
  <rowBreaks count="1" manualBreakCount="1">
    <brk id="87" max="4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tabColor rgb="FF7030A0"/>
  </sheetPr>
  <dimension ref="A1:I159"/>
  <sheetViews>
    <sheetView workbookViewId="0">
      <selection activeCell="C105" sqref="C105"/>
    </sheetView>
  </sheetViews>
  <sheetFormatPr defaultRowHeight="12.75"/>
  <cols>
    <col min="1" max="1" width="9.5" style="513" customWidth="1"/>
    <col min="2" max="2" width="91.6640625" style="513" customWidth="1"/>
    <col min="3" max="3" width="21.6640625" style="602" customWidth="1"/>
    <col min="4" max="4" width="9" style="513" customWidth="1"/>
    <col min="5" max="6" width="9.33203125" style="513"/>
    <col min="7" max="7" width="9" style="513" customWidth="1"/>
    <col min="8" max="16384" width="9.33203125" style="513"/>
  </cols>
  <sheetData>
    <row r="1" spans="1:7">
      <c r="A1" s="514"/>
      <c r="B1" s="757" t="s">
        <v>650</v>
      </c>
      <c r="C1" s="514"/>
    </row>
    <row r="2" spans="1:7" ht="14.25" thickBot="1">
      <c r="A2" s="612"/>
      <c r="B2" s="612"/>
      <c r="C2" s="306" t="s">
        <v>241</v>
      </c>
    </row>
    <row r="3" spans="1:7" ht="13.5" thickBot="1">
      <c r="A3" s="516">
        <v>3</v>
      </c>
      <c r="B3" s="517" t="s">
        <v>17</v>
      </c>
      <c r="C3" s="518" t="str">
        <f>+CONCATENATE(LEFT(ÖSSZEFÜGGÉSEK!A5,4),". évi előirányzat")</f>
        <v>2015. évi előirányzat</v>
      </c>
    </row>
    <row r="4" spans="1:7" s="383" customFormat="1" ht="13.5" thickBot="1">
      <c r="A4" s="519" t="s">
        <v>520</v>
      </c>
      <c r="B4" s="520" t="s">
        <v>521</v>
      </c>
      <c r="C4" s="521" t="s">
        <v>522</v>
      </c>
      <c r="G4" s="513"/>
    </row>
    <row r="5" spans="1:7" s="383" customFormat="1" ht="13.5" thickBot="1">
      <c r="A5" s="522" t="s">
        <v>18</v>
      </c>
      <c r="B5" s="523" t="s">
        <v>266</v>
      </c>
      <c r="C5" s="524">
        <f>+C6+C7+C8+C9+C10+C11</f>
        <v>284600</v>
      </c>
      <c r="G5" s="513"/>
    </row>
    <row r="6" spans="1:7" s="383" customFormat="1">
      <c r="A6" s="525" t="s">
        <v>101</v>
      </c>
      <c r="B6" s="526" t="s">
        <v>267</v>
      </c>
      <c r="C6" s="527">
        <f>+'1.2.1.sz.mell. Önk. összes'!E6+'1.2.2.sz.mell. Hivatal össz.'!E6+'1.2.3.sz.mell.Műv.össz.'!E6+'1.2.4.sz.mell.Vágo.össz.'!E6+'Óvoda össz.'!E6+TSZSZI!E6</f>
        <v>134598</v>
      </c>
      <c r="G6" s="528"/>
    </row>
    <row r="7" spans="1:7" s="383" customFormat="1">
      <c r="A7" s="529" t="s">
        <v>102</v>
      </c>
      <c r="B7" s="530" t="s">
        <v>268</v>
      </c>
      <c r="C7" s="531">
        <f>+'1.2.1.sz.mell. Önk. összes'!E7+'1.2.2.sz.mell. Hivatal össz.'!E7+'1.2.3.sz.mell.Műv.össz.'!E7+'1.2.4.sz.mell.Vágo.össz.'!E7+'Óvoda össz.'!E7+TSZSZI!E7</f>
        <v>62198</v>
      </c>
      <c r="G7" s="528"/>
    </row>
    <row r="8" spans="1:7" s="383" customFormat="1">
      <c r="A8" s="529" t="s">
        <v>103</v>
      </c>
      <c r="B8" s="530" t="s">
        <v>269</v>
      </c>
      <c r="C8" s="531">
        <f>+'1.2.1.sz.mell. Önk. összes'!E8+'1.2.2.sz.mell. Hivatal össz.'!E8+'1.2.3.sz.mell.Műv.össz.'!E8+'1.2.4.sz.mell.Vágo.össz.'!E8+'Óvoda össz.'!E8+TSZSZI!E8</f>
        <v>40414</v>
      </c>
      <c r="G8" s="528"/>
    </row>
    <row r="9" spans="1:7" s="383" customFormat="1">
      <c r="A9" s="529" t="s">
        <v>104</v>
      </c>
      <c r="B9" s="530" t="s">
        <v>270</v>
      </c>
      <c r="C9" s="531">
        <f>+'1.2.1.sz.mell. Önk. összes'!E9+'1.2.2.sz.mell. Hivatal össz.'!E9+'1.2.3.sz.mell.Műv.össz.'!E9+'1.2.4.sz.mell.Vágo.össz.'!E9+'Óvoda össz.'!E9+TSZSZI!E9</f>
        <v>2997</v>
      </c>
      <c r="G9" s="528"/>
    </row>
    <row r="10" spans="1:7" s="383" customFormat="1">
      <c r="A10" s="529" t="s">
        <v>153</v>
      </c>
      <c r="B10" s="532" t="s">
        <v>456</v>
      </c>
      <c r="C10" s="531">
        <f>+'1.2.1.sz.mell. Önk. összes'!E10+'1.2.2.sz.mell. Hivatal össz.'!E10+'1.2.3.sz.mell.Műv.össz.'!E10+'1.2.4.sz.mell.Vágo.össz.'!E10+'Óvoda össz.'!E10+TSZSZI!E10</f>
        <v>34919</v>
      </c>
      <c r="G10" s="528"/>
    </row>
    <row r="11" spans="1:7" s="383" customFormat="1" ht="13.5" thickBot="1">
      <c r="A11" s="533" t="s">
        <v>105</v>
      </c>
      <c r="B11" s="534" t="s">
        <v>457</v>
      </c>
      <c r="C11" s="531">
        <f>+'1.2.1.sz.mell. Önk. összes'!E11+'1.2.2.sz.mell. Hivatal össz.'!E11+'1.2.3.sz.mell.Műv.össz.'!E11+'1.2.4.sz.mell.Vágo.össz.'!E11+'Óvoda össz.'!E11+TSZSZI!E11</f>
        <v>9474</v>
      </c>
      <c r="G11" s="528"/>
    </row>
    <row r="12" spans="1:7" s="383" customFormat="1" ht="13.5" thickBot="1">
      <c r="A12" s="522" t="s">
        <v>19</v>
      </c>
      <c r="B12" s="550" t="s">
        <v>271</v>
      </c>
      <c r="C12" s="524">
        <f>+C13+C14+C15+C16+C17</f>
        <v>19440</v>
      </c>
      <c r="G12" s="513"/>
    </row>
    <row r="13" spans="1:7" s="383" customFormat="1">
      <c r="A13" s="525" t="s">
        <v>107</v>
      </c>
      <c r="B13" s="526" t="s">
        <v>272</v>
      </c>
      <c r="C13" s="527">
        <f>+'1.2.1.sz.mell. Önk. összes'!E13+'1.2.2.sz.mell. Hivatal össz.'!E13+'1.2.3.sz.mell.Műv.össz.'!E13+'1.2.4.sz.mell.Vágo.össz.'!E13+'Óvoda össz.'!E13+TSZSZI!E13</f>
        <v>0</v>
      </c>
      <c r="G13" s="528"/>
    </row>
    <row r="14" spans="1:7" s="383" customFormat="1">
      <c r="A14" s="529" t="s">
        <v>108</v>
      </c>
      <c r="B14" s="530" t="s">
        <v>273</v>
      </c>
      <c r="C14" s="531">
        <f>+'1.2.1.sz.mell. Önk. összes'!E14+'1.2.2.sz.mell. Hivatal össz.'!E14+'1.2.3.sz.mell.Műv.össz.'!E14+'1.2.4.sz.mell.Vágo.össz.'!E14+'Óvoda össz.'!E14+TSZSZI!E14</f>
        <v>0</v>
      </c>
      <c r="G14" s="528"/>
    </row>
    <row r="15" spans="1:7" s="383" customFormat="1">
      <c r="A15" s="529" t="s">
        <v>109</v>
      </c>
      <c r="B15" s="530" t="s">
        <v>445</v>
      </c>
      <c r="C15" s="531">
        <f>+'1.2.1.sz.mell. Önk. összes'!E15+'1.2.2.sz.mell. Hivatal össz.'!E15+'1.2.3.sz.mell.Műv.össz.'!E15+'1.2.4.sz.mell.Vágo.össz.'!E15+'Óvoda össz.'!E15+TSZSZI!E15</f>
        <v>0</v>
      </c>
      <c r="G15" s="528"/>
    </row>
    <row r="16" spans="1:7" s="383" customFormat="1">
      <c r="A16" s="529" t="s">
        <v>110</v>
      </c>
      <c r="B16" s="530" t="s">
        <v>446</v>
      </c>
      <c r="C16" s="531">
        <f>+'1.2.1.sz.mell. Önk. összes'!E16+'1.2.2.sz.mell. Hivatal össz.'!E16+'1.2.3.sz.mell.Műv.össz.'!E16+'1.2.4.sz.mell.Vágo.össz.'!E16+'Óvoda össz.'!E16+TSZSZI!E16</f>
        <v>0</v>
      </c>
      <c r="G16" s="528"/>
    </row>
    <row r="17" spans="1:7" s="383" customFormat="1">
      <c r="A17" s="529" t="s">
        <v>111</v>
      </c>
      <c r="B17" s="530" t="s">
        <v>274</v>
      </c>
      <c r="C17" s="531">
        <f>+'1.2.1.sz.mell. Önk. összes'!E17+'1.2.2.sz.mell. Hivatal össz.'!E17+'1.2.3.sz.mell.Műv.össz.'!E17+'1.2.4.sz.mell.Vágo.össz.'!E17+'Óvoda össz.'!E17+TSZSZI!E17</f>
        <v>19440</v>
      </c>
      <c r="G17" s="528"/>
    </row>
    <row r="18" spans="1:7" s="383" customFormat="1" ht="13.5" thickBot="1">
      <c r="A18" s="533" t="s">
        <v>120</v>
      </c>
      <c r="B18" s="534" t="s">
        <v>275</v>
      </c>
      <c r="C18" s="539">
        <f>+'1.2.1.sz.mell. Önk. összes'!E18+'1.2.2.sz.mell. Hivatal össz.'!E18+'1.2.3.sz.mell.Műv.össz.'!E18+'1.2.4.sz.mell.Vágo.össz.'!E18+'Óvoda össz.'!E18+TSZSZI!E18</f>
        <v>0</v>
      </c>
      <c r="G18" s="528"/>
    </row>
    <row r="19" spans="1:7" s="383" customFormat="1" ht="13.5" thickBot="1">
      <c r="A19" s="522" t="s">
        <v>20</v>
      </c>
      <c r="B19" s="523" t="s">
        <v>276</v>
      </c>
      <c r="C19" s="524">
        <f>+C20+C21+C22+C23+C24</f>
        <v>0</v>
      </c>
      <c r="G19" s="513"/>
    </row>
    <row r="20" spans="1:7" s="383" customFormat="1">
      <c r="A20" s="525" t="s">
        <v>90</v>
      </c>
      <c r="B20" s="526" t="s">
        <v>277</v>
      </c>
      <c r="C20" s="527">
        <f>+'1.2.1.sz.mell. Önk. összes'!E20+'1.2.2.sz.mell. Hivatal össz.'!E20+'1.2.3.sz.mell.Műv.össz.'!E20+'1.2.4.sz.mell.Vágo.össz.'!E20+'Óvoda össz.'!E20+TSZSZI!E20</f>
        <v>0</v>
      </c>
      <c r="G20" s="528"/>
    </row>
    <row r="21" spans="1:7" s="383" customFormat="1">
      <c r="A21" s="529" t="s">
        <v>91</v>
      </c>
      <c r="B21" s="530" t="s">
        <v>278</v>
      </c>
      <c r="C21" s="531">
        <f>+'1.2.1.sz.mell. Önk. összes'!E21+'1.2.2.sz.mell. Hivatal össz.'!E21+'1.2.3.sz.mell.Műv.össz.'!E21+'1.2.4.sz.mell.Vágo.össz.'!E21+'Óvoda össz.'!E21+TSZSZI!E21</f>
        <v>0</v>
      </c>
      <c r="G21" s="528"/>
    </row>
    <row r="22" spans="1:7" s="383" customFormat="1">
      <c r="A22" s="529" t="s">
        <v>92</v>
      </c>
      <c r="B22" s="530" t="s">
        <v>447</v>
      </c>
      <c r="C22" s="531">
        <f>+'1.2.1.sz.mell. Önk. összes'!E22+'1.2.2.sz.mell. Hivatal össz.'!E22+'1.2.3.sz.mell.Műv.össz.'!E22+'1.2.4.sz.mell.Vágo.össz.'!E22+'Óvoda össz.'!E22+TSZSZI!E22</f>
        <v>0</v>
      </c>
      <c r="G22" s="528"/>
    </row>
    <row r="23" spans="1:7" s="383" customFormat="1">
      <c r="A23" s="529" t="s">
        <v>93</v>
      </c>
      <c r="B23" s="530" t="s">
        <v>448</v>
      </c>
      <c r="C23" s="531">
        <f>+'1.2.1.sz.mell. Önk. összes'!E23+'1.2.2.sz.mell. Hivatal össz.'!E23+'1.2.3.sz.mell.Műv.össz.'!E23+'1.2.4.sz.mell.Vágo.össz.'!E23+'Óvoda össz.'!E23+TSZSZI!E23</f>
        <v>0</v>
      </c>
      <c r="G23" s="528"/>
    </row>
    <row r="24" spans="1:7" s="383" customFormat="1">
      <c r="A24" s="529" t="s">
        <v>176</v>
      </c>
      <c r="B24" s="530" t="s">
        <v>279</v>
      </c>
      <c r="C24" s="531">
        <f>+'1.2.1.sz.mell. Önk. összes'!E24+'1.2.2.sz.mell. Hivatal össz.'!E24+'1.2.3.sz.mell.Műv.össz.'!E24+'1.2.4.sz.mell.Vágo.össz.'!E24+'Óvoda össz.'!E24+TSZSZI!E24</f>
        <v>0</v>
      </c>
      <c r="G24" s="528"/>
    </row>
    <row r="25" spans="1:7" s="383" customFormat="1" ht="13.5" thickBot="1">
      <c r="A25" s="533" t="s">
        <v>177</v>
      </c>
      <c r="B25" s="541" t="s">
        <v>280</v>
      </c>
      <c r="C25" s="539">
        <f>+'1.2.1.sz.mell. Önk. összes'!E25+'1.2.2.sz.mell. Hivatal össz.'!E25+'1.2.3.sz.mell.Műv.össz.'!E25+'1.2.4.sz.mell.Vágo.össz.'!E25+'Óvoda össz.'!E25+TSZSZI!E25</f>
        <v>0</v>
      </c>
      <c r="G25" s="528"/>
    </row>
    <row r="26" spans="1:7" s="383" customFormat="1" ht="13.5" thickBot="1">
      <c r="A26" s="522" t="s">
        <v>178</v>
      </c>
      <c r="B26" s="523" t="s">
        <v>281</v>
      </c>
      <c r="C26" s="542">
        <f>+C27+C31+C32+C33</f>
        <v>209000</v>
      </c>
      <c r="G26" s="513"/>
    </row>
    <row r="27" spans="1:7" s="383" customFormat="1">
      <c r="A27" s="525" t="s">
        <v>282</v>
      </c>
      <c r="B27" s="526" t="s">
        <v>463</v>
      </c>
      <c r="C27" s="543">
        <f>+'1.2.1.sz.mell. Önk. összes'!E27+'1.2.2.sz.mell. Hivatal össz.'!E27+'1.2.3.sz.mell.Műv.össz.'!E27+'1.2.4.sz.mell.Vágo.össz.'!E27+'Óvoda össz.'!E27+TSZSZI!E27</f>
        <v>201000</v>
      </c>
      <c r="G27" s="528"/>
    </row>
    <row r="28" spans="1:7" s="383" customFormat="1">
      <c r="A28" s="529" t="s">
        <v>283</v>
      </c>
      <c r="B28" s="530" t="s">
        <v>288</v>
      </c>
      <c r="C28" s="531">
        <f>+'1.2.1.sz.mell. Önk. összes'!E28+'1.2.2.sz.mell. Hivatal össz.'!E28+'1.2.3.sz.mell.Műv.össz.'!E28+'1.2.4.sz.mell.Vágo.össz.'!E28+'Óvoda össz.'!E28+TSZSZI!E28</f>
        <v>125000</v>
      </c>
      <c r="G28" s="528"/>
    </row>
    <row r="29" spans="1:7" s="383" customFormat="1">
      <c r="A29" s="529" t="s">
        <v>284</v>
      </c>
      <c r="B29" s="530" t="s">
        <v>289</v>
      </c>
      <c r="C29" s="531">
        <f>+'1.2.1.sz.mell. Önk. összes'!E29+'1.2.2.sz.mell. Hivatal össz.'!E29+'1.2.3.sz.mell.Műv.össz.'!E29+'1.2.4.sz.mell.Vágo.össz.'!E29+'Óvoda össz.'!E29+TSZSZI!E29</f>
        <v>18000</v>
      </c>
      <c r="G29" s="528"/>
    </row>
    <row r="30" spans="1:7" s="383" customFormat="1">
      <c r="A30" s="529" t="s">
        <v>461</v>
      </c>
      <c r="B30" s="544" t="s">
        <v>462</v>
      </c>
      <c r="C30" s="531">
        <f>+'1.2.1.sz.mell. Önk. összes'!E30+'1.2.2.sz.mell. Hivatal össz.'!E30+'1.2.3.sz.mell.Műv.össz.'!E30+'1.2.4.sz.mell.Vágo.össz.'!E30+'Óvoda össz.'!E30+TSZSZI!E30</f>
        <v>58000</v>
      </c>
      <c r="G30" s="528"/>
    </row>
    <row r="31" spans="1:7" s="383" customFormat="1">
      <c r="A31" s="529" t="s">
        <v>285</v>
      </c>
      <c r="B31" s="530" t="s">
        <v>290</v>
      </c>
      <c r="C31" s="531">
        <f>+'1.2.1.sz.mell. Önk. összes'!E31+'1.2.2.sz.mell. Hivatal össz.'!E31+'1.2.3.sz.mell.Műv.össz.'!E31+'1.2.4.sz.mell.Vágo.össz.'!E31+'Óvoda össz.'!E31+TSZSZI!E31</f>
        <v>7000</v>
      </c>
      <c r="G31" s="528"/>
    </row>
    <row r="32" spans="1:7" s="383" customFormat="1">
      <c r="A32" s="529" t="s">
        <v>286</v>
      </c>
      <c r="B32" s="530" t="s">
        <v>291</v>
      </c>
      <c r="C32" s="531">
        <f>+'1.2.1.sz.mell. Önk. összes'!E32+'1.2.2.sz.mell. Hivatal össz.'!E32+'1.2.3.sz.mell.Műv.össz.'!E32+'1.2.4.sz.mell.Vágo.össz.'!E32+'Óvoda össz.'!E32+TSZSZI!E32</f>
        <v>0</v>
      </c>
      <c r="G32" s="528"/>
    </row>
    <row r="33" spans="1:7" s="383" customFormat="1" ht="13.5" thickBot="1">
      <c r="A33" s="533" t="s">
        <v>287</v>
      </c>
      <c r="B33" s="541" t="s">
        <v>292</v>
      </c>
      <c r="C33" s="539">
        <f>+'1.2.1.sz.mell. Önk. összes'!E33+'1.2.2.sz.mell. Hivatal össz.'!E33+'1.2.3.sz.mell.Műv.össz.'!E33+'1.2.4.sz.mell.Vágo.össz.'!E33+'Óvoda össz.'!E33+TSZSZI!E33</f>
        <v>1000</v>
      </c>
      <c r="G33" s="528"/>
    </row>
    <row r="34" spans="1:7" s="383" customFormat="1" ht="13.5" thickBot="1">
      <c r="A34" s="522" t="s">
        <v>22</v>
      </c>
      <c r="B34" s="523" t="s">
        <v>458</v>
      </c>
      <c r="C34" s="524">
        <f>SUM(C35:C45)</f>
        <v>122075</v>
      </c>
      <c r="G34" s="513"/>
    </row>
    <row r="35" spans="1:7" s="383" customFormat="1">
      <c r="A35" s="525" t="s">
        <v>94</v>
      </c>
      <c r="B35" s="526" t="s">
        <v>295</v>
      </c>
      <c r="C35" s="527">
        <f>+'1.2.1.sz.mell. Önk. összes'!E35+'1.2.2.sz.mell. Hivatal össz.'!E35+'1.2.3.sz.mell.Műv.össz.'!E35+'1.2.4.sz.mell.Vágo.össz.'!E35+'Óvoda össz.'!E35+TSZSZI!E35</f>
        <v>0</v>
      </c>
      <c r="G35" s="528"/>
    </row>
    <row r="36" spans="1:7" s="383" customFormat="1">
      <c r="A36" s="529" t="s">
        <v>95</v>
      </c>
      <c r="B36" s="530" t="s">
        <v>296</v>
      </c>
      <c r="C36" s="531">
        <f>+'1.2.1.sz.mell. Önk. összes'!E36+'1.2.2.sz.mell. Hivatal össz.'!E36+'1.2.3.sz.mell.Műv.össz.'!E36+'1.2.4.sz.mell.Vágo.össz.'!E36+'Óvoda össz.'!E36+TSZSZI!E36</f>
        <v>62900</v>
      </c>
      <c r="G36" s="528"/>
    </row>
    <row r="37" spans="1:7" s="383" customFormat="1">
      <c r="A37" s="529" t="s">
        <v>96</v>
      </c>
      <c r="B37" s="530" t="s">
        <v>297</v>
      </c>
      <c r="C37" s="531">
        <f>+'1.2.1.sz.mell. Önk. összes'!E37+'1.2.2.sz.mell. Hivatal össz.'!E37+'1.2.3.sz.mell.Műv.össz.'!E37+'1.2.4.sz.mell.Vágo.össz.'!E37+'Óvoda össz.'!E37+TSZSZI!E37</f>
        <v>7500</v>
      </c>
      <c r="G37" s="528"/>
    </row>
    <row r="38" spans="1:7" s="383" customFormat="1">
      <c r="A38" s="529" t="s">
        <v>180</v>
      </c>
      <c r="B38" s="530" t="s">
        <v>298</v>
      </c>
      <c r="C38" s="531">
        <f>+'1.2.1.sz.mell. Önk. összes'!E38+'1.2.2.sz.mell. Hivatal össz.'!E38+'1.2.3.sz.mell.Műv.össz.'!E38+'1.2.4.sz.mell.Vágo.össz.'!E38+'Óvoda össz.'!E38+TSZSZI!E38</f>
        <v>5010</v>
      </c>
      <c r="G38" s="528"/>
    </row>
    <row r="39" spans="1:7" s="383" customFormat="1">
      <c r="A39" s="529" t="s">
        <v>181</v>
      </c>
      <c r="B39" s="530" t="s">
        <v>299</v>
      </c>
      <c r="C39" s="531">
        <f>+'1.2.1.sz.mell. Önk. összes'!E39+'1.2.2.sz.mell. Hivatal össz.'!E39+'1.2.3.sz.mell.Műv.össz.'!E39+'1.2.4.sz.mell.Vágo.össz.'!E39+'Óvoda össz.'!E39+TSZSZI!E39</f>
        <v>22986</v>
      </c>
      <c r="G39" s="528"/>
    </row>
    <row r="40" spans="1:7" s="383" customFormat="1">
      <c r="A40" s="529" t="s">
        <v>182</v>
      </c>
      <c r="B40" s="530" t="s">
        <v>300</v>
      </c>
      <c r="C40" s="531">
        <f>+'1.2.1.sz.mell. Önk. összes'!E40+'1.2.2.sz.mell. Hivatal össz.'!E40+'1.2.3.sz.mell.Műv.össz.'!E40+'1.2.4.sz.mell.Vágo.össz.'!E40+'Óvoda össz.'!E40+TSZSZI!E40</f>
        <v>11879</v>
      </c>
      <c r="G40" s="528"/>
    </row>
    <row r="41" spans="1:7" s="383" customFormat="1">
      <c r="A41" s="529" t="s">
        <v>183</v>
      </c>
      <c r="B41" s="530" t="s">
        <v>301</v>
      </c>
      <c r="C41" s="531">
        <f>+'1.2.1.sz.mell. Önk. összes'!E41+'1.2.2.sz.mell. Hivatal össz.'!E41+'1.2.3.sz.mell.Műv.össz.'!E41+'1.2.4.sz.mell.Vágo.össz.'!E41+'Óvoda össz.'!E41+TSZSZI!E41</f>
        <v>1700</v>
      </c>
      <c r="G41" s="528"/>
    </row>
    <row r="42" spans="1:7" s="383" customFormat="1">
      <c r="A42" s="529" t="s">
        <v>184</v>
      </c>
      <c r="B42" s="530" t="s">
        <v>302</v>
      </c>
      <c r="C42" s="531">
        <f>+'1.2.1.sz.mell. Önk. összes'!E42+'1.2.2.sz.mell. Hivatal össz.'!E42+'1.2.3.sz.mell.Műv.össz.'!E42+'1.2.4.sz.mell.Vágo.össz.'!E42+'Óvoda össz.'!E42+TSZSZI!E42</f>
        <v>1100</v>
      </c>
      <c r="G42" s="528"/>
    </row>
    <row r="43" spans="1:7" s="383" customFormat="1">
      <c r="A43" s="529" t="s">
        <v>293</v>
      </c>
      <c r="B43" s="530" t="s">
        <v>303</v>
      </c>
      <c r="C43" s="545">
        <f>+'1.2.1.sz.mell. Önk. összes'!E43+'1.2.2.sz.mell. Hivatal össz.'!E43+'1.2.3.sz.mell.Műv.össz.'!E43+'1.2.4.sz.mell.Vágo.össz.'!E43+'Óvoda össz.'!E43+TSZSZI!E43</f>
        <v>0</v>
      </c>
      <c r="G43" s="528"/>
    </row>
    <row r="44" spans="1:7" s="383" customFormat="1">
      <c r="A44" s="533" t="s">
        <v>294</v>
      </c>
      <c r="B44" s="541" t="s">
        <v>460</v>
      </c>
      <c r="C44" s="546">
        <f>+'1.2.1.sz.mell. Önk. összes'!E44+'1.2.2.sz.mell. Hivatal össz.'!E44+'1.2.3.sz.mell.Műv.össz.'!E44+'1.2.4.sz.mell.Vágo.össz.'!E44+'Óvoda össz.'!E44+TSZSZI!E44</f>
        <v>0</v>
      </c>
      <c r="G44" s="528"/>
    </row>
    <row r="45" spans="1:7" s="383" customFormat="1" ht="13.5" thickBot="1">
      <c r="A45" s="533" t="s">
        <v>459</v>
      </c>
      <c r="B45" s="534" t="s">
        <v>304</v>
      </c>
      <c r="C45" s="546">
        <f>+'1.2.1.sz.mell. Önk. összes'!E45+'1.2.2.sz.mell. Hivatal össz.'!E45+'1.2.3.sz.mell.Műv.össz.'!E45+'1.2.4.sz.mell.Vágo.össz.'!E45+'Óvoda össz.'!E45+TSZSZI!E45</f>
        <v>9000</v>
      </c>
      <c r="G45" s="528"/>
    </row>
    <row r="46" spans="1:7" s="383" customFormat="1" ht="13.5" thickBot="1">
      <c r="A46" s="522" t="s">
        <v>23</v>
      </c>
      <c r="B46" s="523" t="s">
        <v>305</v>
      </c>
      <c r="C46" s="524">
        <f>SUM(C47:C51)</f>
        <v>0</v>
      </c>
      <c r="G46" s="513"/>
    </row>
    <row r="47" spans="1:7" s="383" customFormat="1">
      <c r="A47" s="525" t="s">
        <v>97</v>
      </c>
      <c r="B47" s="526" t="s">
        <v>309</v>
      </c>
      <c r="C47" s="547">
        <f>+'1.2.1.sz.mell. Önk. összes'!E47+'1.2.2.sz.mell. Hivatal össz.'!E47+'1.2.3.sz.mell.Műv.össz.'!E47+'1.2.4.sz.mell.Vágo.össz.'!E47+'Óvoda össz.'!E47+TSZSZI!E47</f>
        <v>0</v>
      </c>
      <c r="G47" s="513"/>
    </row>
    <row r="48" spans="1:7" s="383" customFormat="1">
      <c r="A48" s="529" t="s">
        <v>98</v>
      </c>
      <c r="B48" s="530" t="s">
        <v>310</v>
      </c>
      <c r="C48" s="545">
        <f>+'1.2.1.sz.mell. Önk. összes'!E48+'1.2.2.sz.mell. Hivatal össz.'!E48+'1.2.3.sz.mell.Műv.össz.'!E48+'1.2.4.sz.mell.Vágo.össz.'!E48+'Óvoda össz.'!E48+TSZSZI!E48</f>
        <v>0</v>
      </c>
      <c r="G48" s="513"/>
    </row>
    <row r="49" spans="1:7" s="383" customFormat="1">
      <c r="A49" s="529" t="s">
        <v>306</v>
      </c>
      <c r="B49" s="530" t="s">
        <v>311</v>
      </c>
      <c r="C49" s="545">
        <f>+'1.2.1.sz.mell. Önk. összes'!E49+'1.2.2.sz.mell. Hivatal össz.'!E49+'1.2.3.sz.mell.Műv.össz.'!E49+'1.2.4.sz.mell.Vágo.össz.'!E49+'Óvoda össz.'!E49+TSZSZI!E49</f>
        <v>0</v>
      </c>
      <c r="G49" s="513"/>
    </row>
    <row r="50" spans="1:7" s="383" customFormat="1">
      <c r="A50" s="529" t="s">
        <v>307</v>
      </c>
      <c r="B50" s="530" t="s">
        <v>312</v>
      </c>
      <c r="C50" s="545">
        <f>+'1.2.1.sz.mell. Önk. összes'!E50+'1.2.2.sz.mell. Hivatal össz.'!E50+'1.2.3.sz.mell.Műv.össz.'!E50+'1.2.4.sz.mell.Vágo.össz.'!E50+'Óvoda össz.'!E50+TSZSZI!E50</f>
        <v>0</v>
      </c>
      <c r="G50" s="513"/>
    </row>
    <row r="51" spans="1:7" s="383" customFormat="1" ht="13.5" thickBot="1">
      <c r="A51" s="533" t="s">
        <v>308</v>
      </c>
      <c r="B51" s="534" t="s">
        <v>313</v>
      </c>
      <c r="C51" s="546">
        <f>+'1.2.1.sz.mell. Önk. összes'!E51+'1.2.2.sz.mell. Hivatal össz.'!E51+'1.2.3.sz.mell.Műv.össz.'!E51+'1.2.4.sz.mell.Vágo.össz.'!E51+'Óvoda össz.'!E51+TSZSZI!E51</f>
        <v>0</v>
      </c>
      <c r="G51" s="513"/>
    </row>
    <row r="52" spans="1:7" s="383" customFormat="1" ht="13.5" thickBot="1">
      <c r="A52" s="522" t="s">
        <v>185</v>
      </c>
      <c r="B52" s="523" t="s">
        <v>314</v>
      </c>
      <c r="C52" s="524">
        <f>SUM(C53:C55)</f>
        <v>18520</v>
      </c>
      <c r="G52" s="513"/>
    </row>
    <row r="53" spans="1:7" s="383" customFormat="1">
      <c r="A53" s="525" t="s">
        <v>99</v>
      </c>
      <c r="B53" s="526" t="s">
        <v>315</v>
      </c>
      <c r="C53" s="527">
        <f>+'1.2.1.sz.mell. Önk. összes'!E53+'1.2.2.sz.mell. Hivatal össz.'!E53+'1.2.3.sz.mell.Műv.össz.'!E53+'1.2.4.sz.mell.Vágo.össz.'!E53+'Óvoda össz.'!E53+TSZSZI!E53</f>
        <v>0</v>
      </c>
      <c r="G53" s="528"/>
    </row>
    <row r="54" spans="1:7" s="383" customFormat="1">
      <c r="A54" s="529" t="s">
        <v>100</v>
      </c>
      <c r="B54" s="530" t="s">
        <v>449</v>
      </c>
      <c r="C54" s="531">
        <f>+'1.2.1.sz.mell. Önk. összes'!E54+'1.2.2.sz.mell. Hivatal össz.'!E54+'1.2.3.sz.mell.Műv.össz.'!E54+'1.2.4.sz.mell.Vágo.össz.'!E54+'Óvoda össz.'!E54+TSZSZI!E54</f>
        <v>0</v>
      </c>
      <c r="G54" s="528"/>
    </row>
    <row r="55" spans="1:7" s="383" customFormat="1">
      <c r="A55" s="529" t="s">
        <v>318</v>
      </c>
      <c r="B55" s="530" t="s">
        <v>316</v>
      </c>
      <c r="C55" s="531">
        <f>+'1.2.1.sz.mell. Önk. összes'!E55+'1.2.2.sz.mell. Hivatal össz.'!E55+'1.2.3.sz.mell.Műv.össz.'!E55+'1.2.4.sz.mell.Vágo.össz.'!E55+'Óvoda össz.'!E55+TSZSZI!E55</f>
        <v>18520</v>
      </c>
      <c r="G55" s="528"/>
    </row>
    <row r="56" spans="1:7" s="383" customFormat="1" ht="13.5" thickBot="1">
      <c r="A56" s="533" t="s">
        <v>319</v>
      </c>
      <c r="B56" s="534" t="s">
        <v>317</v>
      </c>
      <c r="C56" s="539">
        <f>+'1.2.1.sz.mell. Önk. összes'!E56+'1.2.2.sz.mell. Hivatal össz.'!E56+'1.2.3.sz.mell.Műv.össz.'!E56+'1.2.4.sz.mell.Vágo.össz.'!E56+'Óvoda össz.'!E56+TSZSZI!E56</f>
        <v>9000</v>
      </c>
      <c r="G56" s="528"/>
    </row>
    <row r="57" spans="1:7" s="383" customFormat="1" ht="13.5" thickBot="1">
      <c r="A57" s="522" t="s">
        <v>25</v>
      </c>
      <c r="B57" s="550" t="s">
        <v>320</v>
      </c>
      <c r="C57" s="524">
        <f>SUM(C58:C60)</f>
        <v>261680</v>
      </c>
      <c r="G57" s="513"/>
    </row>
    <row r="58" spans="1:7" s="383" customFormat="1">
      <c r="A58" s="525" t="s">
        <v>186</v>
      </c>
      <c r="B58" s="526" t="s">
        <v>322</v>
      </c>
      <c r="C58" s="545">
        <f>+'1.2.1.sz.mell. Önk. összes'!E58+'1.2.2.sz.mell. Hivatal össz.'!E58+'1.2.3.sz.mell.Műv.össz.'!E58+'1.2.4.sz.mell.Vágo.össz.'!E58+'Óvoda össz.'!E58+TSZSZI!E58</f>
        <v>0</v>
      </c>
      <c r="G58" s="528"/>
    </row>
    <row r="59" spans="1:7" s="383" customFormat="1">
      <c r="A59" s="529" t="s">
        <v>187</v>
      </c>
      <c r="B59" s="530" t="s">
        <v>450</v>
      </c>
      <c r="C59" s="545">
        <f>+'1.2.1.sz.mell. Önk. összes'!E59+'1.2.2.sz.mell. Hivatal össz.'!E59+'1.2.3.sz.mell.Műv.össz.'!E59+'1.2.4.sz.mell.Vágo.össz.'!E59+'Óvoda össz.'!E59+TSZSZI!E59</f>
        <v>0</v>
      </c>
      <c r="G59" s="528"/>
    </row>
    <row r="60" spans="1:7" s="383" customFormat="1">
      <c r="A60" s="529" t="s">
        <v>242</v>
      </c>
      <c r="B60" s="530" t="s">
        <v>323</v>
      </c>
      <c r="C60" s="545">
        <f>+'1.2.1.sz.mell. Önk. összes'!E60+'1.2.2.sz.mell. Hivatal össz.'!E60+'1.2.3.sz.mell.Műv.össz.'!E60+'1.2.4.sz.mell.Vágo.össz.'!E60+'Óvoda össz.'!E60+TSZSZI!E60</f>
        <v>261680</v>
      </c>
      <c r="G60" s="528"/>
    </row>
    <row r="61" spans="1:7" s="383" customFormat="1" ht="13.5" thickBot="1">
      <c r="A61" s="533" t="s">
        <v>321</v>
      </c>
      <c r="B61" s="534" t="s">
        <v>324</v>
      </c>
      <c r="C61" s="545">
        <f>+'1.2.1.sz.mell. Önk. összes'!E61+'1.2.2.sz.mell. Hivatal össz.'!E61+'1.2.3.sz.mell.Műv.össz.'!E61+'1.2.4.sz.mell.Vágo.össz.'!E61+'Óvoda össz.'!E61+TSZSZI!E61</f>
        <v>247218</v>
      </c>
      <c r="G61" s="528"/>
    </row>
    <row r="62" spans="1:7" s="383" customFormat="1" ht="13.5" thickBot="1">
      <c r="A62" s="548" t="s">
        <v>503</v>
      </c>
      <c r="B62" s="523" t="s">
        <v>325</v>
      </c>
      <c r="C62" s="542">
        <f>+C5+C12+C19+C26+C34+C46+C52+C57</f>
        <v>915315</v>
      </c>
      <c r="G62" s="513"/>
    </row>
    <row r="63" spans="1:7" s="383" customFormat="1" ht="13.5" thickBot="1">
      <c r="A63" s="549" t="s">
        <v>326</v>
      </c>
      <c r="B63" s="550" t="s">
        <v>327</v>
      </c>
      <c r="C63" s="524">
        <f>SUM(C64:C66)</f>
        <v>0</v>
      </c>
      <c r="G63" s="513"/>
    </row>
    <row r="64" spans="1:7" s="383" customFormat="1">
      <c r="A64" s="525" t="s">
        <v>358</v>
      </c>
      <c r="B64" s="526" t="s">
        <v>328</v>
      </c>
      <c r="C64" s="545">
        <f>+'1.2.1.sz.mell. Önk. összes'!E64+'1.2.2.sz.mell. Hivatal össz.'!E64+'1.2.3.sz.mell.Műv.össz.'!E64+'1.2.4.sz.mell.Vágo.össz.'!E64+'Óvoda össz.'!E64+TSZSZI!E64</f>
        <v>0</v>
      </c>
      <c r="G64" s="528"/>
    </row>
    <row r="65" spans="1:7" s="383" customFormat="1">
      <c r="A65" s="529" t="s">
        <v>367</v>
      </c>
      <c r="B65" s="530" t="s">
        <v>329</v>
      </c>
      <c r="C65" s="545">
        <f>+'1.2.1.sz.mell. Önk. összes'!E65+'1.2.2.sz.mell. Hivatal össz.'!E65+'1.2.3.sz.mell.Műv.össz.'!E65+'1.2.4.sz.mell.Vágo.össz.'!E65+'Óvoda össz.'!E65+TSZSZI!E65</f>
        <v>0</v>
      </c>
      <c r="G65" s="528"/>
    </row>
    <row r="66" spans="1:7" s="383" customFormat="1" ht="13.5" thickBot="1">
      <c r="A66" s="533" t="s">
        <v>368</v>
      </c>
      <c r="B66" s="551" t="s">
        <v>488</v>
      </c>
      <c r="C66" s="545">
        <f>+'1.2.1.sz.mell. Önk. összes'!E66+'1.2.2.sz.mell. Hivatal össz.'!E66+'1.2.3.sz.mell.Műv.össz.'!E66+'1.2.4.sz.mell.Vágo.össz.'!E66+'Óvoda össz.'!E66+TSZSZI!E66</f>
        <v>0</v>
      </c>
      <c r="G66" s="528"/>
    </row>
    <row r="67" spans="1:7" s="383" customFormat="1" ht="13.5" thickBot="1">
      <c r="A67" s="549" t="s">
        <v>331</v>
      </c>
      <c r="B67" s="550" t="s">
        <v>332</v>
      </c>
      <c r="C67" s="524">
        <f>SUM(C68:C71)</f>
        <v>0</v>
      </c>
      <c r="G67" s="513"/>
    </row>
    <row r="68" spans="1:7" s="383" customFormat="1">
      <c r="A68" s="525" t="s">
        <v>154</v>
      </c>
      <c r="B68" s="526" t="s">
        <v>333</v>
      </c>
      <c r="C68" s="545">
        <f>+'1.2.1.sz.mell. Önk. összes'!E68+'1.2.2.sz.mell. Hivatal össz.'!E68+'1.2.3.sz.mell.Műv.össz.'!E68+'1.2.4.sz.mell.Vágo.össz.'!E68+'Óvoda össz.'!E68+TSZSZI!E68</f>
        <v>0</v>
      </c>
      <c r="G68" s="513"/>
    </row>
    <row r="69" spans="1:7" s="383" customFormat="1">
      <c r="A69" s="529" t="s">
        <v>155</v>
      </c>
      <c r="B69" s="530" t="s">
        <v>334</v>
      </c>
      <c r="C69" s="545">
        <f>+'1.2.1.sz.mell. Önk. összes'!E69+'1.2.2.sz.mell. Hivatal össz.'!E69+'1.2.3.sz.mell.Műv.össz.'!E69+'1.2.4.sz.mell.Vágo.össz.'!E69+'Óvoda össz.'!E69+TSZSZI!E69</f>
        <v>0</v>
      </c>
      <c r="G69" s="513"/>
    </row>
    <row r="70" spans="1:7" s="383" customFormat="1">
      <c r="A70" s="529" t="s">
        <v>359</v>
      </c>
      <c r="B70" s="530" t="s">
        <v>335</v>
      </c>
      <c r="C70" s="545">
        <f>+'1.2.1.sz.mell. Önk. összes'!E70+'1.2.2.sz.mell. Hivatal össz.'!E70+'1.2.3.sz.mell.Műv.össz.'!E70+'1.2.4.sz.mell.Vágo.össz.'!E70+'Óvoda össz.'!E70+TSZSZI!E70</f>
        <v>0</v>
      </c>
      <c r="G70" s="528"/>
    </row>
    <row r="71" spans="1:7" s="383" customFormat="1" ht="13.5" thickBot="1">
      <c r="A71" s="533" t="s">
        <v>360</v>
      </c>
      <c r="B71" s="534" t="s">
        <v>336</v>
      </c>
      <c r="C71" s="545">
        <f>+'1.2.1.sz.mell. Önk. összes'!E71+'1.2.2.sz.mell. Hivatal össz.'!E71+'1.2.3.sz.mell.Műv.össz.'!E71+'1.2.4.sz.mell.Vágo.össz.'!E71+'Óvoda össz.'!E71+TSZSZI!E71</f>
        <v>0</v>
      </c>
      <c r="G71" s="528"/>
    </row>
    <row r="72" spans="1:7" s="383" customFormat="1" ht="13.5" thickBot="1">
      <c r="A72" s="549" t="s">
        <v>337</v>
      </c>
      <c r="B72" s="550" t="s">
        <v>338</v>
      </c>
      <c r="C72" s="524">
        <f>SUM(C73:C74)</f>
        <v>208528</v>
      </c>
      <c r="G72" s="513"/>
    </row>
    <row r="73" spans="1:7" s="383" customFormat="1">
      <c r="A73" s="525" t="s">
        <v>361</v>
      </c>
      <c r="B73" s="526" t="s">
        <v>339</v>
      </c>
      <c r="C73" s="545">
        <f>+'1.2.1.sz.mell. Önk. összes'!E73+'1.2.2.sz.mell. Hivatal össz.'!E73+'1.2.3.sz.mell.Műv.össz.'!E73+'1.2.4.sz.mell.Vágo.össz.'!E73+'Óvoda össz.'!E73+TSZSZI!E73</f>
        <v>208528</v>
      </c>
      <c r="G73" s="528"/>
    </row>
    <row r="74" spans="1:7" s="383" customFormat="1" ht="13.5" thickBot="1">
      <c r="A74" s="533" t="s">
        <v>362</v>
      </c>
      <c r="B74" s="534" t="s">
        <v>340</v>
      </c>
      <c r="C74" s="545">
        <f>+'1.2.1.sz.mell. Önk. összes'!E74+'1.2.2.sz.mell. Hivatal össz.'!E74+'1.2.3.sz.mell.Műv.össz.'!E74+'1.2.4.sz.mell.Vágo.össz.'!E74+'Óvoda össz.'!E74+TSZSZI!E74</f>
        <v>0</v>
      </c>
      <c r="G74" s="528"/>
    </row>
    <row r="75" spans="1:7" s="383" customFormat="1" ht="13.5" thickBot="1">
      <c r="A75" s="549" t="s">
        <v>341</v>
      </c>
      <c r="B75" s="550" t="s">
        <v>342</v>
      </c>
      <c r="C75" s="524">
        <f>SUM(C76:C78)</f>
        <v>0</v>
      </c>
      <c r="G75" s="513"/>
    </row>
    <row r="76" spans="1:7" s="383" customFormat="1">
      <c r="A76" s="525" t="s">
        <v>363</v>
      </c>
      <c r="B76" s="526" t="s">
        <v>582</v>
      </c>
      <c r="C76" s="545"/>
      <c r="G76" s="552"/>
    </row>
    <row r="77" spans="1:7" s="383" customFormat="1">
      <c r="A77" s="529" t="s">
        <v>364</v>
      </c>
      <c r="B77" s="530" t="s">
        <v>585</v>
      </c>
      <c r="C77" s="545"/>
      <c r="G77" s="552"/>
    </row>
    <row r="78" spans="1:7" s="383" customFormat="1" ht="13.5" thickBot="1">
      <c r="A78" s="533" t="s">
        <v>365</v>
      </c>
      <c r="B78" s="530" t="s">
        <v>586</v>
      </c>
      <c r="C78" s="545">
        <f>+'1.2.1.sz.mell. Önk. összes'!E78+'1.2.2.sz.mell. Hivatal össz.'!E78+'1.2.3.sz.mell.Műv.össz.'!E78+'1.2.4.sz.mell.Vágo.össz.'!E78</f>
        <v>0</v>
      </c>
      <c r="G78" s="513"/>
    </row>
    <row r="79" spans="1:7" s="383" customFormat="1" ht="13.5" thickBot="1">
      <c r="A79" s="549" t="s">
        <v>346</v>
      </c>
      <c r="B79" s="550" t="s">
        <v>366</v>
      </c>
      <c r="C79" s="524">
        <f>SUM(C80:C83)</f>
        <v>0</v>
      </c>
      <c r="G79" s="513"/>
    </row>
    <row r="80" spans="1:7" s="383" customFormat="1">
      <c r="A80" s="553" t="s">
        <v>347</v>
      </c>
      <c r="B80" s="526" t="s">
        <v>348</v>
      </c>
      <c r="C80" s="545">
        <f>+'1.2.1.sz.mell. Önk. összes'!E80+'1.2.2.sz.mell. Hivatal össz.'!E80+'1.2.3.sz.mell.Műv.össz.'!E80+'1.2.4.sz.mell.Vágo.össz.'!E80+'Óvoda össz.'!E80+TSZSZI!E80</f>
        <v>0</v>
      </c>
      <c r="G80" s="513"/>
    </row>
    <row r="81" spans="1:7" s="383" customFormat="1">
      <c r="A81" s="554" t="s">
        <v>349</v>
      </c>
      <c r="B81" s="530" t="s">
        <v>350</v>
      </c>
      <c r="C81" s="545">
        <f>+'1.2.1.sz.mell. Önk. összes'!E81+'1.2.2.sz.mell. Hivatal össz.'!E81+'1.2.3.sz.mell.Műv.össz.'!E81+'1.2.4.sz.mell.Vágo.össz.'!E81+'Óvoda össz.'!E81+TSZSZI!E81</f>
        <v>0</v>
      </c>
      <c r="G81" s="513"/>
    </row>
    <row r="82" spans="1:7" s="383" customFormat="1">
      <c r="A82" s="554" t="s">
        <v>351</v>
      </c>
      <c r="B82" s="530" t="s">
        <v>352</v>
      </c>
      <c r="C82" s="545">
        <f>+'1.2.1.sz.mell. Önk. összes'!E82+'1.2.2.sz.mell. Hivatal össz.'!E82+'1.2.3.sz.mell.Műv.össz.'!E82+'1.2.4.sz.mell.Vágo.össz.'!E82+'Óvoda össz.'!E82+TSZSZI!E82</f>
        <v>0</v>
      </c>
      <c r="G82" s="513"/>
    </row>
    <row r="83" spans="1:7" s="383" customFormat="1" ht="13.5" thickBot="1">
      <c r="A83" s="555" t="s">
        <v>353</v>
      </c>
      <c r="B83" s="534" t="s">
        <v>354</v>
      </c>
      <c r="C83" s="545">
        <f>+'1.2.1.sz.mell. Önk. összes'!E83+'1.2.2.sz.mell. Hivatal össz.'!E83+'1.2.3.sz.mell.Műv.össz.'!E83+'1.2.4.sz.mell.Vágo.össz.'!E83+'Óvoda össz.'!E83+TSZSZI!E83</f>
        <v>0</v>
      </c>
      <c r="G83" s="513"/>
    </row>
    <row r="84" spans="1:7" s="383" customFormat="1" ht="13.5" thickBot="1">
      <c r="A84" s="549" t="s">
        <v>355</v>
      </c>
      <c r="B84" s="550" t="s">
        <v>502</v>
      </c>
      <c r="C84" s="556">
        <f>+'1.2.1.sz.mell. Önk. összes'!E84+'1.2.2.sz.mell. Hivatal össz.'!E84+'1.2.3.sz.mell.Műv.össz.'!E84+'1.2.4.sz.mell.Vágo.össz.'!E84+'Óvoda össz.'!E84+TSZSZI!E84</f>
        <v>0</v>
      </c>
      <c r="G84" s="513"/>
    </row>
    <row r="85" spans="1:7" s="383" customFormat="1" ht="13.5" thickBot="1">
      <c r="A85" s="549" t="s">
        <v>357</v>
      </c>
      <c r="B85" s="550" t="s">
        <v>356</v>
      </c>
      <c r="C85" s="556">
        <f>+'1.2.1.sz.mell. Önk. összes'!E85+'1.2.2.sz.mell. Hivatal össz.'!E85+'1.2.3.sz.mell.Műv.össz.'!E85+'1.2.4.sz.mell.Vágo.össz.'!E85+'Óvoda össz.'!E85+TSZSZI!E85</f>
        <v>0</v>
      </c>
      <c r="G85" s="513"/>
    </row>
    <row r="86" spans="1:7" s="383" customFormat="1" ht="13.5" thickBot="1">
      <c r="A86" s="549" t="s">
        <v>369</v>
      </c>
      <c r="B86" s="606" t="s">
        <v>505</v>
      </c>
      <c r="C86" s="542">
        <f>+C63+C67+C72+C75+C79+C85+C84</f>
        <v>208528</v>
      </c>
      <c r="G86" s="513"/>
    </row>
    <row r="87" spans="1:7" s="383" customFormat="1" ht="13.5" thickBot="1">
      <c r="A87" s="558" t="s">
        <v>504</v>
      </c>
      <c r="B87" s="607" t="s">
        <v>506</v>
      </c>
      <c r="C87" s="542">
        <f>+C62+C86</f>
        <v>1123843</v>
      </c>
      <c r="G87" s="513"/>
    </row>
    <row r="88" spans="1:7" s="383" customFormat="1">
      <c r="A88" s="561"/>
      <c r="B88" s="562"/>
      <c r="C88" s="564"/>
      <c r="G88" s="513"/>
    </row>
    <row r="89" spans="1:7">
      <c r="A89" s="514"/>
      <c r="B89" s="757" t="s">
        <v>651</v>
      </c>
      <c r="C89" s="514"/>
    </row>
    <row r="90" spans="1:7" ht="14.25" thickBot="1">
      <c r="A90" s="612"/>
      <c r="B90" s="612"/>
      <c r="C90" s="306" t="s">
        <v>241</v>
      </c>
    </row>
    <row r="91" spans="1:7" ht="26.25" thickBot="1">
      <c r="A91" s="516" t="s">
        <v>72</v>
      </c>
      <c r="B91" s="517" t="s">
        <v>48</v>
      </c>
      <c r="C91" s="518" t="str">
        <f>+C3</f>
        <v>2015. évi előirányzat</v>
      </c>
    </row>
    <row r="92" spans="1:7" s="383" customFormat="1" ht="13.5" thickBot="1">
      <c r="A92" s="516" t="s">
        <v>520</v>
      </c>
      <c r="B92" s="517" t="s">
        <v>521</v>
      </c>
      <c r="C92" s="518" t="s">
        <v>522</v>
      </c>
      <c r="G92" s="513"/>
    </row>
    <row r="93" spans="1:7" ht="13.5" thickBot="1">
      <c r="A93" s="567" t="s">
        <v>18</v>
      </c>
      <c r="B93" s="608" t="s">
        <v>610</v>
      </c>
      <c r="C93" s="569">
        <f>C94+C95+C96+C97+C98+C111</f>
        <v>842718</v>
      </c>
    </row>
    <row r="94" spans="1:7">
      <c r="A94" s="570" t="s">
        <v>101</v>
      </c>
      <c r="B94" s="571" t="s">
        <v>49</v>
      </c>
      <c r="C94" s="572">
        <f>+'1.2.1.sz.mell. Önk. összes'!E94+'1.2.2.sz.mell. Hivatal össz.'!E94+'1.2.3.sz.mell.Műv.össz.'!E94+'1.2.4.sz.mell.Vágo.össz.'!E94+'Óvoda össz.'!E94+TSZSZI!E94</f>
        <v>257260</v>
      </c>
      <c r="G94" s="528"/>
    </row>
    <row r="95" spans="1:7">
      <c r="A95" s="529" t="s">
        <v>102</v>
      </c>
      <c r="B95" s="573" t="s">
        <v>188</v>
      </c>
      <c r="C95" s="531">
        <f>+'1.2.1.sz.mell. Önk. összes'!E95+'1.2.2.sz.mell. Hivatal össz.'!E95+'1.2.3.sz.mell.Műv.össz.'!E95+'1.2.4.sz.mell.Vágo.össz.'!E95+'Óvoda össz.'!E95+TSZSZI!E95</f>
        <v>70347</v>
      </c>
      <c r="G95" s="528"/>
    </row>
    <row r="96" spans="1:7">
      <c r="A96" s="529" t="s">
        <v>103</v>
      </c>
      <c r="B96" s="573" t="s">
        <v>144</v>
      </c>
      <c r="C96" s="539">
        <f>+'1.2.1.sz.mell. Önk. összes'!E96+'1.2.2.sz.mell. Hivatal össz.'!E96+'1.2.3.sz.mell.Műv.össz.'!E96+'1.2.4.sz.mell.Vágo.össz.'!E96+'Óvoda össz.'!E96+TSZSZI!E96</f>
        <v>323122</v>
      </c>
      <c r="G96" s="528"/>
    </row>
    <row r="97" spans="1:7">
      <c r="A97" s="529" t="s">
        <v>104</v>
      </c>
      <c r="B97" s="574" t="s">
        <v>189</v>
      </c>
      <c r="C97" s="539">
        <f>+'1.2.1.sz.mell. Önk. összes'!E97+'1.2.2.sz.mell. Hivatal össz.'!E97+'1.2.3.sz.mell.Műv.össz.'!E97+'1.2.4.sz.mell.Vágo.össz.'!E97+'Óvoda össz.'!E97+TSZSZI!E97</f>
        <v>11588</v>
      </c>
      <c r="G97" s="528"/>
    </row>
    <row r="98" spans="1:7">
      <c r="A98" s="529" t="s">
        <v>115</v>
      </c>
      <c r="B98" s="575" t="s">
        <v>190</v>
      </c>
      <c r="C98" s="539">
        <f>SUM(C99:C110)</f>
        <v>32525</v>
      </c>
      <c r="G98" s="528"/>
    </row>
    <row r="99" spans="1:7">
      <c r="A99" s="529" t="s">
        <v>105</v>
      </c>
      <c r="B99" s="573" t="s">
        <v>469</v>
      </c>
      <c r="C99" s="539">
        <f>+'1.2.1.sz.mell. Önk. összes'!E99+'1.2.2.sz.mell. Hivatal össz.'!E99+'1.2.3.sz.mell.Műv.össz.'!E99+'1.2.4.sz.mell.Vágo.össz.'!E99+'Óvoda össz.'!E99+TSZSZI!E99</f>
        <v>0</v>
      </c>
      <c r="G99" s="528"/>
    </row>
    <row r="100" spans="1:7">
      <c r="A100" s="529" t="s">
        <v>106</v>
      </c>
      <c r="B100" s="576" t="s">
        <v>468</v>
      </c>
      <c r="C100" s="539">
        <f>+'1.2.1.sz.mell. Önk. összes'!E100+'1.2.2.sz.mell. Hivatal össz.'!E100+'1.2.3.sz.mell.Műv.össz.'!E100+'1.2.4.sz.mell.Vágo.össz.'!E100+'Óvoda össz.'!E100+TSZSZI!E100</f>
        <v>0</v>
      </c>
      <c r="G100" s="528"/>
    </row>
    <row r="101" spans="1:7">
      <c r="A101" s="529" t="s">
        <v>116</v>
      </c>
      <c r="B101" s="576" t="s">
        <v>467</v>
      </c>
      <c r="C101" s="539">
        <f>+'1.2.1.sz.mell. Önk. összes'!E101+'1.2.2.sz.mell. Hivatal össz.'!E101+'1.2.3.sz.mell.Műv.össz.'!E101+'1.2.4.sz.mell.Vágo.össz.'!E101+'Óvoda össz.'!E101+TSZSZI!E101</f>
        <v>0</v>
      </c>
      <c r="G101" s="528"/>
    </row>
    <row r="102" spans="1:7">
      <c r="A102" s="529" t="s">
        <v>117</v>
      </c>
      <c r="B102" s="577" t="s">
        <v>372</v>
      </c>
      <c r="C102" s="539">
        <f>+'1.2.1.sz.mell. Önk. összes'!E102+'1.2.2.sz.mell. Hivatal össz.'!E102+'1.2.3.sz.mell.Műv.össz.'!E102+'1.2.4.sz.mell.Vágo.össz.'!E102+'Óvoda össz.'!E102+TSZSZI!E102</f>
        <v>0</v>
      </c>
      <c r="G102" s="528"/>
    </row>
    <row r="103" spans="1:7">
      <c r="A103" s="529" t="s">
        <v>118</v>
      </c>
      <c r="B103" s="578" t="s">
        <v>373</v>
      </c>
      <c r="C103" s="539">
        <f>+'1.2.1.sz.mell. Önk. összes'!E103+'1.2.2.sz.mell. Hivatal össz.'!E103+'1.2.3.sz.mell.Műv.össz.'!E103+'1.2.4.sz.mell.Vágo.össz.'!E103+'Óvoda össz.'!E103+TSZSZI!E103</f>
        <v>0</v>
      </c>
      <c r="G103" s="528"/>
    </row>
    <row r="104" spans="1:7">
      <c r="A104" s="529" t="s">
        <v>119</v>
      </c>
      <c r="B104" s="578" t="s">
        <v>374</v>
      </c>
      <c r="C104" s="539">
        <f>+'1.2.1.sz.mell. Önk. összes'!E104+'1.2.2.sz.mell. Hivatal össz.'!E104+'1.2.3.sz.mell.Műv.össz.'!E104+'1.2.4.sz.mell.Vágo.össz.'!E104+'Óvoda össz.'!E104+TSZSZI!E104</f>
        <v>0</v>
      </c>
      <c r="G104" s="528"/>
    </row>
    <row r="105" spans="1:7">
      <c r="A105" s="529" t="s">
        <v>121</v>
      </c>
      <c r="B105" s="577" t="s">
        <v>605</v>
      </c>
      <c r="C105" s="539">
        <f>+'1.2.1.sz.mell. Önk. összes'!E105+'1.2.2.sz.mell. Hivatal össz.'!E105+'1.2.3.sz.mell.Műv.össz.'!E105+'1.2.4.sz.mell.Vágo.össz.'!E105+'Óvoda össz.'!E105+TSZSZI!E105-'1.2.1.sz.mell. Önk. összes'!E105+250+135</f>
        <v>385</v>
      </c>
      <c r="G105" s="528"/>
    </row>
    <row r="106" spans="1:7">
      <c r="A106" s="529" t="s">
        <v>191</v>
      </c>
      <c r="B106" s="577" t="s">
        <v>376</v>
      </c>
      <c r="C106" s="539">
        <f>+'1.2.1.sz.mell. Önk. összes'!E106+'1.2.2.sz.mell. Hivatal össz.'!E106+'1.2.3.sz.mell.Műv.össz.'!E106+'1.2.4.sz.mell.Vágo.össz.'!E106+'Óvoda össz.'!E106+TSZSZI!E106</f>
        <v>0</v>
      </c>
      <c r="G106" s="528"/>
    </row>
    <row r="107" spans="1:7">
      <c r="A107" s="529" t="s">
        <v>370</v>
      </c>
      <c r="B107" s="578" t="s">
        <v>377</v>
      </c>
      <c r="C107" s="539">
        <f>+'1.2.1.sz.mell. Önk. összes'!E107+'1.2.2.sz.mell. Hivatal össz.'!E107+'1.2.3.sz.mell.Műv.össz.'!E107+'1.2.4.sz.mell.Vágo.össz.'!E107+'Óvoda össz.'!E107+TSZSZI!E107</f>
        <v>0</v>
      </c>
      <c r="G107" s="528"/>
    </row>
    <row r="108" spans="1:7">
      <c r="A108" s="579" t="s">
        <v>371</v>
      </c>
      <c r="B108" s="576" t="s">
        <v>378</v>
      </c>
      <c r="C108" s="539">
        <f>+'1.2.1.sz.mell. Önk. összes'!E108+'1.2.2.sz.mell. Hivatal össz.'!E108+'1.2.3.sz.mell.Műv.össz.'!E108+'1.2.4.sz.mell.Vágo.össz.'!E108+'Óvoda össz.'!E108+TSZSZI!E108</f>
        <v>0</v>
      </c>
      <c r="G108" s="528"/>
    </row>
    <row r="109" spans="1:7">
      <c r="A109" s="529" t="s">
        <v>465</v>
      </c>
      <c r="B109" s="576" t="s">
        <v>379</v>
      </c>
      <c r="C109" s="539">
        <f>+'1.2.1.sz.mell. Önk. összes'!E109+'1.2.2.sz.mell. Hivatal össz.'!E109+'1.2.3.sz.mell.Műv.össz.'!E109+'1.2.4.sz.mell.Vágo.össz.'!E109+'Óvoda össz.'!E109+TSZSZI!E109</f>
        <v>0</v>
      </c>
      <c r="G109" s="528"/>
    </row>
    <row r="110" spans="1:7">
      <c r="A110" s="533" t="s">
        <v>466</v>
      </c>
      <c r="B110" s="576" t="s">
        <v>380</v>
      </c>
      <c r="C110" s="539">
        <f>+'1.2.1.sz.mell. Önk. összes'!E110+'1.2.2.sz.mell. Hivatal össz.'!E110+'1.2.3.sz.mell.Műv.össz.'!E110+'1.2.4.sz.mell.Vágo.össz.'!E110+'Óvoda össz.'!E110+TSZSZI!E110</f>
        <v>32140</v>
      </c>
      <c r="G110" s="528"/>
    </row>
    <row r="111" spans="1:7">
      <c r="A111" s="529" t="s">
        <v>470</v>
      </c>
      <c r="B111" s="574" t="s">
        <v>50</v>
      </c>
      <c r="C111" s="531">
        <f>+C112+C113</f>
        <v>147876</v>
      </c>
      <c r="G111" s="528"/>
    </row>
    <row r="112" spans="1:7">
      <c r="A112" s="529" t="s">
        <v>471</v>
      </c>
      <c r="B112" s="573" t="s">
        <v>473</v>
      </c>
      <c r="C112" s="531">
        <f>+'1.2.1.sz.mell. Önk. összes'!E112+'1.2.2.sz.mell. Hivatal össz.'!E112+'1.2.3.sz.mell.Műv.össz.'!E112+'1.2.4.sz.mell.Vágo.össz.'!E112+'Óvoda össz.'!E112+TSZSZI!E112</f>
        <v>40049</v>
      </c>
      <c r="G112" s="528"/>
    </row>
    <row r="113" spans="1:7" ht="13.5" thickBot="1">
      <c r="A113" s="580" t="s">
        <v>472</v>
      </c>
      <c r="B113" s="581" t="s">
        <v>474</v>
      </c>
      <c r="C113" s="582">
        <f>+'1.2.1.sz.mell. Önk. összes'!E113+'1.2.2.sz.mell. Hivatal össz.'!E113+'1.2.3.sz.mell.Műv.össz.'!E113+'1.2.4.sz.mell.Vágo.össz.'!E113+'Óvoda össz.'!E113+TSZSZI!E113</f>
        <v>107827</v>
      </c>
      <c r="G113" s="528"/>
    </row>
    <row r="114" spans="1:7" ht="13.5" thickBot="1">
      <c r="A114" s="583" t="s">
        <v>19</v>
      </c>
      <c r="B114" s="609" t="s">
        <v>611</v>
      </c>
      <c r="C114" s="585">
        <f>+C115+C117+C119</f>
        <v>281125</v>
      </c>
    </row>
    <row r="115" spans="1:7">
      <c r="A115" s="525" t="s">
        <v>107</v>
      </c>
      <c r="B115" s="573" t="s">
        <v>240</v>
      </c>
      <c r="C115" s="527">
        <f>+'1.2.1.sz.mell. Önk. összes'!E115+'1.2.2.sz.mell. Hivatal össz.'!E115+'1.2.3.sz.mell.Műv.össz.'!E115+'1.2.4.sz.mell.Vágo.össz.'!E115+'Óvoda össz.'!E115+TSZSZI!E115</f>
        <v>220685</v>
      </c>
      <c r="G115" s="528"/>
    </row>
    <row r="116" spans="1:7">
      <c r="A116" s="525" t="s">
        <v>108</v>
      </c>
      <c r="B116" s="586" t="s">
        <v>385</v>
      </c>
      <c r="C116" s="527">
        <f>+'1.2.1.sz.mell. Önk. összes'!E116+'1.2.2.sz.mell. Hivatal össz.'!E116+'1.2.3.sz.mell.Műv.össz.'!E116+'1.2.4.sz.mell.Vágo.össz.'!E116</f>
        <v>0</v>
      </c>
      <c r="G116" s="528"/>
    </row>
    <row r="117" spans="1:7">
      <c r="A117" s="525" t="s">
        <v>109</v>
      </c>
      <c r="B117" s="586" t="s">
        <v>192</v>
      </c>
      <c r="C117" s="531">
        <f>+'1.2.1.sz.mell. Önk. összes'!E117+'1.2.2.sz.mell. Hivatal össz.'!E117+'1.2.3.sz.mell.Műv.össz.'!E117+'1.2.4.sz.mell.Vágo.össz.'!E117+'Óvoda össz.'!E117+TSZSZI!E117</f>
        <v>60440</v>
      </c>
      <c r="G117" s="528"/>
    </row>
    <row r="118" spans="1:7">
      <c r="A118" s="525" t="s">
        <v>110</v>
      </c>
      <c r="B118" s="586" t="s">
        <v>386</v>
      </c>
      <c r="C118" s="587">
        <f>+'1.2.1.sz.mell. Önk. összes'!E118+'1.2.2.sz.mell. Hivatal össz.'!E118+'1.2.3.sz.mell.Műv.össz.'!E118+'1.2.4.sz.mell.Vágo.össz.'!E118</f>
        <v>0</v>
      </c>
      <c r="G118" s="528"/>
    </row>
    <row r="119" spans="1:7">
      <c r="A119" s="525" t="s">
        <v>111</v>
      </c>
      <c r="B119" s="534" t="s">
        <v>243</v>
      </c>
      <c r="C119" s="587"/>
      <c r="G119" s="528"/>
    </row>
    <row r="120" spans="1:7">
      <c r="A120" s="525" t="s">
        <v>120</v>
      </c>
      <c r="B120" s="532" t="s">
        <v>451</v>
      </c>
      <c r="C120" s="587">
        <f>+'1.2.1.sz.mell. Önk. összes'!E120+'1.2.2.sz.mell. Hivatal össz.'!E120+'1.2.3.sz.mell.Műv.össz.'!E120+'1.2.4.sz.mell.Vágo.össz.'!E120</f>
        <v>0</v>
      </c>
      <c r="G120" s="528"/>
    </row>
    <row r="121" spans="1:7">
      <c r="A121" s="525" t="s">
        <v>122</v>
      </c>
      <c r="B121" s="588" t="s">
        <v>391</v>
      </c>
      <c r="C121" s="587">
        <f>+'1.2.1.sz.mell. Önk. összes'!E121+'1.2.2.sz.mell. Hivatal össz.'!E121+'1.2.3.sz.mell.Műv.össz.'!E121+'1.2.4.sz.mell.Vágo.össz.'!E121</f>
        <v>0</v>
      </c>
      <c r="G121" s="528"/>
    </row>
    <row r="122" spans="1:7">
      <c r="A122" s="525" t="s">
        <v>193</v>
      </c>
      <c r="B122" s="578" t="s">
        <v>374</v>
      </c>
      <c r="C122" s="587">
        <f>+'1.2.1.sz.mell. Önk. összes'!E122+'1.2.2.sz.mell. Hivatal össz.'!E122+'1.2.3.sz.mell.Műv.össz.'!E122+'1.2.4.sz.mell.Vágo.össz.'!E122</f>
        <v>0</v>
      </c>
      <c r="G122" s="528"/>
    </row>
    <row r="123" spans="1:7">
      <c r="A123" s="525" t="s">
        <v>194</v>
      </c>
      <c r="B123" s="578" t="s">
        <v>390</v>
      </c>
      <c r="C123" s="587">
        <f>+'1.2.1.sz.mell. Önk. összes'!E123+'1.2.2.sz.mell. Hivatal össz.'!E123+'1.2.3.sz.mell.Műv.össz.'!E123+'1.2.4.sz.mell.Vágo.össz.'!E123</f>
        <v>0</v>
      </c>
      <c r="G123" s="528"/>
    </row>
    <row r="124" spans="1:7">
      <c r="A124" s="525" t="s">
        <v>195</v>
      </c>
      <c r="B124" s="578" t="s">
        <v>389</v>
      </c>
      <c r="C124" s="587">
        <f>+'1.2.1.sz.mell. Önk. összes'!E124+'1.2.2.sz.mell. Hivatal össz.'!E124+'1.2.3.sz.mell.Műv.össz.'!E124+'1.2.4.sz.mell.Vágo.össz.'!E124</f>
        <v>0</v>
      </c>
      <c r="G124" s="528"/>
    </row>
    <row r="125" spans="1:7">
      <c r="A125" s="525" t="s">
        <v>382</v>
      </c>
      <c r="B125" s="578" t="s">
        <v>377</v>
      </c>
      <c r="C125" s="587">
        <f>+'1.2.1.sz.mell. Önk. összes'!E125+'1.2.2.sz.mell. Hivatal össz.'!E125+'1.2.3.sz.mell.Műv.össz.'!E125+'1.2.4.sz.mell.Vágo.össz.'!E125</f>
        <v>0</v>
      </c>
      <c r="G125" s="528"/>
    </row>
    <row r="126" spans="1:7">
      <c r="A126" s="525" t="s">
        <v>383</v>
      </c>
      <c r="B126" s="578" t="s">
        <v>388</v>
      </c>
      <c r="C126" s="587">
        <f>+'1.2.1.sz.mell. Önk. összes'!E126+'1.2.2.sz.mell. Hivatal össz.'!E126+'1.2.3.sz.mell.Műv.össz.'!E126+'1.2.4.sz.mell.Vágo.össz.'!E126</f>
        <v>0</v>
      </c>
      <c r="G126" s="528"/>
    </row>
    <row r="127" spans="1:7" ht="13.5" thickBot="1">
      <c r="A127" s="579" t="s">
        <v>384</v>
      </c>
      <c r="B127" s="578" t="s">
        <v>387</v>
      </c>
      <c r="C127" s="589">
        <f>+'1.2.1.sz.mell. Önk. összes'!E127+'1.2.2.sz.mell. Hivatal össz.'!E127+'1.2.3.sz.mell.Műv.össz.'!E127+'1.2.4.sz.mell.Vágo.össz.'!E127</f>
        <v>0</v>
      </c>
      <c r="G127" s="528"/>
    </row>
    <row r="128" spans="1:7" ht="13.5" thickBot="1">
      <c r="A128" s="522" t="s">
        <v>20</v>
      </c>
      <c r="B128" s="591" t="s">
        <v>475</v>
      </c>
      <c r="C128" s="524">
        <f>+C93+C114</f>
        <v>1123843</v>
      </c>
    </row>
    <row r="129" spans="1:7" ht="13.5" thickBot="1">
      <c r="A129" s="522" t="s">
        <v>21</v>
      </c>
      <c r="B129" s="591" t="s">
        <v>476</v>
      </c>
      <c r="C129" s="524">
        <f>+C130+C131+C132</f>
        <v>0</v>
      </c>
    </row>
    <row r="130" spans="1:7">
      <c r="A130" s="525" t="s">
        <v>282</v>
      </c>
      <c r="B130" s="586" t="s">
        <v>483</v>
      </c>
      <c r="C130" s="587">
        <f>+'1.2.1.sz.mell. Önk. összes'!E130+'1.2.2.sz.mell. Hivatal össz.'!E130+'1.2.3.sz.mell.Műv.össz.'!E130+'1.2.4.sz.mell.Vágo.össz.'!E130</f>
        <v>0</v>
      </c>
    </row>
    <row r="131" spans="1:7">
      <c r="A131" s="525" t="s">
        <v>285</v>
      </c>
      <c r="B131" s="586" t="s">
        <v>484</v>
      </c>
      <c r="C131" s="587">
        <f>+'1.2.1.sz.mell. Önk. összes'!E131+'1.2.2.sz.mell. Hivatal össz.'!E131+'1.2.3.sz.mell.Műv.össz.'!E131+'1.2.4.sz.mell.Vágo.össz.'!E131</f>
        <v>0</v>
      </c>
    </row>
    <row r="132" spans="1:7" ht="13.5" thickBot="1">
      <c r="A132" s="579" t="s">
        <v>286</v>
      </c>
      <c r="B132" s="586" t="s">
        <v>485</v>
      </c>
      <c r="C132" s="587">
        <f>+'1.2.1.sz.mell. Önk. összes'!E132+'1.2.2.sz.mell. Hivatal össz.'!E132+'1.2.3.sz.mell.Műv.össz.'!E132+'1.2.4.sz.mell.Vágo.össz.'!E132</f>
        <v>0</v>
      </c>
    </row>
    <row r="133" spans="1:7" ht="13.5" thickBot="1">
      <c r="A133" s="522" t="s">
        <v>22</v>
      </c>
      <c r="B133" s="591" t="s">
        <v>477</v>
      </c>
      <c r="C133" s="524">
        <f>SUM(C134:C139)</f>
        <v>0</v>
      </c>
    </row>
    <row r="134" spans="1:7">
      <c r="A134" s="525" t="s">
        <v>94</v>
      </c>
      <c r="B134" s="594" t="s">
        <v>486</v>
      </c>
      <c r="C134" s="587">
        <f>+'1.2.1.sz.mell. Önk. összes'!E134+'1.2.2.sz.mell. Hivatal össz.'!E134+'1.2.3.sz.mell.Műv.össz.'!E134+'1.2.4.sz.mell.Vágo.össz.'!E134</f>
        <v>0</v>
      </c>
    </row>
    <row r="135" spans="1:7">
      <c r="A135" s="525" t="s">
        <v>95</v>
      </c>
      <c r="B135" s="594" t="s">
        <v>478</v>
      </c>
      <c r="C135" s="587">
        <f>+'1.2.1.sz.mell. Önk. összes'!E135+'1.2.2.sz.mell. Hivatal össz.'!E135+'1.2.3.sz.mell.Műv.össz.'!E135+'1.2.4.sz.mell.Vágo.össz.'!E135</f>
        <v>0</v>
      </c>
    </row>
    <row r="136" spans="1:7">
      <c r="A136" s="525" t="s">
        <v>96</v>
      </c>
      <c r="B136" s="594" t="s">
        <v>479</v>
      </c>
      <c r="C136" s="587">
        <f>+'1.2.1.sz.mell. Önk. összes'!E136+'1.2.2.sz.mell. Hivatal össz.'!E136+'1.2.3.sz.mell.Műv.össz.'!E136+'1.2.4.sz.mell.Vágo.össz.'!E136</f>
        <v>0</v>
      </c>
    </row>
    <row r="137" spans="1:7">
      <c r="A137" s="525" t="s">
        <v>180</v>
      </c>
      <c r="B137" s="594" t="s">
        <v>480</v>
      </c>
      <c r="C137" s="587">
        <f>+'1.2.1.sz.mell. Önk. összes'!E137+'1.2.2.sz.mell. Hivatal össz.'!E137+'1.2.3.sz.mell.Műv.össz.'!E137+'1.2.4.sz.mell.Vágo.össz.'!E137</f>
        <v>0</v>
      </c>
    </row>
    <row r="138" spans="1:7">
      <c r="A138" s="525" t="s">
        <v>181</v>
      </c>
      <c r="B138" s="594" t="s">
        <v>481</v>
      </c>
      <c r="C138" s="587">
        <f>+'1.2.1.sz.mell. Önk. összes'!E138+'1.2.2.sz.mell. Hivatal össz.'!E138+'1.2.3.sz.mell.Műv.össz.'!E138+'1.2.4.sz.mell.Vágo.össz.'!E138</f>
        <v>0</v>
      </c>
    </row>
    <row r="139" spans="1:7" ht="13.5" thickBot="1">
      <c r="A139" s="579" t="s">
        <v>182</v>
      </c>
      <c r="B139" s="594" t="s">
        <v>482</v>
      </c>
      <c r="C139" s="587">
        <f>+'1.2.1.sz.mell. Önk. összes'!E139+'1.2.2.sz.mell. Hivatal össz.'!E139+'1.2.3.sz.mell.Műv.össz.'!E139+'1.2.4.sz.mell.Vágo.össz.'!E139</f>
        <v>0</v>
      </c>
    </row>
    <row r="140" spans="1:7" ht="13.5" thickBot="1">
      <c r="A140" s="522" t="s">
        <v>23</v>
      </c>
      <c r="B140" s="591" t="s">
        <v>490</v>
      </c>
      <c r="C140" s="542">
        <f>+C141+C142+C143+C144</f>
        <v>0</v>
      </c>
    </row>
    <row r="141" spans="1:7">
      <c r="A141" s="525" t="s">
        <v>97</v>
      </c>
      <c r="B141" s="594" t="s">
        <v>392</v>
      </c>
      <c r="C141" s="587">
        <f>+'1.2.1.sz.mell. Önk. összes'!E141+'1.2.2.sz.mell. Hivatal össz.'!E141+'1.2.3.sz.mell.Műv.össz.'!E141+'1.2.4.sz.mell.Vágo.össz.'!E141</f>
        <v>0</v>
      </c>
    </row>
    <row r="142" spans="1:7">
      <c r="A142" s="525" t="s">
        <v>98</v>
      </c>
      <c r="B142" s="594" t="s">
        <v>393</v>
      </c>
      <c r="C142" s="587">
        <f>+'1.2.1.sz.mell. Önk. összes'!E142+'1.2.2.sz.mell. Hivatal össz.'!E142+'1.2.3.sz.mell.Műv.össz.'!E142+'1.2.4.sz.mell.Vágo.össz.'!E142</f>
        <v>0</v>
      </c>
    </row>
    <row r="143" spans="1:7">
      <c r="A143" s="525" t="s">
        <v>306</v>
      </c>
      <c r="B143" s="594" t="s">
        <v>491</v>
      </c>
      <c r="C143" s="587">
        <f>+'1.2.1.sz.mell. Önk. összes'!E143+'1.2.2.sz.mell. Hivatal össz.'!E143+'1.2.3.sz.mell.Műv.össz.'!E143+'1.2.4.sz.mell.Vágo.össz.'!E143</f>
        <v>0</v>
      </c>
    </row>
    <row r="144" spans="1:7" ht="13.5" thickBot="1">
      <c r="A144" s="579" t="s">
        <v>307</v>
      </c>
      <c r="B144" s="595" t="s">
        <v>581</v>
      </c>
      <c r="C144" s="587">
        <f>+'1.2.2.sz.mell. Hivatal össz.'!E144+'1.2.3.sz.mell.Műv.össz.'!E144+'1.2.4.sz.mell.Vágo.össz.'!E144</f>
        <v>0</v>
      </c>
      <c r="G144" s="528"/>
    </row>
    <row r="145" spans="1:9" ht="12" customHeight="1" thickBot="1">
      <c r="A145" s="522" t="s">
        <v>24</v>
      </c>
      <c r="B145" s="591" t="s">
        <v>492</v>
      </c>
      <c r="C145" s="596">
        <f>SUM(C146:C150)</f>
        <v>0</v>
      </c>
    </row>
    <row r="146" spans="1:9" ht="12" customHeight="1">
      <c r="A146" s="525" t="s">
        <v>99</v>
      </c>
      <c r="B146" s="594" t="s">
        <v>487</v>
      </c>
      <c r="C146" s="587">
        <f>+'1.2.1.sz.mell. Önk. összes'!E146+'1.2.2.sz.mell. Hivatal össz.'!E146+'1.2.3.sz.mell.Műv.össz.'!E146+'1.2.4.sz.mell.Vágo.össz.'!E146</f>
        <v>0</v>
      </c>
    </row>
    <row r="147" spans="1:9" ht="12" customHeight="1">
      <c r="A147" s="525" t="s">
        <v>100</v>
      </c>
      <c r="B147" s="594" t="s">
        <v>494</v>
      </c>
      <c r="C147" s="587">
        <f>+'1.2.1.sz.mell. Önk. összes'!E147+'1.2.2.sz.mell. Hivatal össz.'!E147+'1.2.3.sz.mell.Műv.össz.'!E147+'1.2.4.sz.mell.Vágo.össz.'!E147</f>
        <v>0</v>
      </c>
    </row>
    <row r="148" spans="1:9" ht="12" customHeight="1">
      <c r="A148" s="525" t="s">
        <v>318</v>
      </c>
      <c r="B148" s="594" t="s">
        <v>489</v>
      </c>
      <c r="C148" s="587">
        <f>+'1.2.1.sz.mell. Önk. összes'!E148+'1.2.2.sz.mell. Hivatal össz.'!E148+'1.2.3.sz.mell.Műv.össz.'!E148+'1.2.4.sz.mell.Vágo.össz.'!E148</f>
        <v>0</v>
      </c>
    </row>
    <row r="149" spans="1:9" ht="12" customHeight="1">
      <c r="A149" s="525" t="s">
        <v>319</v>
      </c>
      <c r="B149" s="594" t="s">
        <v>495</v>
      </c>
      <c r="C149" s="587">
        <f>+'1.2.1.sz.mell. Önk. összes'!E149+'1.2.2.sz.mell. Hivatal össz.'!E149+'1.2.3.sz.mell.Műv.össz.'!E149+'1.2.4.sz.mell.Vágo.össz.'!E149</f>
        <v>0</v>
      </c>
    </row>
    <row r="150" spans="1:9" ht="12" customHeight="1" thickBot="1">
      <c r="A150" s="525" t="s">
        <v>493</v>
      </c>
      <c r="B150" s="594" t="s">
        <v>496</v>
      </c>
      <c r="C150" s="587">
        <f>+'1.2.1.sz.mell. Önk. összes'!E150+'1.2.2.sz.mell. Hivatal össz.'!E150+'1.2.3.sz.mell.Műv.össz.'!E150+'1.2.4.sz.mell.Vágo.össz.'!E150</f>
        <v>0</v>
      </c>
    </row>
    <row r="151" spans="1:9" ht="12" customHeight="1" thickBot="1">
      <c r="A151" s="522" t="s">
        <v>25</v>
      </c>
      <c r="B151" s="591" t="s">
        <v>497</v>
      </c>
      <c r="C151" s="597">
        <f>+'1.2.1.sz.mell. Önk. összes'!E151+'1.2.2.sz.mell. Hivatal össz.'!E151+'1.2.3.sz.mell.Műv.össz.'!E151+'1.2.4.sz.mell.Vágo.össz.'!E151</f>
        <v>0</v>
      </c>
    </row>
    <row r="152" spans="1:9" ht="12" customHeight="1" thickBot="1">
      <c r="A152" s="522" t="s">
        <v>26</v>
      </c>
      <c r="B152" s="591" t="s">
        <v>498</v>
      </c>
      <c r="C152" s="597">
        <f>+'1.2.1.sz.mell. Önk. összes'!E152+'1.2.2.sz.mell. Hivatal össz.'!E152+'1.2.3.sz.mell.Műv.össz.'!E152+'1.2.4.sz.mell.Vágo.össz.'!E152</f>
        <v>0</v>
      </c>
    </row>
    <row r="153" spans="1:9" ht="15" customHeight="1" thickBot="1">
      <c r="A153" s="522" t="s">
        <v>27</v>
      </c>
      <c r="B153" s="591" t="s">
        <v>500</v>
      </c>
      <c r="C153" s="598">
        <f>+C129+C133+C140+C145+C151+C152</f>
        <v>0</v>
      </c>
      <c r="F153" s="611"/>
      <c r="H153" s="599"/>
      <c r="I153" s="599"/>
    </row>
    <row r="154" spans="1:9" s="383" customFormat="1" ht="12.95" customHeight="1" thickBot="1">
      <c r="A154" s="600" t="s">
        <v>28</v>
      </c>
      <c r="B154" s="610" t="s">
        <v>499</v>
      </c>
      <c r="C154" s="598">
        <f>+C128+C153</f>
        <v>1123843</v>
      </c>
      <c r="D154" s="482">
        <f>+C154-C87</f>
        <v>0</v>
      </c>
      <c r="G154" s="513"/>
    </row>
    <row r="155" spans="1:9" ht="7.5" customHeight="1"/>
    <row r="156" spans="1:9">
      <c r="A156" s="613" t="s">
        <v>394</v>
      </c>
      <c r="B156" s="613"/>
      <c r="C156" s="613"/>
    </row>
    <row r="157" spans="1:9" ht="15" customHeight="1" thickBot="1">
      <c r="A157" s="612" t="s">
        <v>159</v>
      </c>
      <c r="B157" s="612"/>
      <c r="C157" s="306" t="s">
        <v>241</v>
      </c>
    </row>
    <row r="158" spans="1:9" ht="13.5" customHeight="1" thickBot="1">
      <c r="A158" s="522">
        <v>1</v>
      </c>
      <c r="B158" s="604" t="s">
        <v>501</v>
      </c>
      <c r="C158" s="524">
        <f>+C62-C128</f>
        <v>-208528</v>
      </c>
      <c r="D158" s="605"/>
      <c r="G158" s="605"/>
    </row>
    <row r="159" spans="1:9" ht="27.75" customHeight="1" thickBot="1">
      <c r="A159" s="522" t="s">
        <v>19</v>
      </c>
      <c r="B159" s="604" t="s">
        <v>507</v>
      </c>
      <c r="C159" s="524">
        <f>+C86-C153</f>
        <v>208528</v>
      </c>
    </row>
  </sheetData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>&amp;L&amp;"Times New Roman CE,Félkövér"
&amp;C
&amp;"Times New Roman CE,Félkövér"Balatonkenese Önkormányzat
2015. ÉVI KÖLTSÉGVETÉSÉNEK ÖSSZEVONT MÉRLEGE 
Társulásokkal együtt</oddHeader>
  </headerFooter>
  <rowBreaks count="1" manualBreakCount="1">
    <brk id="87" max="2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B2" sqref="B2"/>
    </sheetView>
  </sheetViews>
  <sheetFormatPr defaultRowHeight="12.75"/>
  <cols>
    <col min="1" max="1" width="28" customWidth="1"/>
    <col min="2" max="2" width="16.33203125" customWidth="1"/>
    <col min="3" max="3" width="17.1640625" customWidth="1"/>
    <col min="4" max="4" width="22" customWidth="1"/>
  </cols>
  <sheetData>
    <row r="1" spans="1:5" ht="13.5" thickBot="1">
      <c r="A1" s="711" t="s">
        <v>612</v>
      </c>
      <c r="B1" s="712" t="s">
        <v>613</v>
      </c>
      <c r="C1" s="712" t="s">
        <v>614</v>
      </c>
      <c r="D1" s="712" t="s">
        <v>615</v>
      </c>
      <c r="E1" s="712" t="s">
        <v>51</v>
      </c>
    </row>
    <row r="2" spans="1:5">
      <c r="A2" s="710" t="s">
        <v>616</v>
      </c>
      <c r="B2" s="710">
        <v>19</v>
      </c>
      <c r="C2" s="710"/>
      <c r="D2" s="710">
        <v>2</v>
      </c>
      <c r="E2" s="710">
        <f>SUM(B2:D2)</f>
        <v>21</v>
      </c>
    </row>
    <row r="3" spans="1:5">
      <c r="A3" s="709" t="s">
        <v>236</v>
      </c>
      <c r="B3" s="709"/>
      <c r="C3" s="709">
        <v>12.3</v>
      </c>
      <c r="D3" s="709">
        <v>3</v>
      </c>
      <c r="E3" s="709">
        <f t="shared" ref="E3:E7" si="0">SUM(B3:D3)</f>
        <v>15.3</v>
      </c>
    </row>
    <row r="4" spans="1:5">
      <c r="A4" s="709" t="s">
        <v>617</v>
      </c>
      <c r="B4" s="709"/>
      <c r="C4" s="709">
        <v>5</v>
      </c>
      <c r="D4" s="709"/>
      <c r="E4" s="709">
        <f t="shared" si="0"/>
        <v>5</v>
      </c>
    </row>
    <row r="5" spans="1:5">
      <c r="A5" s="709" t="s">
        <v>618</v>
      </c>
      <c r="B5" s="709"/>
      <c r="C5" s="709">
        <v>16</v>
      </c>
      <c r="D5" s="709"/>
      <c r="E5" s="709">
        <f t="shared" si="0"/>
        <v>16</v>
      </c>
    </row>
    <row r="6" spans="1:5">
      <c r="A6" s="709" t="s">
        <v>619</v>
      </c>
      <c r="B6" s="709"/>
      <c r="C6" s="709">
        <f>20-1</f>
        <v>19</v>
      </c>
      <c r="D6" s="709"/>
      <c r="E6" s="709">
        <f t="shared" si="0"/>
        <v>19</v>
      </c>
    </row>
    <row r="7" spans="1:5">
      <c r="A7" s="709" t="s">
        <v>620</v>
      </c>
      <c r="B7" s="709"/>
      <c r="C7" s="709">
        <f>14-0.25</f>
        <v>13.75</v>
      </c>
      <c r="D7" s="709"/>
      <c r="E7" s="709">
        <f t="shared" si="0"/>
        <v>13.75</v>
      </c>
    </row>
    <row r="8" spans="1:5">
      <c r="E8" s="709">
        <f>SUM(E2:E7)</f>
        <v>90.05</v>
      </c>
    </row>
  </sheetData>
  <pageMargins left="0.7" right="0.7" top="0.75" bottom="0.75" header="0.3" footer="0.3"/>
  <pageSetup paperSize="9" orientation="portrait" r:id="rId1"/>
  <headerFooter>
    <oddHeader xml:space="preserve">&amp;CBalatonkenese Város Önkormányzat és a két Társulás intézményeinél foglalkoztatottak létszáma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53</vt:i4>
      </vt:variant>
      <vt:variant>
        <vt:lpstr>Névvel ellátott tartományok</vt:lpstr>
      </vt:variant>
      <vt:variant>
        <vt:i4>31</vt:i4>
      </vt:variant>
    </vt:vector>
  </HeadingPairs>
  <TitlesOfParts>
    <vt:vector size="84" baseType="lpstr">
      <vt:lpstr>ÖSSZEFÜGGÉSEK</vt:lpstr>
      <vt:lpstr>1.1.sz.mell. Önk. szumma</vt:lpstr>
      <vt:lpstr>1.2.1.sz.mell. Önk. összes</vt:lpstr>
      <vt:lpstr>1.2.1.a.sz.mell. Önk isk.nélkül</vt:lpstr>
      <vt:lpstr>1.2.1.b.sz.mell. Önk iskola</vt:lpstr>
      <vt:lpstr>1.2.1.c.sz.mell. Önk. önk locs</vt:lpstr>
      <vt:lpstr>1.2.1.d.sz.mell.Önk.önk.konyha</vt:lpstr>
      <vt:lpstr>1.2.1.e.sz.mell.Önk. önk.támog.</vt:lpstr>
      <vt:lpstr>1.2.2.sz.mell. Hivatal össz.</vt:lpstr>
      <vt:lpstr>1.2.2.a.sz.mell. Hivatal köt.</vt:lpstr>
      <vt:lpstr>1.2.2.b.sz.mell. Hivatal önk.</vt:lpstr>
      <vt:lpstr>1.2.3.sz.mell.Műv.össz.</vt:lpstr>
      <vt:lpstr>1.2.3.a.sz.mell.Műv.köt.</vt:lpstr>
      <vt:lpstr>1.2.3.b.sz.mell.Műv.önk.</vt:lpstr>
      <vt:lpstr>1.2.4.sz.mell.Vágo.össz.</vt:lpstr>
      <vt:lpstr>1.2..4.a.sz.mell.Vágo.köt.</vt:lpstr>
      <vt:lpstr>1.2.4.b.sz.mell.Vágo.önk.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6.sz.mell. Beruházások</vt:lpstr>
      <vt:lpstr>7.sz.mell.Felújítások</vt:lpstr>
      <vt:lpstr>8. sz. mell. Beruházások EU-s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10.sz.mell</vt:lpstr>
      <vt:lpstr>1. sz tájékoztató t.</vt:lpstr>
      <vt:lpstr>2. sz tájékoztató t</vt:lpstr>
      <vt:lpstr>3. sz tájékoztató t.</vt:lpstr>
      <vt:lpstr>4.sz tájékoztató t.</vt:lpstr>
      <vt:lpstr>5.sz tájékoztató t.</vt:lpstr>
      <vt:lpstr>6.sz tájékoztató t.</vt:lpstr>
      <vt:lpstr>7. sz tájékoztató t.</vt:lpstr>
      <vt:lpstr>Óvoda össz.</vt:lpstr>
      <vt:lpstr>Óvoda Kenese</vt:lpstr>
      <vt:lpstr>Óvoda B.akar</vt:lpstr>
      <vt:lpstr>Óvoda önk.</vt:lpstr>
      <vt:lpstr>TSZSZI</vt:lpstr>
      <vt:lpstr>Önk+Társ. </vt:lpstr>
      <vt:lpstr>Létszámok</vt:lpstr>
      <vt:lpstr>'9.1. sz. mell'!Nyomtatási_cím</vt:lpstr>
      <vt:lpstr>'9.1.1. sz. mell 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 Önk. szumma'!Nyomtatási_terület</vt:lpstr>
      <vt:lpstr>'1.2..4.a.sz.mell.Vágo.köt.'!Nyomtatási_terület</vt:lpstr>
      <vt:lpstr>'1.2.1.a.sz.mell. Önk isk.nélkül'!Nyomtatási_terület</vt:lpstr>
      <vt:lpstr>'1.2.1.b.sz.mell. Önk iskola'!Nyomtatási_terület</vt:lpstr>
      <vt:lpstr>'1.2.1.c.sz.mell. Önk. önk locs'!Nyomtatási_terület</vt:lpstr>
      <vt:lpstr>'1.2.1.d.sz.mell.Önk.önk.konyha'!Nyomtatási_terület</vt:lpstr>
      <vt:lpstr>'1.2.1.e.sz.mell.Önk. önk.támog.'!Nyomtatási_terület</vt:lpstr>
      <vt:lpstr>'1.2.2.a.sz.mell. Hivatal köt.'!Nyomtatási_terület</vt:lpstr>
      <vt:lpstr>'1.2.2.b.sz.mell. Hivatal önk.'!Nyomtatási_terület</vt:lpstr>
      <vt:lpstr>'1.2.3.a.sz.mell.Műv.köt.'!Nyomtatási_terület</vt:lpstr>
      <vt:lpstr>'1.2.3.b.sz.mell.Műv.önk.'!Nyomtatási_terület</vt:lpstr>
      <vt:lpstr>'1.2.4.b.sz.mell.Vágo.önk.'!Nyomtatási_terület</vt:lpstr>
      <vt:lpstr>'7. sz tájékoztató t.'!Nyomtatási_terület</vt:lpstr>
      <vt:lpstr>'Óvoda B.akar'!Nyomtatási_terület</vt:lpstr>
      <vt:lpstr>'Óvoda Kenese'!Nyomtatási_terület</vt:lpstr>
      <vt:lpstr>'Óvoda önk.'!Nyomtatási_terület</vt:lpstr>
      <vt:lpstr>'Önk+Társ. '!Nyomtatási_terület</vt:lpstr>
      <vt:lpstr>TSZSZI!Nyomtatási_terület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Virág Anikó</cp:lastModifiedBy>
  <cp:lastPrinted>2015-03-31T12:21:11Z</cp:lastPrinted>
  <dcterms:created xsi:type="dcterms:W3CDTF">1999-10-30T10:30:45Z</dcterms:created>
  <dcterms:modified xsi:type="dcterms:W3CDTF">2015-03-31T12:33:39Z</dcterms:modified>
</cp:coreProperties>
</file>