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11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</sheets>
  <definedNames>
    <definedName name="_xlnm.Print_Area" localSheetId="0">'1'!$A$1:$E$157</definedName>
  </definedNames>
  <calcPr calcId="125725" calcMode="manual"/>
</workbook>
</file>

<file path=xl/calcChain.xml><?xml version="1.0" encoding="utf-8"?>
<calcChain xmlns="http://schemas.openxmlformats.org/spreadsheetml/2006/main">
  <c r="E127" i="15"/>
  <c r="E117"/>
  <c r="E112"/>
  <c r="E98"/>
  <c r="E97"/>
  <c r="E96"/>
  <c r="E62"/>
  <c r="E48"/>
  <c r="E45"/>
  <c r="E43"/>
  <c r="E42"/>
  <c r="E40"/>
  <c r="E39"/>
  <c r="E20"/>
  <c r="E76"/>
  <c r="E148"/>
  <c r="E142"/>
  <c r="E135"/>
  <c r="E131"/>
  <c r="E156" s="1"/>
  <c r="E121"/>
  <c r="E116" s="1"/>
  <c r="E100"/>
  <c r="E95" s="1"/>
  <c r="E82"/>
  <c r="E78"/>
  <c r="E75"/>
  <c r="E70"/>
  <c r="E66"/>
  <c r="E89" s="1"/>
  <c r="E60"/>
  <c r="E55"/>
  <c r="E49"/>
  <c r="E37"/>
  <c r="E30"/>
  <c r="E29" s="1"/>
  <c r="E22"/>
  <c r="E15"/>
  <c r="E8"/>
  <c r="E148" i="14"/>
  <c r="E142"/>
  <c r="E135"/>
  <c r="E131"/>
  <c r="E156" s="1"/>
  <c r="E121"/>
  <c r="E116" s="1"/>
  <c r="E100"/>
  <c r="E95" s="1"/>
  <c r="E130" s="1"/>
  <c r="E84"/>
  <c r="E80"/>
  <c r="E77"/>
  <c r="E72"/>
  <c r="E68"/>
  <c r="E91" s="1"/>
  <c r="E62"/>
  <c r="E57"/>
  <c r="E51"/>
  <c r="E39"/>
  <c r="E32"/>
  <c r="E31" s="1"/>
  <c r="E24"/>
  <c r="E17"/>
  <c r="E10"/>
  <c r="E121" i="1"/>
  <c r="E100"/>
  <c r="E53" i="18"/>
  <c r="E59" s="1"/>
  <c r="E47"/>
  <c r="E40"/>
  <c r="E33"/>
  <c r="E28"/>
  <c r="E22"/>
  <c r="E10"/>
  <c r="E39" s="1"/>
  <c r="E44" s="1"/>
  <c r="D25" i="11"/>
  <c r="C25"/>
  <c r="D16"/>
  <c r="D34" s="1"/>
  <c r="C16"/>
  <c r="C34" s="1"/>
  <c r="D14"/>
  <c r="D15" s="1"/>
  <c r="C14"/>
  <c r="C15" s="1"/>
  <c r="H28" i="10"/>
  <c r="G28"/>
  <c r="H15"/>
  <c r="H29" s="1"/>
  <c r="G15"/>
  <c r="G29" s="1"/>
  <c r="D22"/>
  <c r="C22"/>
  <c r="D16"/>
  <c r="D28" s="1"/>
  <c r="D29" s="1"/>
  <c r="C16"/>
  <c r="C28" s="1"/>
  <c r="D15"/>
  <c r="C15"/>
  <c r="H27" i="9"/>
  <c r="G27"/>
  <c r="H16"/>
  <c r="H28" s="1"/>
  <c r="G16"/>
  <c r="G28" s="1"/>
  <c r="D22"/>
  <c r="C22"/>
  <c r="D17"/>
  <c r="D27" s="1"/>
  <c r="C17"/>
  <c r="C27" s="1"/>
  <c r="D16"/>
  <c r="D28" s="1"/>
  <c r="C16"/>
  <c r="D53" i="18"/>
  <c r="C53"/>
  <c r="D47"/>
  <c r="D59" s="1"/>
  <c r="C47"/>
  <c r="C59" s="1"/>
  <c r="D40"/>
  <c r="C40"/>
  <c r="D33"/>
  <c r="C33"/>
  <c r="D28"/>
  <c r="C28"/>
  <c r="D22"/>
  <c r="C22"/>
  <c r="D10"/>
  <c r="D39" s="1"/>
  <c r="D44" s="1"/>
  <c r="C10"/>
  <c r="C39" s="1"/>
  <c r="C44" s="1"/>
  <c r="D53" i="19"/>
  <c r="C53"/>
  <c r="D47"/>
  <c r="D59" s="1"/>
  <c r="C47"/>
  <c r="C59" s="1"/>
  <c r="D40"/>
  <c r="C40"/>
  <c r="D33"/>
  <c r="C33"/>
  <c r="D28"/>
  <c r="C28"/>
  <c r="D22"/>
  <c r="C22"/>
  <c r="D10"/>
  <c r="D39" s="1"/>
  <c r="D44" s="1"/>
  <c r="C10"/>
  <c r="C39" s="1"/>
  <c r="C44" s="1"/>
  <c r="D148" i="14"/>
  <c r="C148"/>
  <c r="D142"/>
  <c r="C142"/>
  <c r="D135"/>
  <c r="C135"/>
  <c r="D131"/>
  <c r="D156" s="1"/>
  <c r="C131"/>
  <c r="C156" s="1"/>
  <c r="D121"/>
  <c r="D116" s="1"/>
  <c r="C121"/>
  <c r="C116" s="1"/>
  <c r="D100"/>
  <c r="D95" s="1"/>
  <c r="D130" s="1"/>
  <c r="D157" s="1"/>
  <c r="C100"/>
  <c r="C95" s="1"/>
  <c r="C130" s="1"/>
  <c r="C157" s="1"/>
  <c r="D84"/>
  <c r="C84"/>
  <c r="D80"/>
  <c r="C80"/>
  <c r="D77"/>
  <c r="C77"/>
  <c r="D72"/>
  <c r="C72"/>
  <c r="D68"/>
  <c r="D91" s="1"/>
  <c r="C68"/>
  <c r="C91" s="1"/>
  <c r="D62"/>
  <c r="C62"/>
  <c r="D57"/>
  <c r="C57"/>
  <c r="D51"/>
  <c r="C51"/>
  <c r="D39"/>
  <c r="C39"/>
  <c r="D32"/>
  <c r="D31" s="1"/>
  <c r="C32"/>
  <c r="C31" s="1"/>
  <c r="D24"/>
  <c r="C24"/>
  <c r="D17"/>
  <c r="C17"/>
  <c r="D10"/>
  <c r="C10"/>
  <c r="C159" i="1"/>
  <c r="D148"/>
  <c r="C148"/>
  <c r="D142"/>
  <c r="C142"/>
  <c r="D135"/>
  <c r="C135"/>
  <c r="D131"/>
  <c r="D156" s="1"/>
  <c r="C131"/>
  <c r="C156" s="1"/>
  <c r="D121"/>
  <c r="D116" s="1"/>
  <c r="C121"/>
  <c r="C116" s="1"/>
  <c r="D100"/>
  <c r="D95" s="1"/>
  <c r="D130" s="1"/>
  <c r="D157" s="1"/>
  <c r="C100"/>
  <c r="C95" s="1"/>
  <c r="C130" s="1"/>
  <c r="C157" s="1"/>
  <c r="D84"/>
  <c r="C84"/>
  <c r="D80"/>
  <c r="C80"/>
  <c r="D77"/>
  <c r="C77"/>
  <c r="D72"/>
  <c r="C72"/>
  <c r="D68"/>
  <c r="D91" s="1"/>
  <c r="C68"/>
  <c r="C91" s="1"/>
  <c r="D62"/>
  <c r="C62"/>
  <c r="D57"/>
  <c r="C57"/>
  <c r="D51"/>
  <c r="C51"/>
  <c r="D39"/>
  <c r="C39"/>
  <c r="D32"/>
  <c r="D31" s="1"/>
  <c r="C32"/>
  <c r="C31" s="1"/>
  <c r="D24"/>
  <c r="C24"/>
  <c r="D17"/>
  <c r="C17"/>
  <c r="D10"/>
  <c r="C10"/>
  <c r="D148" i="15"/>
  <c r="C148"/>
  <c r="D142"/>
  <c r="C142"/>
  <c r="D135"/>
  <c r="C135"/>
  <c r="D131"/>
  <c r="D156" s="1"/>
  <c r="C131"/>
  <c r="C156" s="1"/>
  <c r="D127"/>
  <c r="D121"/>
  <c r="C121"/>
  <c r="C116" s="1"/>
  <c r="D117"/>
  <c r="D116" s="1"/>
  <c r="D112"/>
  <c r="D100" s="1"/>
  <c r="C107"/>
  <c r="C100" s="1"/>
  <c r="D98"/>
  <c r="C98"/>
  <c r="D97"/>
  <c r="C97"/>
  <c r="D96"/>
  <c r="D95" s="1"/>
  <c r="C96"/>
  <c r="C95" s="1"/>
  <c r="C130" s="1"/>
  <c r="C157" s="1"/>
  <c r="D82"/>
  <c r="C82"/>
  <c r="D78"/>
  <c r="C78"/>
  <c r="C89" s="1"/>
  <c r="D76"/>
  <c r="D75"/>
  <c r="C75"/>
  <c r="D70"/>
  <c r="C70"/>
  <c r="D66"/>
  <c r="D89" s="1"/>
  <c r="C66"/>
  <c r="D62"/>
  <c r="D60" s="1"/>
  <c r="C60"/>
  <c r="D55"/>
  <c r="C55"/>
  <c r="D49"/>
  <c r="C49"/>
  <c r="D48"/>
  <c r="D45"/>
  <c r="C45"/>
  <c r="D43"/>
  <c r="C43"/>
  <c r="D42"/>
  <c r="C42"/>
  <c r="D40"/>
  <c r="D37" s="1"/>
  <c r="D39"/>
  <c r="C37"/>
  <c r="D30"/>
  <c r="D29" s="1"/>
  <c r="C30"/>
  <c r="C29" s="1"/>
  <c r="D22"/>
  <c r="C22"/>
  <c r="D20"/>
  <c r="C20"/>
  <c r="D15"/>
  <c r="C15"/>
  <c r="D8"/>
  <c r="C8"/>
  <c r="C65" s="1"/>
  <c r="C90" s="1"/>
  <c r="E130" l="1"/>
  <c r="E157" s="1"/>
  <c r="E65"/>
  <c r="E90" s="1"/>
  <c r="E67" i="14"/>
  <c r="E92" s="1"/>
  <c r="E157"/>
  <c r="C35" i="11"/>
  <c r="D35"/>
  <c r="C29" i="10"/>
  <c r="C28" i="9"/>
  <c r="C67" i="14"/>
  <c r="C92" s="1"/>
  <c r="D67"/>
  <c r="D92" s="1"/>
  <c r="C67" i="1"/>
  <c r="C92" s="1"/>
  <c r="D67"/>
  <c r="D92" s="1"/>
  <c r="D130" i="15"/>
  <c r="D157" s="1"/>
  <c r="D65"/>
  <c r="D90" s="1"/>
  <c r="E53" i="19"/>
  <c r="E14" i="11" l="1"/>
  <c r="E15" s="1"/>
  <c r="E16"/>
  <c r="E34" s="1"/>
  <c r="E25"/>
  <c r="I28" i="10"/>
  <c r="E16"/>
  <c r="E9"/>
  <c r="E148" i="1"/>
  <c r="E142"/>
  <c r="E135"/>
  <c r="E131"/>
  <c r="E116"/>
  <c r="E95"/>
  <c r="E84"/>
  <c r="E80"/>
  <c r="E77"/>
  <c r="E72"/>
  <c r="E68"/>
  <c r="E62"/>
  <c r="E57"/>
  <c r="E51"/>
  <c r="E39"/>
  <c r="E32"/>
  <c r="E31" s="1"/>
  <c r="E24"/>
  <c r="E17"/>
  <c r="E10"/>
  <c r="E148" i="13"/>
  <c r="E142"/>
  <c r="E135"/>
  <c r="E131"/>
  <c r="E116"/>
  <c r="E95"/>
  <c r="E130" s="1"/>
  <c r="E84"/>
  <c r="E80"/>
  <c r="E77"/>
  <c r="E72"/>
  <c r="E68"/>
  <c r="E62"/>
  <c r="E57"/>
  <c r="E51"/>
  <c r="E39"/>
  <c r="E32"/>
  <c r="E31" s="1"/>
  <c r="E24"/>
  <c r="E17"/>
  <c r="E10"/>
  <c r="E148" i="12"/>
  <c r="E142"/>
  <c r="E135"/>
  <c r="E131"/>
  <c r="E116"/>
  <c r="E95"/>
  <c r="E130" s="1"/>
  <c r="E84"/>
  <c r="E80"/>
  <c r="E77"/>
  <c r="E72"/>
  <c r="E68"/>
  <c r="E91" s="1"/>
  <c r="E62"/>
  <c r="E57"/>
  <c r="E51"/>
  <c r="E39"/>
  <c r="E32"/>
  <c r="E31" s="1"/>
  <c r="E24"/>
  <c r="E17"/>
  <c r="E10"/>
  <c r="E47" i="19"/>
  <c r="E59" s="1"/>
  <c r="E40"/>
  <c r="E33"/>
  <c r="E28"/>
  <c r="E22"/>
  <c r="E10"/>
  <c r="E53" i="17"/>
  <c r="E47"/>
  <c r="E59" s="1"/>
  <c r="E40"/>
  <c r="E33"/>
  <c r="E28"/>
  <c r="E22"/>
  <c r="E10"/>
  <c r="E59" i="16"/>
  <c r="E53"/>
  <c r="E47"/>
  <c r="E40"/>
  <c r="E33"/>
  <c r="E28"/>
  <c r="E22"/>
  <c r="E10"/>
  <c r="I27" i="9"/>
  <c r="E22"/>
  <c r="E17"/>
  <c r="E27" s="1"/>
  <c r="E22" i="10"/>
  <c r="D10" i="16"/>
  <c r="D22"/>
  <c r="D39" s="1"/>
  <c r="D44" s="1"/>
  <c r="D28"/>
  <c r="D33"/>
  <c r="D40"/>
  <c r="D47"/>
  <c r="D53"/>
  <c r="D59" s="1"/>
  <c r="D10" i="17"/>
  <c r="D22"/>
  <c r="D39" s="1"/>
  <c r="D44" s="1"/>
  <c r="D28"/>
  <c r="D33"/>
  <c r="D40"/>
  <c r="D47"/>
  <c r="D53"/>
  <c r="D59" s="1"/>
  <c r="D10" i="12"/>
  <c r="D17"/>
  <c r="D24"/>
  <c r="D32"/>
  <c r="D31" s="1"/>
  <c r="D39"/>
  <c r="D51"/>
  <c r="D57"/>
  <c r="D62"/>
  <c r="D68"/>
  <c r="D91" s="1"/>
  <c r="D72"/>
  <c r="D77"/>
  <c r="D80"/>
  <c r="D84"/>
  <c r="D95"/>
  <c r="D116"/>
  <c r="D130"/>
  <c r="D131"/>
  <c r="D135"/>
  <c r="D142"/>
  <c r="D148"/>
  <c r="D10" i="13"/>
  <c r="D17"/>
  <c r="D24"/>
  <c r="D32"/>
  <c r="D31" s="1"/>
  <c r="D39"/>
  <c r="D51"/>
  <c r="D57"/>
  <c r="D62"/>
  <c r="D68"/>
  <c r="D72"/>
  <c r="D77"/>
  <c r="D80"/>
  <c r="D84"/>
  <c r="D95"/>
  <c r="D116"/>
  <c r="D131"/>
  <c r="D135"/>
  <c r="D142"/>
  <c r="D148"/>
  <c r="D156"/>
  <c r="C53" i="16"/>
  <c r="C47"/>
  <c r="C59" s="1"/>
  <c r="C40"/>
  <c r="C33"/>
  <c r="C28"/>
  <c r="C22"/>
  <c r="C10"/>
  <c r="C53" i="17"/>
  <c r="C47"/>
  <c r="C40"/>
  <c r="C33"/>
  <c r="C28"/>
  <c r="C22"/>
  <c r="C10"/>
  <c r="C148" i="12"/>
  <c r="C142"/>
  <c r="C135"/>
  <c r="C131"/>
  <c r="C116"/>
  <c r="C95"/>
  <c r="C130" s="1"/>
  <c r="C84"/>
  <c r="C80"/>
  <c r="C77"/>
  <c r="C72"/>
  <c r="C91" s="1"/>
  <c r="C68"/>
  <c r="C62"/>
  <c r="C57"/>
  <c r="C51"/>
  <c r="C39"/>
  <c r="C32"/>
  <c r="C31"/>
  <c r="C24"/>
  <c r="C17"/>
  <c r="C10"/>
  <c r="C148" i="13"/>
  <c r="C142"/>
  <c r="C135"/>
  <c r="C131"/>
  <c r="C116"/>
  <c r="C95"/>
  <c r="C130" s="1"/>
  <c r="C84"/>
  <c r="C80"/>
  <c r="C77"/>
  <c r="C72"/>
  <c r="C91" s="1"/>
  <c r="C68"/>
  <c r="C62"/>
  <c r="C57"/>
  <c r="C51"/>
  <c r="C39"/>
  <c r="C32"/>
  <c r="C31"/>
  <c r="C24"/>
  <c r="C17"/>
  <c r="C10"/>
  <c r="E35" i="11" l="1"/>
  <c r="D91" i="13"/>
  <c r="D67" i="12"/>
  <c r="D92" s="1"/>
  <c r="E39" i="16"/>
  <c r="E44" s="1"/>
  <c r="E39" i="17"/>
  <c r="E44" s="1"/>
  <c r="C156" i="13"/>
  <c r="C157" s="1"/>
  <c r="C39" i="17"/>
  <c r="C44" s="1"/>
  <c r="D130" i="13"/>
  <c r="D157" s="1"/>
  <c r="E156"/>
  <c r="C157" i="12"/>
  <c r="C156"/>
  <c r="C67" i="13"/>
  <c r="C67" i="12"/>
  <c r="C92" s="1"/>
  <c r="D67" i="13"/>
  <c r="D92" s="1"/>
  <c r="D156" i="12"/>
  <c r="D157" s="1"/>
  <c r="E156"/>
  <c r="E67" i="13"/>
  <c r="E92" s="1"/>
  <c r="E91"/>
  <c r="E28" i="10"/>
  <c r="I15"/>
  <c r="I29" s="1"/>
  <c r="E91" i="1"/>
  <c r="I16" i="9"/>
  <c r="I28" s="1"/>
  <c r="E15" i="10"/>
  <c r="E29" s="1"/>
  <c r="E16" i="9"/>
  <c r="E28" s="1"/>
  <c r="E39" i="19"/>
  <c r="E44" s="1"/>
  <c r="E156" i="1"/>
  <c r="E130"/>
  <c r="E67"/>
  <c r="E157" i="13"/>
  <c r="E67" i="12"/>
  <c r="E92" s="1"/>
  <c r="E157"/>
  <c r="C39" i="16"/>
  <c r="C44" s="1"/>
  <c r="C59" i="17"/>
  <c r="C92" i="13"/>
  <c r="E157" i="1" l="1"/>
  <c r="E92"/>
</calcChain>
</file>

<file path=xl/sharedStrings.xml><?xml version="1.0" encoding="utf-8"?>
<sst xmlns="http://schemas.openxmlformats.org/spreadsheetml/2006/main" count="2238" uniqueCount="425">
  <si>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</si>
  <si>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</si>
  <si>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</si>
  <si>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</si>
  <si>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</si>
  <si>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</si>
  <si>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</si>
  <si>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</si>
  <si>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</si>
  <si>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</si>
  <si>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</si>
  <si>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</si>
  <si>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</si>
  <si>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</si>
  <si>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</si>
  <si>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</si>
  <si>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</si>
  <si>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</si>
  <si>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</si>
  <si>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</si>
  <si>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</si>
  <si>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</si>
  <si>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</si>
  <si>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</si>
  <si>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</si>
  <si>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</si>
  <si>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</si>
  <si>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</si>
  <si>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</si>
  <si>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</si>
  <si>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</si>
  <si>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</si>
  <si>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</si>
  <si>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</si>
  <si>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</si>
  <si>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</si>
  <si>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</si>
  <si>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</si>
  <si>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</si>
  <si>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</si>
  <si>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</si>
  <si>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</si>
  <si>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</si>
  <si>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</si>
  <si>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</si>
  <si>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</si>
  <si>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</si>
  <si>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</si>
  <si>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</si>
  <si>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</si>
  <si>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</si>
  <si>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</si>
  <si>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</si>
  <si>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</si>
  <si>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</si>
  <si>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</si>
  <si>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</si>
  <si>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</si>
  <si>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</si>
  <si>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</si>
  <si>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</si>
  <si>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</si>
  <si>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</si>
  <si>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</si>
  <si>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</si>
  <si>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</si>
  <si>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</si>
  <si>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</si>
  <si>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</si>
  <si>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</si>
  <si>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</si>
  <si>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</si>
  <si>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</si>
  <si>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</si>
  <si>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</si>
  <si>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</si>
  <si>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</si>
  <si>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</si>
  <si>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</si>
  <si>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</si>
  <si>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</si>
  <si>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</si>
  <si>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</si>
  <si>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</si>
  <si>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</si>
  <si>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</si>
  <si>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</si>
  <si>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</si>
  <si>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</si>
  <si>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</si>
  <si>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</si>
  <si>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</si>
  <si>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</si>
  <si>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</si>
  <si>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</si>
  <si>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</si>
  <si>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</si>
  <si>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</si>
  <si>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</si>
  <si>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</si>
  <si>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</si>
  <si>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</si>
  <si>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</si>
  <si>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</si>
  <si>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</si>
  <si>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</si>
  <si>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</si>
  <si>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</si>
  <si>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</si>
  <si>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</si>
  <si>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</si>
  <si>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</si>
  <si>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</si>
  <si>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</si>
  <si>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</si>
  <si>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</si>
  <si>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</si>
  <si>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</si>
  <si>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</si>
  <si>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</si>
  <si>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</si>
  <si>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</si>
  <si>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</si>
  <si>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</si>
  <si>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</si>
  <si>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</si>
  <si>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</si>
  <si>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</si>
  <si>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</si>
  <si>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</si>
  <si>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</si>
  <si>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</si>
  <si>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</si>
  <si>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</si>
  <si>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</si>
  <si>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</si>
  <si>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</si>
  <si>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</si>
  <si>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</si>
  <si>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</si>
  <si>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</si>
  <si>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</si>
  <si>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</si>
  <si>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</si>
  <si>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</si>
  <si>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</si>
  <si>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</si>
  <si>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</si>
  <si>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</si>
  <si>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</si>
  <si>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</si>
  <si>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</si>
  <si>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</si>
  <si>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</si>
  <si>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</si>
  <si>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</si>
  <si>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</si>
  <si>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</si>
  <si>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</si>
  <si>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</si>
  <si>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</si>
  <si>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</si>
  <si>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</si>
  <si>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</si>
  <si>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</si>
  <si>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</si>
  <si>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</si>
  <si>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</si>
  <si>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</si>
  <si>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</si>
  <si>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</si>
  <si>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</si>
  <si>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</si>
  <si>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</si>
  <si>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</si>
  <si>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</si>
  <si>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</si>
  <si>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</si>
  <si>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</si>
  <si>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</si>
  <si>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</si>
  <si>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</si>
  <si>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</si>
  <si>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</si>
  <si>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</si>
  <si>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</si>
  <si>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</si>
  <si>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</si>
  <si>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</si>
  <si>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</si>
  <si>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</si>
  <si>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</si>
  <si>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</si>
  <si>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</si>
  <si>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</si>
  <si>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</si>
  <si>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</si>
  <si>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</si>
  <si>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</si>
  <si>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</si>
  <si>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</si>
  <si>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</si>
  <si>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</si>
  <si>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</si>
  <si>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</si>
  <si>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</si>
  <si>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</si>
  <si>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</si>
  <si>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</si>
  <si>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</si>
  <si>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</si>
  <si>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</si>
  <si>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</si>
  <si>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</si>
  <si>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</si>
  <si>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</si>
  <si>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</si>
  <si>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</si>
  <si>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</si>
  <si>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</si>
  <si>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</si>
  <si>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</si>
  <si>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</si>
  <si>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</si>
  <si>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</si>
  <si>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</si>
  <si>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</si>
  <si>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</si>
  <si>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</si>
  <si>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</si>
  <si>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</si>
  <si>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</si>
  <si>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</si>
  <si>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</si>
  <si>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</si>
  <si>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</si>
  <si>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</si>
  <si>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</si>
  <si>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</si>
  <si>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</si>
  <si>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</si>
  <si>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</si>
  <si>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</si>
  <si>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</si>
  <si>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</si>
  <si>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</si>
  <si>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</si>
  <si>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</si>
  <si>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</si>
  <si>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</si>
  <si>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</si>
  <si>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</si>
  <si>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</si>
  <si>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</si>
  <si>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</si>
  <si>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</si>
  <si>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</si>
  <si>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</si>
  <si>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</si>
  <si>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</si>
  <si>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</si>
  <si>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</si>
  <si>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</si>
  <si>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</si>
  <si>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</si>
  <si>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</si>
  <si>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</si>
  <si>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</si>
  <si>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</si>
  <si>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</si>
  <si>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</si>
  <si>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</si>
  <si>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</si>
  <si>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</si>
  <si>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</si>
  <si>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</si>
  <si>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</si>
  <si>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</si>
  <si>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</si>
  <si>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</si>
  <si>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</si>
  <si>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</si>
  <si>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</si>
  <si>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</si>
  <si>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</si>
  <si>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</si>
  <si>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</si>
  <si>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</si>
  <si>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</si>
  <si>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</si>
  <si>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</si>
  <si>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</si>
  <si>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</si>
  <si>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</si>
  <si>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</si>
  <si>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</si>
  <si>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</si>
  <si>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</si>
  <si>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</si>
  <si>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</si>
  <si>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</si>
  <si>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</si>
  <si>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</si>
  <si>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</si>
  <si>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</si>
  <si>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</si>
  <si>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</si>
  <si>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</si>
  <si>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</si>
  <si>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</si>
  <si>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</si>
  <si>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</si>
  <si>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</si>
  <si>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</si>
  <si>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</si>
  <si>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</si>
  <si>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</si>
  <si>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</si>
  <si>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</si>
  <si>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</si>
  <si>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</si>
  <si>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</si>
  <si>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</si>
  <si>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</si>
  <si>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</si>
  <si>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</si>
  <si>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</si>
  <si>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</si>
  <si>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</si>
  <si>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</si>
  <si>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</si>
  <si>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</si>
  <si>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</si>
  <si>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</si>
  <si>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</si>
  <si>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</si>
  <si>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</si>
  <si>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</si>
  <si>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</si>
  <si>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</si>
  <si>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</si>
  <si>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</si>
  <si>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</si>
  <si>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</si>
  <si>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</si>
  <si>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</si>
  <si>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</si>
  <si>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</si>
  <si>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</si>
  <si>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</si>
  <si>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</si>
  <si>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</si>
  <si>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</si>
  <si>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</si>
  <si>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</si>
  <si>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</si>
  <si>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</si>
  <si>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</si>
  <si>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</si>
  <si>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</si>
  <si>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</si>
  <si>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</si>
  <si>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</si>
  <si>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</si>
  <si>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</si>
  <si>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</si>
  <si>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</si>
  <si>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</si>
  <si>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</si>
  <si>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</si>
  <si>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</si>
  <si>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</si>
  <si>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</si>
  <si>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</si>
  <si>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</si>
  <si>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</si>
  <si>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</si>
  <si>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</si>
  <si>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</si>
  <si>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</si>
  <si>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</si>
  <si>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</si>
  <si>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</si>
  <si>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</si>
  <si>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</si>
  <si>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</si>
  <si>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</si>
  <si>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</si>
  <si>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</si>
  <si>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</si>
  <si>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</si>
  <si>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</si>
  <si>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</si>
  <si>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</si>
  <si>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</si>
  <si>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</si>
  <si>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</si>
  <si>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</si>
  <si>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</si>
  <si>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</si>
  <si>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</si>
  <si>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</si>
  <si>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</si>
  <si>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</si>
  <si>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</si>
  <si>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</si>
  <si>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</si>
  <si>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</si>
  <si>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</si>
  <si>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Módosított</t>
  </si>
  <si>
    <t xml:space="preserve">E </t>
  </si>
  <si>
    <t>F</t>
  </si>
  <si>
    <t>G</t>
  </si>
  <si>
    <t>E</t>
  </si>
  <si>
    <t>H</t>
  </si>
  <si>
    <t>I</t>
  </si>
  <si>
    <t xml:space="preserve">F </t>
  </si>
  <si>
    <t>Teljesített</t>
  </si>
  <si>
    <t>Felhalmozási célú visszatérítendő támog., kölcsönök igénybevétele</t>
  </si>
  <si>
    <t>Eredeti</t>
  </si>
  <si>
    <t>Ft-ban</t>
  </si>
  <si>
    <t xml:space="preserve"> Ft-ban</t>
  </si>
  <si>
    <t xml:space="preserve">Visszatérítendő támogatások, kölcsönök visszatérülése </t>
  </si>
  <si>
    <t>4/2018. (V.29.)  önkormányzati rendelethez</t>
  </si>
  <si>
    <t>4/2018. (V.29.)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</si>
</sst>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15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0" fontId="11" fillId="0" borderId="36" xfId="2" applyFont="1" applyFill="1" applyBorder="1" applyAlignment="1" applyProtection="1">
      <alignment horizontal="left" vertical="center" wrapText="1" indent="1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1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164" fontId="7" fillId="0" borderId="50" xfId="2" applyNumberFormat="1" applyFont="1" applyFill="1" applyBorder="1" applyAlignment="1" applyProtection="1">
      <alignment horizontal="right" vertical="center" wrapText="1" indent="1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</xf>
    <xf numFmtId="164" fontId="7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9" xfId="2" applyNumberFormat="1" applyFont="1" applyFill="1" applyBorder="1" applyAlignment="1" applyProtection="1">
      <alignment horizontal="right" vertical="center" wrapText="1" indent="1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0" xfId="0" applyNumberFormat="1" applyFont="1" applyBorder="1" applyAlignment="1" applyProtection="1">
      <alignment horizontal="right" vertical="center" wrapText="1" indent="1"/>
    </xf>
    <xf numFmtId="164" fontId="7" fillId="0" borderId="50" xfId="0" quotePrefix="1" applyNumberFormat="1" applyFont="1" applyBorder="1" applyAlignment="1" applyProtection="1">
      <alignment horizontal="right" vertical="center" wrapText="1" indent="1"/>
    </xf>
    <xf numFmtId="0" fontId="7" fillId="0" borderId="53" xfId="0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3" xfId="0" quotePrefix="1" applyFont="1" applyFill="1" applyBorder="1" applyAlignment="1" applyProtection="1">
      <alignment horizontal="right" vertical="center" indent="1"/>
    </xf>
    <xf numFmtId="49" fontId="7" fillId="0" borderId="57" xfId="0" applyNumberFormat="1" applyFont="1" applyFill="1" applyBorder="1" applyAlignment="1" applyProtection="1">
      <alignment horizontal="right" vertical="center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0" applyNumberFormat="1" applyFont="1" applyFill="1" applyBorder="1" applyAlignment="1" applyProtection="1">
      <alignment horizontal="right" vertical="center" wrapText="1" indent="1"/>
    </xf>
    <xf numFmtId="164" fontId="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/>
    <xf numFmtId="0" fontId="7" fillId="0" borderId="59" xfId="0" quotePrefix="1" applyFont="1" applyFill="1" applyBorder="1" applyAlignment="1" applyProtection="1">
      <alignment horizontal="right" vertical="center" indent="1"/>
    </xf>
    <xf numFmtId="0" fontId="7" fillId="0" borderId="2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164" fontId="8" fillId="0" borderId="6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61" xfId="2" applyNumberFormat="1" applyFont="1" applyFill="1" applyBorder="1" applyAlignment="1" applyProtection="1">
      <alignment horizontal="right" vertical="center" wrapText="1" indent="1"/>
    </xf>
    <xf numFmtId="164" fontId="7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6" xfId="2" applyNumberFormat="1" applyFont="1" applyFill="1" applyBorder="1" applyAlignment="1" applyProtection="1">
      <alignment horizontal="right" vertical="center" wrapText="1" indent="1"/>
    </xf>
    <xf numFmtId="164" fontId="8" fillId="0" borderId="5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8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 applyProtection="1">
      <alignment horizontal="right" vertical="center" wrapText="1" indent="1"/>
    </xf>
    <xf numFmtId="164" fontId="7" fillId="0" borderId="28" xfId="0" quotePrefix="1" applyNumberFormat="1" applyFont="1" applyBorder="1" applyAlignment="1" applyProtection="1">
      <alignment horizontal="right" vertical="center" wrapText="1" indent="1"/>
    </xf>
    <xf numFmtId="164" fontId="7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" xfId="0" quotePrefix="1" applyFont="1" applyFill="1" applyBorder="1" applyAlignment="1" applyProtection="1">
      <alignment horizontal="right" vertical="center" indent="1"/>
    </xf>
    <xf numFmtId="49" fontId="7" fillId="0" borderId="26" xfId="0" applyNumberFormat="1" applyFont="1" applyFill="1" applyBorder="1" applyAlignment="1" applyProtection="1">
      <alignment horizontal="right" vertical="center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3" fontId="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0" xfId="0" applyNumberFormat="1" applyFont="1" applyFill="1" applyBorder="1" applyAlignment="1" applyProtection="1">
      <alignment horizontal="right" vertical="center" wrapText="1" indent="1"/>
    </xf>
    <xf numFmtId="164" fontId="1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0" xfId="0" applyNumberFormat="1" applyFont="1" applyFill="1" applyBorder="1" applyAlignment="1" applyProtection="1">
      <alignment horizontal="right" vertical="center" wrapText="1" indent="1"/>
    </xf>
    <xf numFmtId="0" fontId="3" fillId="0" borderId="5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0" fontId="3" fillId="0" borderId="50" xfId="0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center" vertical="center" wrapTex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</xf>
    <xf numFmtId="164" fontId="3" fillId="0" borderId="27" xfId="0" applyNumberFormat="1" applyFont="1" applyFill="1" applyBorder="1" applyAlignment="1" applyProtection="1">
      <alignment horizontal="right" vertical="center" wrapText="1" indent="1"/>
    </xf>
    <xf numFmtId="164" fontId="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0" applyNumberFormat="1" applyFont="1" applyFill="1" applyBorder="1" applyAlignment="1" applyProtection="1">
      <alignment horizontal="center" vertical="center" wrapText="1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3" fontId="6" fillId="0" borderId="2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right" vertical="center" wrapText="1" inden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0" xfId="0" applyNumberFormat="1" applyFont="1" applyFill="1" applyBorder="1" applyAlignment="1" applyProtection="1">
      <alignment horizontal="right" vertical="center" wrapText="1" indent="1"/>
    </xf>
    <xf numFmtId="164" fontId="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/>
    <xf numFmtId="164" fontId="7" fillId="0" borderId="50" xfId="0" applyNumberFormat="1" applyFont="1" applyFill="1" applyBorder="1" applyAlignment="1" applyProtection="1">
      <alignment horizontal="center" vertical="center" wrapText="1"/>
    </xf>
    <xf numFmtId="164" fontId="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vertical="center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0" applyNumberFormat="1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>
      <alignment horizontal="center"/>
    </xf>
    <xf numFmtId="0" fontId="8" fillId="0" borderId="27" xfId="0" applyFont="1" applyFill="1" applyBorder="1" applyAlignment="1" applyProtection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8"/>
  <sheetViews>
    <sheetView zoomScaleNormal="100" workbookViewId="0">
      <selection activeCell="A2" sqref="A2:E2"/>
    </sheetView>
  </sheetViews>
  <sheetFormatPr defaultRowHeight="15"/>
  <cols>
    <col min="1" max="1" width="14.28515625" customWidth="1"/>
    <col min="2" max="2" width="63.5703125" customWidth="1"/>
    <col min="3" max="3" width="15.5703125" customWidth="1"/>
    <col min="4" max="4" width="14.85546875" bestFit="1" customWidth="1"/>
    <col min="5" max="5" width="15.85546875" customWidth="1"/>
  </cols>
  <sheetData>
    <row r="1" spans="1:5" ht="15.75">
      <c r="A1" s="300" t="s">
        <v>345</v>
      </c>
      <c r="B1" s="300"/>
      <c r="C1" s="300"/>
      <c r="D1" s="300"/>
      <c r="E1" s="300"/>
    </row>
    <row r="2" spans="1:5" ht="15.75">
      <c r="A2" s="302" t="s">
        <v>423</v>
      </c>
      <c r="B2" s="302"/>
      <c r="C2" s="302"/>
      <c r="D2" s="302"/>
      <c r="E2" s="302"/>
    </row>
    <row r="3" spans="1:5" ht="15.75">
      <c r="A3" s="84"/>
      <c r="B3" s="84"/>
      <c r="C3" s="84"/>
      <c r="E3" s="84"/>
    </row>
    <row r="4" spans="1:5" ht="15.75">
      <c r="A4" s="127"/>
      <c r="B4" s="8"/>
      <c r="C4" s="301"/>
      <c r="D4" s="301"/>
      <c r="E4" s="81" t="s">
        <v>421</v>
      </c>
    </row>
    <row r="5" spans="1:5" ht="16.5" customHeight="1" thickBot="1">
      <c r="A5" s="299" t="s">
        <v>367</v>
      </c>
      <c r="B5" s="299"/>
      <c r="C5" s="299"/>
      <c r="D5" s="299"/>
    </row>
    <row r="6" spans="1:5" ht="16.5" thickBot="1">
      <c r="A6" s="9" t="s">
        <v>365</v>
      </c>
      <c r="B6" s="10" t="s">
        <v>366</v>
      </c>
      <c r="C6" s="168" t="s">
        <v>6</v>
      </c>
      <c r="D6" s="169" t="s">
        <v>409</v>
      </c>
      <c r="E6" s="86" t="s">
        <v>417</v>
      </c>
    </row>
    <row r="7" spans="1:5" ht="16.5" thickBot="1">
      <c r="A7" s="11" t="s">
        <v>7</v>
      </c>
      <c r="B7" s="12" t="s">
        <v>8</v>
      </c>
      <c r="C7" s="169" t="s">
        <v>9</v>
      </c>
      <c r="D7" s="169" t="s">
        <v>273</v>
      </c>
      <c r="E7" s="13" t="s">
        <v>410</v>
      </c>
    </row>
    <row r="8" spans="1:5" ht="16.5" thickBot="1">
      <c r="A8" s="17" t="s">
        <v>11</v>
      </c>
      <c r="B8" s="18" t="s">
        <v>12</v>
      </c>
      <c r="C8" s="170">
        <f>C9+C10+C11+C12+C13+C14</f>
        <v>53554270</v>
      </c>
      <c r="D8" s="170">
        <f>D9+D10+D11+D12+D13+D14</f>
        <v>56984103</v>
      </c>
      <c r="E8" s="19">
        <f>SUM(E9:E14)</f>
        <v>56984103</v>
      </c>
    </row>
    <row r="9" spans="1:5" ht="15.75">
      <c r="A9" s="20" t="s">
        <v>13</v>
      </c>
      <c r="B9" s="21" t="s">
        <v>14</v>
      </c>
      <c r="C9" s="171">
        <v>27849630</v>
      </c>
      <c r="D9" s="171">
        <v>27849630</v>
      </c>
      <c r="E9" s="22">
        <v>27849630</v>
      </c>
    </row>
    <row r="10" spans="1:5" ht="15.75">
      <c r="A10" s="23" t="s">
        <v>15</v>
      </c>
      <c r="B10" s="24" t="s">
        <v>16</v>
      </c>
      <c r="C10" s="172"/>
      <c r="D10" s="172"/>
      <c r="E10" s="25"/>
    </row>
    <row r="11" spans="1:5" ht="15.75">
      <c r="A11" s="23" t="s">
        <v>17</v>
      </c>
      <c r="B11" s="24" t="s">
        <v>18</v>
      </c>
      <c r="C11" s="172">
        <v>24504640</v>
      </c>
      <c r="D11" s="172">
        <v>24943003</v>
      </c>
      <c r="E11" s="25">
        <v>24943003</v>
      </c>
    </row>
    <row r="12" spans="1:5" ht="15.75">
      <c r="A12" s="23" t="s">
        <v>19</v>
      </c>
      <c r="B12" s="24" t="s">
        <v>20</v>
      </c>
      <c r="C12" s="172">
        <v>1200000</v>
      </c>
      <c r="D12" s="172">
        <v>1200000</v>
      </c>
      <c r="E12" s="25">
        <v>1200000</v>
      </c>
    </row>
    <row r="13" spans="1:5" ht="15.75">
      <c r="A13" s="23" t="s">
        <v>21</v>
      </c>
      <c r="B13" s="24" t="s">
        <v>22</v>
      </c>
      <c r="C13" s="172"/>
      <c r="D13" s="172">
        <v>2575490</v>
      </c>
      <c r="E13" s="25">
        <v>2575490</v>
      </c>
    </row>
    <row r="14" spans="1:5" ht="16.5" thickBot="1">
      <c r="A14" s="26" t="s">
        <v>23</v>
      </c>
      <c r="B14" s="27" t="s">
        <v>24</v>
      </c>
      <c r="C14" s="172"/>
      <c r="D14" s="172">
        <v>415980</v>
      </c>
      <c r="E14" s="25">
        <v>415980</v>
      </c>
    </row>
    <row r="15" spans="1:5" ht="32.25" thickBot="1">
      <c r="A15" s="17" t="s">
        <v>25</v>
      </c>
      <c r="B15" s="28" t="s">
        <v>26</v>
      </c>
      <c r="C15" s="170">
        <f>C16+C17+C18+C19+C20</f>
        <v>63215257</v>
      </c>
      <c r="D15" s="170">
        <f>D16+D17+D18+D19+D20</f>
        <v>66215254</v>
      </c>
      <c r="E15" s="19">
        <f>E16+E17+E18+E19+E20</f>
        <v>57680447</v>
      </c>
    </row>
    <row r="16" spans="1:5" ht="15.75">
      <c r="A16" s="20" t="s">
        <v>27</v>
      </c>
      <c r="B16" s="21" t="s">
        <v>28</v>
      </c>
      <c r="C16" s="171"/>
      <c r="D16" s="171"/>
      <c r="E16" s="22"/>
    </row>
    <row r="17" spans="1:5" ht="15.75">
      <c r="A17" s="23" t="s">
        <v>29</v>
      </c>
      <c r="B17" s="24" t="s">
        <v>30</v>
      </c>
      <c r="C17" s="172"/>
      <c r="D17" s="172"/>
      <c r="E17" s="25"/>
    </row>
    <row r="18" spans="1:5" ht="17.25" customHeight="1">
      <c r="A18" s="23" t="s">
        <v>31</v>
      </c>
      <c r="B18" s="24" t="s">
        <v>32</v>
      </c>
      <c r="C18" s="172"/>
      <c r="D18" s="172"/>
      <c r="E18" s="25"/>
    </row>
    <row r="19" spans="1:5" ht="16.5" customHeight="1">
      <c r="A19" s="23" t="s">
        <v>33</v>
      </c>
      <c r="B19" s="24" t="s">
        <v>34</v>
      </c>
      <c r="C19" s="172"/>
      <c r="D19" s="172"/>
      <c r="E19" s="25"/>
    </row>
    <row r="20" spans="1:5" ht="15.75">
      <c r="A20" s="23" t="s">
        <v>35</v>
      </c>
      <c r="B20" s="24" t="s">
        <v>36</v>
      </c>
      <c r="C20" s="172">
        <f>53509163+9706094</f>
        <v>63215257</v>
      </c>
      <c r="D20" s="172">
        <f>53509163+12706091</f>
        <v>66215254</v>
      </c>
      <c r="E20" s="25">
        <f>44917989+12762458</f>
        <v>57680447</v>
      </c>
    </row>
    <row r="21" spans="1:5" ht="16.5" thickBot="1">
      <c r="A21" s="26" t="s">
        <v>37</v>
      </c>
      <c r="B21" s="27" t="s">
        <v>38</v>
      </c>
      <c r="C21" s="173"/>
      <c r="D21" s="173"/>
      <c r="E21" s="29"/>
    </row>
    <row r="22" spans="1:5" ht="32.25" thickBot="1">
      <c r="A22" s="17" t="s">
        <v>39</v>
      </c>
      <c r="B22" s="18" t="s">
        <v>40</v>
      </c>
      <c r="C22" s="170">
        <f>C23+C24+C25+C26+C27</f>
        <v>0</v>
      </c>
      <c r="D22" s="170">
        <f>D23+D24+D25+D26+D27</f>
        <v>0</v>
      </c>
      <c r="E22" s="19">
        <f>E23+E24+E25+E26+E27</f>
        <v>0</v>
      </c>
    </row>
    <row r="23" spans="1:5" ht="15.75">
      <c r="A23" s="20" t="s">
        <v>41</v>
      </c>
      <c r="B23" s="21" t="s">
        <v>42</v>
      </c>
      <c r="C23" s="171"/>
      <c r="D23" s="171"/>
      <c r="E23" s="22"/>
    </row>
    <row r="24" spans="1:5" ht="15.75">
      <c r="A24" s="23" t="s">
        <v>43</v>
      </c>
      <c r="B24" s="24" t="s">
        <v>44</v>
      </c>
      <c r="C24" s="172"/>
      <c r="D24" s="172"/>
      <c r="E24" s="25"/>
    </row>
    <row r="25" spans="1:5" ht="31.5">
      <c r="A25" s="23" t="s">
        <v>45</v>
      </c>
      <c r="B25" s="24" t="s">
        <v>46</v>
      </c>
      <c r="C25" s="172"/>
      <c r="D25" s="172"/>
      <c r="E25" s="25"/>
    </row>
    <row r="26" spans="1:5" ht="31.5">
      <c r="A26" s="23" t="s">
        <v>47</v>
      </c>
      <c r="B26" s="24" t="s">
        <v>48</v>
      </c>
      <c r="C26" s="172"/>
      <c r="D26" s="172"/>
      <c r="E26" s="25"/>
    </row>
    <row r="27" spans="1:5" ht="15.75">
      <c r="A27" s="23" t="s">
        <v>49</v>
      </c>
      <c r="B27" s="24" t="s">
        <v>50</v>
      </c>
      <c r="C27" s="172"/>
      <c r="D27" s="172"/>
      <c r="E27" s="25"/>
    </row>
    <row r="28" spans="1:5" ht="16.5" thickBot="1">
      <c r="A28" s="26" t="s">
        <v>51</v>
      </c>
      <c r="B28" s="27" t="s">
        <v>52</v>
      </c>
      <c r="C28" s="173"/>
      <c r="D28" s="173"/>
      <c r="E28" s="29"/>
    </row>
    <row r="29" spans="1:5" ht="16.5" thickBot="1">
      <c r="A29" s="17" t="s">
        <v>53</v>
      </c>
      <c r="B29" s="18" t="s">
        <v>54</v>
      </c>
      <c r="C29" s="170">
        <f>C30+C34+C35+C36</f>
        <v>142830000</v>
      </c>
      <c r="D29" s="170">
        <f>D30+D34+D35+D36</f>
        <v>152355357</v>
      </c>
      <c r="E29" s="19">
        <f>E30+E34+E35+E36</f>
        <v>201221771</v>
      </c>
    </row>
    <row r="30" spans="1:5" ht="15.75">
      <c r="A30" s="20" t="s">
        <v>55</v>
      </c>
      <c r="B30" s="21" t="s">
        <v>56</v>
      </c>
      <c r="C30" s="174">
        <f>+C31+C32+C33</f>
        <v>141500000</v>
      </c>
      <c r="D30" s="174">
        <f>+D31+D32+D33</f>
        <v>150309912</v>
      </c>
      <c r="E30" s="30">
        <f>+E31+E32+E33</f>
        <v>198456618</v>
      </c>
    </row>
    <row r="31" spans="1:5" ht="15.75">
      <c r="A31" s="23" t="s">
        <v>57</v>
      </c>
      <c r="B31" s="24" t="s">
        <v>58</v>
      </c>
      <c r="C31" s="172">
        <v>1500000</v>
      </c>
      <c r="D31" s="172">
        <v>1500000</v>
      </c>
      <c r="E31" s="25">
        <v>1500967</v>
      </c>
    </row>
    <row r="32" spans="1:5" ht="15.75">
      <c r="A32" s="23" t="s">
        <v>59</v>
      </c>
      <c r="B32" s="24" t="s">
        <v>60</v>
      </c>
      <c r="C32" s="172"/>
      <c r="D32" s="172"/>
      <c r="E32" s="25"/>
    </row>
    <row r="33" spans="1:5" ht="15.75">
      <c r="A33" s="23" t="s">
        <v>61</v>
      </c>
      <c r="B33" s="31" t="s">
        <v>62</v>
      </c>
      <c r="C33" s="172">
        <v>140000000</v>
      </c>
      <c r="D33" s="172">
        <v>148809912</v>
      </c>
      <c r="E33" s="25">
        <v>196955651</v>
      </c>
    </row>
    <row r="34" spans="1:5" ht="15.75">
      <c r="A34" s="23" t="s">
        <v>63</v>
      </c>
      <c r="B34" s="24" t="s">
        <v>64</v>
      </c>
      <c r="C34" s="172">
        <v>1200000</v>
      </c>
      <c r="D34" s="172">
        <v>1200000</v>
      </c>
      <c r="E34" s="25">
        <v>1208687</v>
      </c>
    </row>
    <row r="35" spans="1:5" ht="15.75">
      <c r="A35" s="23" t="s">
        <v>65</v>
      </c>
      <c r="B35" s="24" t="s">
        <v>66</v>
      </c>
      <c r="C35" s="172">
        <v>0</v>
      </c>
      <c r="D35" s="172">
        <v>0</v>
      </c>
      <c r="E35" s="25"/>
    </row>
    <row r="36" spans="1:5" ht="16.5" thickBot="1">
      <c r="A36" s="26" t="s">
        <v>67</v>
      </c>
      <c r="B36" s="27" t="s">
        <v>68</v>
      </c>
      <c r="C36" s="173">
        <v>130000</v>
      </c>
      <c r="D36" s="173">
        <v>845445</v>
      </c>
      <c r="E36" s="29">
        <v>1556466</v>
      </c>
    </row>
    <row r="37" spans="1:5" ht="16.5" thickBot="1">
      <c r="A37" s="17" t="s">
        <v>69</v>
      </c>
      <c r="B37" s="18" t="s">
        <v>70</v>
      </c>
      <c r="C37" s="170">
        <f>SUM(C38:C48)</f>
        <v>19305017</v>
      </c>
      <c r="D37" s="170">
        <f>SUM(D38:D48)</f>
        <v>28494115</v>
      </c>
      <c r="E37" s="19">
        <f>SUM(E38:E48)</f>
        <v>29312927</v>
      </c>
    </row>
    <row r="38" spans="1:5" ht="15.75">
      <c r="A38" s="20" t="s">
        <v>71</v>
      </c>
      <c r="B38" s="21" t="s">
        <v>72</v>
      </c>
      <c r="C38" s="171">
        <v>1500000</v>
      </c>
      <c r="D38" s="171">
        <v>1500000</v>
      </c>
      <c r="E38" s="22">
        <v>1481949</v>
      </c>
    </row>
    <row r="39" spans="1:5" ht="15.75">
      <c r="A39" s="23" t="s">
        <v>73</v>
      </c>
      <c r="B39" s="24" t="s">
        <v>74</v>
      </c>
      <c r="C39" s="172">
        <v>40000</v>
      </c>
      <c r="D39" s="172">
        <f>30500+200000</f>
        <v>230500</v>
      </c>
      <c r="E39" s="25">
        <f>714016+210000</f>
        <v>924016</v>
      </c>
    </row>
    <row r="40" spans="1:5" ht="15.75">
      <c r="A40" s="23" t="s">
        <v>75</v>
      </c>
      <c r="B40" s="24" t="s">
        <v>76</v>
      </c>
      <c r="C40" s="172">
        <v>50000</v>
      </c>
      <c r="D40" s="172">
        <f>280772+80000</f>
        <v>360772</v>
      </c>
      <c r="E40" s="25">
        <f>741240+84891</f>
        <v>826131</v>
      </c>
    </row>
    <row r="41" spans="1:5" ht="15.75">
      <c r="A41" s="23" t="s">
        <v>77</v>
      </c>
      <c r="B41" s="24" t="s">
        <v>78</v>
      </c>
      <c r="C41" s="172">
        <v>4067560</v>
      </c>
      <c r="D41" s="172">
        <v>4067560</v>
      </c>
      <c r="E41" s="25">
        <v>4027560</v>
      </c>
    </row>
    <row r="42" spans="1:5" ht="15.75">
      <c r="A42" s="23" t="s">
        <v>79</v>
      </c>
      <c r="B42" s="24" t="s">
        <v>80</v>
      </c>
      <c r="C42" s="172">
        <f>1229780+9383710</f>
        <v>10613490</v>
      </c>
      <c r="D42" s="172">
        <f>1229780+9383710</f>
        <v>10613490</v>
      </c>
      <c r="E42" s="25">
        <f>1380047+9008175</f>
        <v>10388222</v>
      </c>
    </row>
    <row r="43" spans="1:5" ht="15.75">
      <c r="A43" s="23" t="s">
        <v>81</v>
      </c>
      <c r="B43" s="24" t="s">
        <v>82</v>
      </c>
      <c r="C43" s="172">
        <f>490000+2532967</f>
        <v>3022967</v>
      </c>
      <c r="D43" s="172">
        <f>490000+2532967</f>
        <v>3022967</v>
      </c>
      <c r="E43" s="25">
        <f>531577+2432244</f>
        <v>2963821</v>
      </c>
    </row>
    <row r="44" spans="1:5" ht="15.75">
      <c r="A44" s="23" t="s">
        <v>83</v>
      </c>
      <c r="B44" s="24" t="s">
        <v>84</v>
      </c>
      <c r="C44" s="172"/>
      <c r="D44" s="172">
        <v>0</v>
      </c>
      <c r="E44" s="25">
        <v>0</v>
      </c>
    </row>
    <row r="45" spans="1:5" ht="15.75">
      <c r="A45" s="23" t="s">
        <v>85</v>
      </c>
      <c r="B45" s="24" t="s">
        <v>86</v>
      </c>
      <c r="C45" s="172">
        <f>10000+1000</f>
        <v>11000</v>
      </c>
      <c r="D45" s="172">
        <f>10000+2000</f>
        <v>12000</v>
      </c>
      <c r="E45" s="25">
        <f>3489+310</f>
        <v>3799</v>
      </c>
    </row>
    <row r="46" spans="1:5" ht="15.75">
      <c r="A46" s="23" t="s">
        <v>87</v>
      </c>
      <c r="B46" s="24" t="s">
        <v>88</v>
      </c>
      <c r="C46" s="172"/>
      <c r="D46" s="172"/>
      <c r="E46" s="25"/>
    </row>
    <row r="47" spans="1:5" ht="15.75">
      <c r="A47" s="26" t="s">
        <v>89</v>
      </c>
      <c r="B47" s="27" t="s">
        <v>90</v>
      </c>
      <c r="C47" s="173"/>
      <c r="D47" s="173"/>
      <c r="E47" s="29"/>
    </row>
    <row r="48" spans="1:5" ht="16.5" thickBot="1">
      <c r="A48" s="26" t="s">
        <v>91</v>
      </c>
      <c r="B48" s="27" t="s">
        <v>92</v>
      </c>
      <c r="C48" s="173"/>
      <c r="D48" s="173">
        <f>8593747+93079</f>
        <v>8686826</v>
      </c>
      <c r="E48" s="29">
        <f>8628484+68945</f>
        <v>8697429</v>
      </c>
    </row>
    <row r="49" spans="1:5" ht="16.5" thickBot="1">
      <c r="A49" s="17" t="s">
        <v>93</v>
      </c>
      <c r="B49" s="18" t="s">
        <v>94</v>
      </c>
      <c r="C49" s="170">
        <f>SUM(C50:C54)</f>
        <v>0</v>
      </c>
      <c r="D49" s="170">
        <f>SUM(D50:D54)</f>
        <v>0</v>
      </c>
      <c r="E49" s="19">
        <f>SUM(E50:E54)</f>
        <v>495379</v>
      </c>
    </row>
    <row r="50" spans="1:5" ht="15.75">
      <c r="A50" s="20" t="s">
        <v>95</v>
      </c>
      <c r="B50" s="21" t="s">
        <v>96</v>
      </c>
      <c r="C50" s="171"/>
      <c r="D50" s="171"/>
      <c r="E50" s="22"/>
    </row>
    <row r="51" spans="1:5" ht="15.75">
      <c r="A51" s="23" t="s">
        <v>97</v>
      </c>
      <c r="B51" s="24" t="s">
        <v>98</v>
      </c>
      <c r="C51" s="172"/>
      <c r="D51" s="172"/>
      <c r="E51" s="25">
        <v>495379</v>
      </c>
    </row>
    <row r="52" spans="1:5" ht="15.75">
      <c r="A52" s="23" t="s">
        <v>99</v>
      </c>
      <c r="B52" s="24" t="s">
        <v>100</v>
      </c>
      <c r="C52" s="172"/>
      <c r="D52" s="172">
        <v>0</v>
      </c>
      <c r="E52" s="25"/>
    </row>
    <row r="53" spans="1:5" ht="15.75">
      <c r="A53" s="23" t="s">
        <v>101</v>
      </c>
      <c r="B53" s="24" t="s">
        <v>102</v>
      </c>
      <c r="C53" s="172"/>
      <c r="D53" s="172"/>
      <c r="E53" s="25"/>
    </row>
    <row r="54" spans="1:5" ht="16.5" thickBot="1">
      <c r="A54" s="26" t="s">
        <v>103</v>
      </c>
      <c r="B54" s="27" t="s">
        <v>104</v>
      </c>
      <c r="C54" s="173"/>
      <c r="D54" s="173"/>
      <c r="E54" s="29"/>
    </row>
    <row r="55" spans="1:5" ht="16.5" thickBot="1">
      <c r="A55" s="17" t="s">
        <v>105</v>
      </c>
      <c r="B55" s="18" t="s">
        <v>106</v>
      </c>
      <c r="C55" s="170">
        <f>SUM(C56:C58)</f>
        <v>0</v>
      </c>
      <c r="D55" s="170">
        <f>SUM(D56:D58)</f>
        <v>1409</v>
      </c>
      <c r="E55" s="19">
        <f>SUM(E56:E58)</f>
        <v>155934</v>
      </c>
    </row>
    <row r="56" spans="1:5" ht="31.5">
      <c r="A56" s="20" t="s">
        <v>107</v>
      </c>
      <c r="B56" s="21" t="s">
        <v>108</v>
      </c>
      <c r="C56" s="171"/>
      <c r="D56" s="171"/>
      <c r="E56" s="22"/>
    </row>
    <row r="57" spans="1:5" ht="31.5">
      <c r="A57" s="23" t="s">
        <v>109</v>
      </c>
      <c r="B57" s="24" t="s">
        <v>110</v>
      </c>
      <c r="C57" s="172"/>
      <c r="D57" s="172"/>
      <c r="E57" s="25">
        <v>154525</v>
      </c>
    </row>
    <row r="58" spans="1:5" ht="15.75">
      <c r="A58" s="23" t="s">
        <v>111</v>
      </c>
      <c r="B58" s="24" t="s">
        <v>112</v>
      </c>
      <c r="C58" s="172"/>
      <c r="D58" s="172">
        <v>1409</v>
      </c>
      <c r="E58" s="25">
        <v>1409</v>
      </c>
    </row>
    <row r="59" spans="1:5" ht="16.5" thickBot="1">
      <c r="A59" s="26" t="s">
        <v>113</v>
      </c>
      <c r="B59" s="27" t="s">
        <v>114</v>
      </c>
      <c r="C59" s="173"/>
      <c r="D59" s="173"/>
      <c r="E59" s="29"/>
    </row>
    <row r="60" spans="1:5" ht="16.5" thickBot="1">
      <c r="A60" s="17" t="s">
        <v>115</v>
      </c>
      <c r="B60" s="28" t="s">
        <v>116</v>
      </c>
      <c r="C60" s="170">
        <f>SUM(C61:C63)</f>
        <v>2275000</v>
      </c>
      <c r="D60" s="170">
        <f>SUM(D61:D63)</f>
        <v>2532000</v>
      </c>
      <c r="E60" s="19">
        <f>SUM(E61:E63)</f>
        <v>2692012</v>
      </c>
    </row>
    <row r="61" spans="1:5" ht="31.5">
      <c r="A61" s="20" t="s">
        <v>117</v>
      </c>
      <c r="B61" s="21" t="s">
        <v>118</v>
      </c>
      <c r="C61" s="172"/>
      <c r="D61" s="172"/>
      <c r="E61" s="25"/>
    </row>
    <row r="62" spans="1:5" ht="31.5">
      <c r="A62" s="23" t="s">
        <v>119</v>
      </c>
      <c r="B62" s="24" t="s">
        <v>120</v>
      </c>
      <c r="C62" s="172">
        <v>2100000</v>
      </c>
      <c r="D62" s="172">
        <f>90000+342000</f>
        <v>432000</v>
      </c>
      <c r="E62" s="25">
        <f>83360+371052</f>
        <v>454412</v>
      </c>
    </row>
    <row r="63" spans="1:5" ht="15.75">
      <c r="A63" s="23" t="s">
        <v>121</v>
      </c>
      <c r="B63" s="24" t="s">
        <v>122</v>
      </c>
      <c r="C63" s="172">
        <v>175000</v>
      </c>
      <c r="D63" s="172">
        <v>2100000</v>
      </c>
      <c r="E63" s="25">
        <v>2237600</v>
      </c>
    </row>
    <row r="64" spans="1:5" ht="16.5" thickBot="1">
      <c r="A64" s="26" t="s">
        <v>123</v>
      </c>
      <c r="B64" s="27" t="s">
        <v>124</v>
      </c>
      <c r="C64" s="172"/>
      <c r="D64" s="172"/>
      <c r="E64" s="25"/>
    </row>
    <row r="65" spans="1:5" ht="16.5" thickBot="1">
      <c r="A65" s="17" t="s">
        <v>125</v>
      </c>
      <c r="B65" s="18" t="s">
        <v>126</v>
      </c>
      <c r="C65" s="170">
        <f>C8+C15+C22+C29+C37+C49+C55+C60</f>
        <v>281179544</v>
      </c>
      <c r="D65" s="170">
        <f>D8+D15+D22+D29+D37+D49+D55+D60</f>
        <v>306582238</v>
      </c>
      <c r="E65" s="19">
        <f>E8+E15+E22+E29+E37+E49+E55+E60</f>
        <v>348542573</v>
      </c>
    </row>
    <row r="66" spans="1:5" ht="16.5" thickBot="1">
      <c r="A66" s="32" t="s">
        <v>127</v>
      </c>
      <c r="B66" s="28" t="s">
        <v>128</v>
      </c>
      <c r="C66" s="170">
        <f>SUM(C67:C69)</f>
        <v>0</v>
      </c>
      <c r="D66" s="170">
        <f>SUM(D67:D69)</f>
        <v>0</v>
      </c>
      <c r="E66" s="19">
        <f>SUM(E67:E69)</f>
        <v>0</v>
      </c>
    </row>
    <row r="67" spans="1:5" ht="15.75">
      <c r="A67" s="20" t="s">
        <v>129</v>
      </c>
      <c r="B67" s="21" t="s">
        <v>130</v>
      </c>
      <c r="C67" s="172"/>
      <c r="D67" s="172"/>
      <c r="E67" s="25"/>
    </row>
    <row r="68" spans="1:5" ht="15.75">
      <c r="A68" s="23" t="s">
        <v>131</v>
      </c>
      <c r="B68" s="24" t="s">
        <v>132</v>
      </c>
      <c r="C68" s="172"/>
      <c r="D68" s="172"/>
      <c r="E68" s="25"/>
    </row>
    <row r="69" spans="1:5" ht="16.5" thickBot="1">
      <c r="A69" s="26" t="s">
        <v>133</v>
      </c>
      <c r="B69" s="33" t="s">
        <v>364</v>
      </c>
      <c r="C69" s="172"/>
      <c r="D69" s="172"/>
      <c r="E69" s="25"/>
    </row>
    <row r="70" spans="1:5" ht="16.5" thickBot="1">
      <c r="A70" s="32" t="s">
        <v>135</v>
      </c>
      <c r="B70" s="28" t="s">
        <v>136</v>
      </c>
      <c r="C70" s="170">
        <f>SUM(C71:C74)</f>
        <v>0</v>
      </c>
      <c r="D70" s="170">
        <f>SUM(D71:D74)</f>
        <v>0</v>
      </c>
      <c r="E70" s="19">
        <f>SUM(E71:E74)</f>
        <v>0</v>
      </c>
    </row>
    <row r="71" spans="1:5" ht="15.75">
      <c r="A71" s="20" t="s">
        <v>137</v>
      </c>
      <c r="B71" s="21" t="s">
        <v>138</v>
      </c>
      <c r="C71" s="172"/>
      <c r="D71" s="172"/>
      <c r="E71" s="25"/>
    </row>
    <row r="72" spans="1:5" ht="15.75">
      <c r="A72" s="23" t="s">
        <v>139</v>
      </c>
      <c r="B72" s="24" t="s">
        <v>140</v>
      </c>
      <c r="C72" s="172"/>
      <c r="D72" s="172"/>
      <c r="E72" s="25"/>
    </row>
    <row r="73" spans="1:5" ht="15.75">
      <c r="A73" s="23" t="s">
        <v>141</v>
      </c>
      <c r="B73" s="24" t="s">
        <v>142</v>
      </c>
      <c r="C73" s="172"/>
      <c r="D73" s="172"/>
      <c r="E73" s="25"/>
    </row>
    <row r="74" spans="1:5" ht="16.5" thickBot="1">
      <c r="A74" s="26" t="s">
        <v>143</v>
      </c>
      <c r="B74" s="27" t="s">
        <v>144</v>
      </c>
      <c r="C74" s="172"/>
      <c r="D74" s="172"/>
      <c r="E74" s="25"/>
    </row>
    <row r="75" spans="1:5" ht="16.5" thickBot="1">
      <c r="A75" s="32" t="s">
        <v>145</v>
      </c>
      <c r="B75" s="28" t="s">
        <v>146</v>
      </c>
      <c r="C75" s="170">
        <f>SUM(C76:C77)</f>
        <v>120863419</v>
      </c>
      <c r="D75" s="170">
        <f>SUM(D76:D77)</f>
        <v>152256607</v>
      </c>
      <c r="E75" s="19">
        <f>SUM(E76:E77)</f>
        <v>152256607</v>
      </c>
    </row>
    <row r="76" spans="1:5" ht="15.75">
      <c r="A76" s="20" t="s">
        <v>147</v>
      </c>
      <c r="B76" s="21" t="s">
        <v>148</v>
      </c>
      <c r="C76" s="172">
        <v>120863419</v>
      </c>
      <c r="D76" s="172">
        <f>138080386+14176221</f>
        <v>152256607</v>
      </c>
      <c r="E76" s="25">
        <f>138080386+14176221</f>
        <v>152256607</v>
      </c>
    </row>
    <row r="77" spans="1:5" ht="16.5" thickBot="1">
      <c r="A77" s="26" t="s">
        <v>149</v>
      </c>
      <c r="B77" s="27" t="s">
        <v>150</v>
      </c>
      <c r="C77" s="172"/>
      <c r="D77" s="172"/>
      <c r="E77" s="25"/>
    </row>
    <row r="78" spans="1:5" ht="16.5" thickBot="1">
      <c r="A78" s="32" t="s">
        <v>151</v>
      </c>
      <c r="B78" s="28" t="s">
        <v>152</v>
      </c>
      <c r="C78" s="170">
        <f>SUM(C79:C81)</f>
        <v>0</v>
      </c>
      <c r="D78" s="170">
        <f>SUM(D79:D81)</f>
        <v>0</v>
      </c>
      <c r="E78" s="19">
        <f>SUM(E79:E81)</f>
        <v>1850324</v>
      </c>
    </row>
    <row r="79" spans="1:5" ht="15.75">
      <c r="A79" s="20" t="s">
        <v>153</v>
      </c>
      <c r="B79" s="21" t="s">
        <v>154</v>
      </c>
      <c r="C79" s="172"/>
      <c r="D79" s="172">
        <v>0</v>
      </c>
      <c r="E79" s="25">
        <v>1850324</v>
      </c>
    </row>
    <row r="80" spans="1:5" ht="15.75">
      <c r="A80" s="23" t="s">
        <v>155</v>
      </c>
      <c r="B80" s="24" t="s">
        <v>156</v>
      </c>
      <c r="C80" s="172"/>
      <c r="D80" s="172"/>
      <c r="E80" s="25"/>
    </row>
    <row r="81" spans="1:6" ht="16.5" thickBot="1">
      <c r="A81" s="26" t="s">
        <v>157</v>
      </c>
      <c r="B81" s="27" t="s">
        <v>158</v>
      </c>
      <c r="C81" s="172"/>
      <c r="D81" s="172"/>
      <c r="E81" s="25"/>
    </row>
    <row r="82" spans="1:6" ht="16.5" thickBot="1">
      <c r="A82" s="32" t="s">
        <v>159</v>
      </c>
      <c r="B82" s="28" t="s">
        <v>160</v>
      </c>
      <c r="C82" s="170">
        <f>SUM(C83:C86)</f>
        <v>0</v>
      </c>
      <c r="D82" s="170">
        <f>SUM(D83:D86)</f>
        <v>0</v>
      </c>
      <c r="E82" s="19">
        <f>SUM(E83:E86)</f>
        <v>0</v>
      </c>
    </row>
    <row r="83" spans="1:6" ht="15.75">
      <c r="A83" s="34" t="s">
        <v>161</v>
      </c>
      <c r="B83" s="21" t="s">
        <v>162</v>
      </c>
      <c r="C83" s="172"/>
      <c r="D83" s="172"/>
      <c r="E83" s="25"/>
    </row>
    <row r="84" spans="1:6" ht="15.75">
      <c r="A84" s="35" t="s">
        <v>163</v>
      </c>
      <c r="B84" s="24" t="s">
        <v>164</v>
      </c>
      <c r="C84" s="172"/>
      <c r="D84" s="172"/>
      <c r="E84" s="25"/>
    </row>
    <row r="85" spans="1:6" ht="15.75">
      <c r="A85" s="35" t="s">
        <v>165</v>
      </c>
      <c r="B85" s="24" t="s">
        <v>166</v>
      </c>
      <c r="C85" s="172"/>
      <c r="D85" s="172"/>
      <c r="E85" s="25"/>
    </row>
    <row r="86" spans="1:6" ht="16.5" thickBot="1">
      <c r="A86" s="36" t="s">
        <v>167</v>
      </c>
      <c r="B86" s="27" t="s">
        <v>168</v>
      </c>
      <c r="C86" s="172"/>
      <c r="D86" s="172"/>
      <c r="E86" s="25"/>
    </row>
    <row r="87" spans="1:6" ht="16.5" thickBot="1">
      <c r="A87" s="32" t="s">
        <v>169</v>
      </c>
      <c r="B87" s="28" t="s">
        <v>170</v>
      </c>
      <c r="C87" s="175"/>
      <c r="D87" s="175"/>
      <c r="E87" s="37"/>
    </row>
    <row r="88" spans="1:6" ht="16.5" thickBot="1">
      <c r="A88" s="32" t="s">
        <v>171</v>
      </c>
      <c r="B88" s="28" t="s">
        <v>172</v>
      </c>
      <c r="C88" s="175"/>
      <c r="D88" s="175"/>
      <c r="E88" s="37"/>
    </row>
    <row r="89" spans="1:6" ht="16.5" thickBot="1">
      <c r="A89" s="32" t="s">
        <v>173</v>
      </c>
      <c r="B89" s="38" t="s">
        <v>174</v>
      </c>
      <c r="C89" s="170">
        <f>C66+C70+C75+C78+C82+C88+C87</f>
        <v>120863419</v>
      </c>
      <c r="D89" s="170">
        <f>D66+D70+D75+D78+D82+D88+D87</f>
        <v>152256607</v>
      </c>
      <c r="E89" s="19">
        <f>E66+E70+E75+E78+E82+E88+E87</f>
        <v>154106931</v>
      </c>
    </row>
    <row r="90" spans="1:6" ht="16.5" thickBot="1">
      <c r="A90" s="39" t="s">
        <v>175</v>
      </c>
      <c r="B90" s="40" t="s">
        <v>176</v>
      </c>
      <c r="C90" s="170">
        <f>C65+C89</f>
        <v>402042963</v>
      </c>
      <c r="D90" s="170">
        <f>D65+D89</f>
        <v>458838845</v>
      </c>
      <c r="E90" s="19">
        <f>E65+E89</f>
        <v>502649504</v>
      </c>
      <c r="F90" s="164"/>
    </row>
    <row r="91" spans="1:6" ht="15.75">
      <c r="A91" s="41"/>
      <c r="B91" s="42"/>
      <c r="C91" s="43"/>
      <c r="E91" s="43"/>
    </row>
    <row r="92" spans="1:6" ht="16.5" thickBot="1">
      <c r="A92" s="299" t="s">
        <v>368</v>
      </c>
      <c r="B92" s="299"/>
      <c r="C92" s="299"/>
      <c r="D92" s="299"/>
    </row>
    <row r="93" spans="1:6" ht="16.5" thickBot="1">
      <c r="A93" s="9" t="s">
        <v>365</v>
      </c>
      <c r="B93" s="10" t="s">
        <v>369</v>
      </c>
      <c r="C93" s="168" t="s">
        <v>6</v>
      </c>
      <c r="D93" s="168" t="s">
        <v>409</v>
      </c>
      <c r="E93" s="86" t="s">
        <v>417</v>
      </c>
    </row>
    <row r="94" spans="1:6" ht="16.5" thickBot="1">
      <c r="A94" s="11" t="s">
        <v>7</v>
      </c>
      <c r="B94" s="12" t="s">
        <v>8</v>
      </c>
      <c r="C94" s="169" t="s">
        <v>9</v>
      </c>
      <c r="D94" s="169" t="s">
        <v>273</v>
      </c>
      <c r="E94" s="13" t="s">
        <v>413</v>
      </c>
    </row>
    <row r="95" spans="1:6" ht="16.5" thickBot="1">
      <c r="A95" s="46" t="s">
        <v>11</v>
      </c>
      <c r="B95" s="47" t="s">
        <v>343</v>
      </c>
      <c r="C95" s="176">
        <f>C96+C97+C98+C99+C100+C113</f>
        <v>270656364</v>
      </c>
      <c r="D95" s="176">
        <f>D96+D97+D98+D99+D100+D113</f>
        <v>335869540</v>
      </c>
      <c r="E95" s="48">
        <f>E96+E97+E98+E99+E100+E113</f>
        <v>271773044</v>
      </c>
    </row>
    <row r="96" spans="1:6" ht="15.75">
      <c r="A96" s="49" t="s">
        <v>13</v>
      </c>
      <c r="B96" s="50" t="s">
        <v>178</v>
      </c>
      <c r="C96" s="177">
        <f>74501692+60103930</f>
        <v>134605622</v>
      </c>
      <c r="D96" s="177">
        <f>94597389+73776265</f>
        <v>168373654</v>
      </c>
      <c r="E96" s="51">
        <f>67547112+63866793</f>
        <v>131413905</v>
      </c>
    </row>
    <row r="97" spans="1:5" ht="15.75">
      <c r="A97" s="23" t="s">
        <v>15</v>
      </c>
      <c r="B97" s="52" t="s">
        <v>179</v>
      </c>
      <c r="C97" s="172">
        <f>12363304+12999355</f>
        <v>25362659</v>
      </c>
      <c r="D97" s="172">
        <f>16239729+16013060</f>
        <v>32252789</v>
      </c>
      <c r="E97" s="25">
        <f>11994843+14235559</f>
        <v>26230402</v>
      </c>
    </row>
    <row r="98" spans="1:5" ht="15.75">
      <c r="A98" s="23" t="s">
        <v>17</v>
      </c>
      <c r="B98" s="52" t="s">
        <v>180</v>
      </c>
      <c r="C98" s="173">
        <f>51995346+35256581</f>
        <v>87251927</v>
      </c>
      <c r="D98" s="173">
        <f>58755177+38149847</f>
        <v>96905024</v>
      </c>
      <c r="E98" s="29">
        <f>48042595+28169555</f>
        <v>76212150</v>
      </c>
    </row>
    <row r="99" spans="1:5" ht="15.75">
      <c r="A99" s="23" t="s">
        <v>19</v>
      </c>
      <c r="B99" s="53" t="s">
        <v>181</v>
      </c>
      <c r="C99" s="173">
        <v>8240000</v>
      </c>
      <c r="D99" s="173">
        <v>11115105</v>
      </c>
      <c r="E99" s="29">
        <v>10694051</v>
      </c>
    </row>
    <row r="100" spans="1:5" ht="15.75">
      <c r="A100" s="23" t="s">
        <v>182</v>
      </c>
      <c r="B100" s="54" t="s">
        <v>183</v>
      </c>
      <c r="C100" s="173">
        <f>SUM(C101:C112)</f>
        <v>15196156</v>
      </c>
      <c r="D100" s="173">
        <f>SUM(D101:D112)</f>
        <v>27222968</v>
      </c>
      <c r="E100" s="173">
        <f>SUM(E101:E112)</f>
        <v>27222536</v>
      </c>
    </row>
    <row r="101" spans="1:5" ht="15.75">
      <c r="A101" s="23" t="s">
        <v>23</v>
      </c>
      <c r="B101" s="52" t="s">
        <v>184</v>
      </c>
      <c r="C101" s="173"/>
      <c r="D101" s="173"/>
      <c r="E101" s="29"/>
    </row>
    <row r="102" spans="1:5" ht="15.75">
      <c r="A102" s="23" t="s">
        <v>185</v>
      </c>
      <c r="B102" s="55" t="s">
        <v>186</v>
      </c>
      <c r="C102" s="173"/>
      <c r="D102" s="173"/>
      <c r="E102" s="29"/>
    </row>
    <row r="103" spans="1:5" ht="15.75">
      <c r="A103" s="23" t="s">
        <v>187</v>
      </c>
      <c r="B103" s="55" t="s">
        <v>188</v>
      </c>
      <c r="C103" s="173"/>
      <c r="D103" s="173"/>
      <c r="E103" s="29"/>
    </row>
    <row r="104" spans="1:5" ht="15.75">
      <c r="A104" s="23" t="s">
        <v>189</v>
      </c>
      <c r="B104" s="55" t="s">
        <v>190</v>
      </c>
      <c r="C104" s="173"/>
      <c r="D104" s="173"/>
      <c r="E104" s="29"/>
    </row>
    <row r="105" spans="1:5" ht="31.5">
      <c r="A105" s="23" t="s">
        <v>191</v>
      </c>
      <c r="B105" s="56" t="s">
        <v>192</v>
      </c>
      <c r="C105" s="173"/>
      <c r="D105" s="173"/>
      <c r="E105" s="29"/>
    </row>
    <row r="106" spans="1:5" ht="31.5">
      <c r="A106" s="23" t="s">
        <v>193</v>
      </c>
      <c r="B106" s="56" t="s">
        <v>194</v>
      </c>
      <c r="C106" s="173"/>
      <c r="D106" s="173"/>
      <c r="E106" s="29"/>
    </row>
    <row r="107" spans="1:5" ht="15.75">
      <c r="A107" s="23" t="s">
        <v>195</v>
      </c>
      <c r="B107" s="55" t="s">
        <v>196</v>
      </c>
      <c r="C107" s="173">
        <f>4857156+339000</f>
        <v>5196156</v>
      </c>
      <c r="D107" s="173">
        <v>5683968</v>
      </c>
      <c r="E107" s="29">
        <v>5683968</v>
      </c>
    </row>
    <row r="108" spans="1:5" ht="15.75">
      <c r="A108" s="23" t="s">
        <v>197</v>
      </c>
      <c r="B108" s="55" t="s">
        <v>198</v>
      </c>
      <c r="C108" s="173"/>
      <c r="D108" s="173"/>
      <c r="E108" s="29"/>
    </row>
    <row r="109" spans="1:5" ht="31.5">
      <c r="A109" s="23" t="s">
        <v>199</v>
      </c>
      <c r="B109" s="56" t="s">
        <v>200</v>
      </c>
      <c r="C109" s="173"/>
      <c r="D109" s="173"/>
      <c r="E109" s="29"/>
    </row>
    <row r="110" spans="1:5" ht="15.75">
      <c r="A110" s="57" t="s">
        <v>201</v>
      </c>
      <c r="B110" s="58" t="s">
        <v>202</v>
      </c>
      <c r="C110" s="173"/>
      <c r="D110" s="173"/>
      <c r="E110" s="29"/>
    </row>
    <row r="111" spans="1:5" ht="15.75">
      <c r="A111" s="23" t="s">
        <v>203</v>
      </c>
      <c r="B111" s="58" t="s">
        <v>204</v>
      </c>
      <c r="C111" s="173"/>
      <c r="D111" s="173"/>
      <c r="E111" s="29"/>
    </row>
    <row r="112" spans="1:5" ht="31.5">
      <c r="A112" s="23" t="s">
        <v>205</v>
      </c>
      <c r="B112" s="56" t="s">
        <v>206</v>
      </c>
      <c r="C112" s="172">
        <v>10000000</v>
      </c>
      <c r="D112" s="172">
        <f>21200000+339000</f>
        <v>21539000</v>
      </c>
      <c r="E112" s="25">
        <f>21200000+338568</f>
        <v>21538568</v>
      </c>
    </row>
    <row r="113" spans="1:5" ht="15.75">
      <c r="A113" s="23" t="s">
        <v>207</v>
      </c>
      <c r="B113" s="53" t="s">
        <v>208</v>
      </c>
      <c r="C113" s="172"/>
      <c r="D113" s="172"/>
      <c r="E113" s="25"/>
    </row>
    <row r="114" spans="1:5" ht="15.75">
      <c r="A114" s="26" t="s">
        <v>209</v>
      </c>
      <c r="B114" s="52" t="s">
        <v>210</v>
      </c>
      <c r="C114" s="173"/>
      <c r="D114" s="173"/>
      <c r="E114" s="29"/>
    </row>
    <row r="115" spans="1:5" ht="16.5" thickBot="1">
      <c r="A115" s="59" t="s">
        <v>211</v>
      </c>
      <c r="B115" s="60" t="s">
        <v>212</v>
      </c>
      <c r="C115" s="178"/>
      <c r="D115" s="178"/>
      <c r="E115" s="61"/>
    </row>
    <row r="116" spans="1:5" ht="16.5" thickBot="1">
      <c r="A116" s="17" t="s">
        <v>25</v>
      </c>
      <c r="B116" s="62" t="s">
        <v>344</v>
      </c>
      <c r="C116" s="170">
        <f>C117+C119+C121</f>
        <v>131386599</v>
      </c>
      <c r="D116" s="170">
        <f>D117+D119+D121</f>
        <v>120830349</v>
      </c>
      <c r="E116" s="19">
        <f>E117+E119+E121</f>
        <v>41723286</v>
      </c>
    </row>
    <row r="117" spans="1:5" ht="15.75">
      <c r="A117" s="20" t="s">
        <v>27</v>
      </c>
      <c r="B117" s="52" t="s">
        <v>213</v>
      </c>
      <c r="C117" s="171">
        <v>48341296</v>
      </c>
      <c r="D117" s="171">
        <f>50357038+478099</f>
        <v>50835137</v>
      </c>
      <c r="E117" s="22">
        <f>9300724+338590</f>
        <v>9639314</v>
      </c>
    </row>
    <row r="118" spans="1:5" ht="15.75">
      <c r="A118" s="20" t="s">
        <v>29</v>
      </c>
      <c r="B118" s="63" t="s">
        <v>214</v>
      </c>
      <c r="C118" s="171"/>
      <c r="D118" s="171"/>
      <c r="E118" s="22"/>
    </row>
    <row r="119" spans="1:5" ht="15.75">
      <c r="A119" s="20" t="s">
        <v>31</v>
      </c>
      <c r="B119" s="63" t="s">
        <v>215</v>
      </c>
      <c r="C119" s="172">
        <v>81522143</v>
      </c>
      <c r="D119" s="172">
        <v>67622052</v>
      </c>
      <c r="E119" s="25">
        <v>29814979</v>
      </c>
    </row>
    <row r="120" spans="1:5" ht="15.75">
      <c r="A120" s="20" t="s">
        <v>33</v>
      </c>
      <c r="B120" s="63" t="s">
        <v>216</v>
      </c>
      <c r="C120" s="179"/>
      <c r="D120" s="172"/>
      <c r="E120" s="25"/>
    </row>
    <row r="121" spans="1:5" ht="15.75">
      <c r="A121" s="20" t="s">
        <v>35</v>
      </c>
      <c r="B121" s="65" t="s">
        <v>217</v>
      </c>
      <c r="C121" s="25">
        <f>SUM(C122:C129)</f>
        <v>1523160</v>
      </c>
      <c r="D121" s="172">
        <f>SUM(D122:D129)</f>
        <v>2373160</v>
      </c>
      <c r="E121" s="172">
        <f>SUM(E122:E129)</f>
        <v>2268993</v>
      </c>
    </row>
    <row r="122" spans="1:5" ht="31.5">
      <c r="A122" s="20" t="s">
        <v>37</v>
      </c>
      <c r="B122" s="66" t="s">
        <v>218</v>
      </c>
      <c r="C122" s="179"/>
      <c r="D122" s="172"/>
      <c r="E122" s="25"/>
    </row>
    <row r="123" spans="1:5" ht="31.5">
      <c r="A123" s="20" t="s">
        <v>219</v>
      </c>
      <c r="B123" s="67" t="s">
        <v>220</v>
      </c>
      <c r="C123" s="179"/>
      <c r="D123" s="172"/>
      <c r="E123" s="25"/>
    </row>
    <row r="124" spans="1:5" ht="31.5">
      <c r="A124" s="20" t="s">
        <v>221</v>
      </c>
      <c r="B124" s="56" t="s">
        <v>194</v>
      </c>
      <c r="C124" s="179"/>
      <c r="D124" s="172"/>
      <c r="E124" s="25"/>
    </row>
    <row r="125" spans="1:5" ht="15.75">
      <c r="A125" s="20" t="s">
        <v>222</v>
      </c>
      <c r="B125" s="56" t="s">
        <v>223</v>
      </c>
      <c r="C125" s="179">
        <v>1523160</v>
      </c>
      <c r="D125" s="172">
        <v>1523160</v>
      </c>
      <c r="E125" s="25">
        <v>1418993</v>
      </c>
    </row>
    <row r="126" spans="1:5" ht="15.75">
      <c r="A126" s="20" t="s">
        <v>224</v>
      </c>
      <c r="B126" s="56" t="s">
        <v>225</v>
      </c>
      <c r="C126" s="179"/>
      <c r="D126" s="172"/>
      <c r="E126" s="25"/>
    </row>
    <row r="127" spans="1:5" ht="31.5">
      <c r="A127" s="20" t="s">
        <v>226</v>
      </c>
      <c r="B127" s="56" t="s">
        <v>200</v>
      </c>
      <c r="C127" s="179"/>
      <c r="D127" s="172">
        <f>250000+600000</f>
        <v>850000</v>
      </c>
      <c r="E127" s="25">
        <f>250000+600000</f>
        <v>850000</v>
      </c>
    </row>
    <row r="128" spans="1:5" ht="15.75">
      <c r="A128" s="20" t="s">
        <v>227</v>
      </c>
      <c r="B128" s="56" t="s">
        <v>228</v>
      </c>
      <c r="C128" s="179"/>
      <c r="D128" s="172"/>
      <c r="E128" s="25"/>
    </row>
    <row r="129" spans="1:5" ht="32.25" thickBot="1">
      <c r="A129" s="57" t="s">
        <v>229</v>
      </c>
      <c r="B129" s="56" t="s">
        <v>230</v>
      </c>
      <c r="C129" s="180"/>
      <c r="D129" s="173"/>
      <c r="E129" s="29"/>
    </row>
    <row r="130" spans="1:5" ht="16.5" thickBot="1">
      <c r="A130" s="17" t="s">
        <v>39</v>
      </c>
      <c r="B130" s="18" t="s">
        <v>231</v>
      </c>
      <c r="C130" s="170">
        <f>C95+C116</f>
        <v>402042963</v>
      </c>
      <c r="D130" s="170">
        <f>D95+D116</f>
        <v>456699889</v>
      </c>
      <c r="E130" s="19">
        <f>E95+E116</f>
        <v>313496330</v>
      </c>
    </row>
    <row r="131" spans="1:5" ht="32.25" thickBot="1">
      <c r="A131" s="17" t="s">
        <v>232</v>
      </c>
      <c r="B131" s="18" t="s">
        <v>233</v>
      </c>
      <c r="C131" s="170">
        <f>C132+C133+C134</f>
        <v>0</v>
      </c>
      <c r="D131" s="170">
        <f>D132+D133+D134</f>
        <v>0</v>
      </c>
      <c r="E131" s="19">
        <f>E132+E133+E134</f>
        <v>0</v>
      </c>
    </row>
    <row r="132" spans="1:5" ht="15.75">
      <c r="A132" s="20" t="s">
        <v>55</v>
      </c>
      <c r="B132" s="69" t="s">
        <v>234</v>
      </c>
      <c r="C132" s="179"/>
      <c r="D132" s="172"/>
      <c r="E132" s="25"/>
    </row>
    <row r="133" spans="1:5" ht="15.75">
      <c r="A133" s="20" t="s">
        <v>63</v>
      </c>
      <c r="B133" s="69" t="s">
        <v>235</v>
      </c>
      <c r="C133" s="179"/>
      <c r="D133" s="172"/>
      <c r="E133" s="25"/>
    </row>
    <row r="134" spans="1:5" ht="16.5" thickBot="1">
      <c r="A134" s="57" t="s">
        <v>65</v>
      </c>
      <c r="B134" s="70" t="s">
        <v>236</v>
      </c>
      <c r="C134" s="179"/>
      <c r="D134" s="172"/>
      <c r="E134" s="25"/>
    </row>
    <row r="135" spans="1:5" ht="16.5" thickBot="1">
      <c r="A135" s="17" t="s">
        <v>69</v>
      </c>
      <c r="B135" s="18" t="s">
        <v>237</v>
      </c>
      <c r="C135" s="170">
        <f>C136+C137+C138+C139+C140+C141</f>
        <v>0</v>
      </c>
      <c r="D135" s="170">
        <f>D136+D137+D138+D139+D140+D141</f>
        <v>0</v>
      </c>
      <c r="E135" s="19">
        <f>E136+E137+E138+E139+E140+E141</f>
        <v>0</v>
      </c>
    </row>
    <row r="136" spans="1:5" ht="15.75">
      <c r="A136" s="20" t="s">
        <v>71</v>
      </c>
      <c r="B136" s="69" t="s">
        <v>238</v>
      </c>
      <c r="C136" s="179"/>
      <c r="D136" s="172"/>
      <c r="E136" s="25"/>
    </row>
    <row r="137" spans="1:5" ht="15.75">
      <c r="A137" s="20" t="s">
        <v>73</v>
      </c>
      <c r="B137" s="69" t="s">
        <v>239</v>
      </c>
      <c r="C137" s="179"/>
      <c r="D137" s="172"/>
      <c r="E137" s="25"/>
    </row>
    <row r="138" spans="1:5" ht="15.75">
      <c r="A138" s="20" t="s">
        <v>75</v>
      </c>
      <c r="B138" s="69" t="s">
        <v>240</v>
      </c>
      <c r="C138" s="179"/>
      <c r="D138" s="172"/>
      <c r="E138" s="25"/>
    </row>
    <row r="139" spans="1:5" ht="15.75">
      <c r="A139" s="20" t="s">
        <v>77</v>
      </c>
      <c r="B139" s="69" t="s">
        <v>241</v>
      </c>
      <c r="C139" s="179"/>
      <c r="D139" s="172"/>
      <c r="E139" s="25"/>
    </row>
    <row r="140" spans="1:5" ht="15.75">
      <c r="A140" s="20" t="s">
        <v>79</v>
      </c>
      <c r="B140" s="69" t="s">
        <v>242</v>
      </c>
      <c r="C140" s="179"/>
      <c r="D140" s="172"/>
      <c r="E140" s="25"/>
    </row>
    <row r="141" spans="1:5" ht="16.5" thickBot="1">
      <c r="A141" s="57" t="s">
        <v>81</v>
      </c>
      <c r="B141" s="70" t="s">
        <v>243</v>
      </c>
      <c r="C141" s="179"/>
      <c r="D141" s="172"/>
      <c r="E141" s="25"/>
    </row>
    <row r="142" spans="1:5" ht="16.5" thickBot="1">
      <c r="A142" s="17" t="s">
        <v>93</v>
      </c>
      <c r="B142" s="18" t="s">
        <v>244</v>
      </c>
      <c r="C142" s="170">
        <f>C143+C144+C146+C147+C145</f>
        <v>0</v>
      </c>
      <c r="D142" s="170">
        <f>D143+D144+D146+D147+D145</f>
        <v>2138956</v>
      </c>
      <c r="E142" s="19">
        <f>E143+E144+E146+E147+E145</f>
        <v>2138956</v>
      </c>
    </row>
    <row r="143" spans="1:5" ht="15.75">
      <c r="A143" s="20" t="s">
        <v>95</v>
      </c>
      <c r="B143" s="69" t="s">
        <v>245</v>
      </c>
      <c r="C143" s="179"/>
      <c r="D143" s="172"/>
      <c r="E143" s="25"/>
    </row>
    <row r="144" spans="1:5" ht="15.75">
      <c r="A144" s="20" t="s">
        <v>97</v>
      </c>
      <c r="B144" s="69" t="s">
        <v>246</v>
      </c>
      <c r="C144" s="179"/>
      <c r="D144" s="172">
        <v>2138956</v>
      </c>
      <c r="E144" s="25">
        <v>2138956</v>
      </c>
    </row>
    <row r="145" spans="1:5" ht="15.75">
      <c r="A145" s="20" t="s">
        <v>99</v>
      </c>
      <c r="B145" s="69" t="s">
        <v>247</v>
      </c>
      <c r="C145" s="179"/>
      <c r="D145" s="172"/>
      <c r="E145" s="25"/>
    </row>
    <row r="146" spans="1:5" ht="15.75">
      <c r="A146" s="20" t="s">
        <v>101</v>
      </c>
      <c r="B146" s="69" t="s">
        <v>248</v>
      </c>
      <c r="C146" s="179"/>
      <c r="D146" s="172"/>
      <c r="E146" s="25"/>
    </row>
    <row r="147" spans="1:5" ht="16.5" thickBot="1">
      <c r="A147" s="57" t="s">
        <v>103</v>
      </c>
      <c r="B147" s="70" t="s">
        <v>249</v>
      </c>
      <c r="C147" s="179"/>
      <c r="D147" s="172"/>
      <c r="E147" s="25"/>
    </row>
    <row r="148" spans="1:5" ht="16.5" thickBot="1">
      <c r="A148" s="17" t="s">
        <v>250</v>
      </c>
      <c r="B148" s="18" t="s">
        <v>251</v>
      </c>
      <c r="C148" s="181">
        <f>C149+C150+C151+C152+C153</f>
        <v>0</v>
      </c>
      <c r="D148" s="181">
        <f>D149+D150+D151+D152+D153</f>
        <v>0</v>
      </c>
      <c r="E148" s="71">
        <f>E149+E150+E151+E152+E153</f>
        <v>0</v>
      </c>
    </row>
    <row r="149" spans="1:5" ht="15.75">
      <c r="A149" s="20" t="s">
        <v>107</v>
      </c>
      <c r="B149" s="69" t="s">
        <v>252</v>
      </c>
      <c r="C149" s="179"/>
      <c r="D149" s="172"/>
      <c r="E149" s="25"/>
    </row>
    <row r="150" spans="1:5" ht="15.75">
      <c r="A150" s="20" t="s">
        <v>109</v>
      </c>
      <c r="B150" s="69" t="s">
        <v>253</v>
      </c>
      <c r="C150" s="179"/>
      <c r="D150" s="172"/>
      <c r="E150" s="25"/>
    </row>
    <row r="151" spans="1:5" ht="15.75">
      <c r="A151" s="20" t="s">
        <v>111</v>
      </c>
      <c r="B151" s="69" t="s">
        <v>254</v>
      </c>
      <c r="C151" s="179"/>
      <c r="D151" s="172"/>
      <c r="E151" s="25"/>
    </row>
    <row r="152" spans="1:5" ht="31.5">
      <c r="A152" s="20" t="s">
        <v>113</v>
      </c>
      <c r="B152" s="69" t="s">
        <v>255</v>
      </c>
      <c r="C152" s="179"/>
      <c r="D152" s="172"/>
      <c r="E152" s="25"/>
    </row>
    <row r="153" spans="1:5" ht="16.5" thickBot="1">
      <c r="A153" s="57" t="s">
        <v>256</v>
      </c>
      <c r="B153" s="70" t="s">
        <v>257</v>
      </c>
      <c r="C153" s="180"/>
      <c r="D153" s="173"/>
      <c r="E153" s="29"/>
    </row>
    <row r="154" spans="1:5" ht="16.5" thickBot="1">
      <c r="A154" s="72" t="s">
        <v>115</v>
      </c>
      <c r="B154" s="18" t="s">
        <v>258</v>
      </c>
      <c r="C154" s="181"/>
      <c r="D154" s="181"/>
      <c r="E154" s="71"/>
    </row>
    <row r="155" spans="1:5" ht="16.5" thickBot="1">
      <c r="A155" s="72" t="s">
        <v>125</v>
      </c>
      <c r="B155" s="18" t="s">
        <v>259</v>
      </c>
      <c r="C155" s="181"/>
      <c r="D155" s="181"/>
      <c r="E155" s="71"/>
    </row>
    <row r="156" spans="1:5" ht="16.5" thickBot="1">
      <c r="A156" s="17" t="s">
        <v>260</v>
      </c>
      <c r="B156" s="18" t="s">
        <v>261</v>
      </c>
      <c r="C156" s="182">
        <f>C131+C135+C142+C148+C154+C155</f>
        <v>0</v>
      </c>
      <c r="D156" s="182">
        <f>D131+D135+D142+D148+D154+D155</f>
        <v>2138956</v>
      </c>
      <c r="E156" s="73">
        <f>E131+E135+E142+E148+E154+E155</f>
        <v>2138956</v>
      </c>
    </row>
    <row r="157" spans="1:5" ht="16.5" thickBot="1">
      <c r="A157" s="74" t="s">
        <v>262</v>
      </c>
      <c r="B157" s="75" t="s">
        <v>263</v>
      </c>
      <c r="C157" s="182">
        <f>C130+C156</f>
        <v>402042963</v>
      </c>
      <c r="D157" s="182">
        <f>D130+D156</f>
        <v>458838845</v>
      </c>
      <c r="E157" s="73">
        <f>E130+E156</f>
        <v>315635286</v>
      </c>
    </row>
    <row r="158" spans="1:5" ht="15.75">
      <c r="A158" s="76"/>
      <c r="B158" s="77"/>
      <c r="C158" s="78"/>
      <c r="E158" s="78"/>
    </row>
  </sheetData>
  <mergeCells count="5">
    <mergeCell ref="A5:D5"/>
    <mergeCell ref="A92:D92"/>
    <mergeCell ref="A1:E1"/>
    <mergeCell ref="C4:D4"/>
    <mergeCell ref="A2:E2"/>
  </mergeCells>
  <pageMargins left="0.31496062992125984" right="0.31496062992125984" top="0.35433070866141736" bottom="0.35433070866141736" header="0.31496062992125984" footer="0.31496062992125984"/>
  <pageSetup paperSize="9" scale="78" fitToWidth="2" fitToHeight="2" orientation="portrait" r:id="rId1"/>
  <rowBreaks count="3" manualBreakCount="3">
    <brk id="48" max="4" man="1"/>
    <brk id="91" max="4" man="1"/>
    <brk id="130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zoomScale="90" zoomScaleNormal="90" workbookViewId="0">
      <selection activeCell="A2" sqref="A2:I2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9" width="18.7109375" customWidth="1"/>
  </cols>
  <sheetData>
    <row r="1" spans="1:9" ht="15.75">
      <c r="A1" s="300" t="s">
        <v>404</v>
      </c>
      <c r="B1" s="300"/>
      <c r="C1" s="300"/>
      <c r="D1" s="300"/>
      <c r="E1" s="300"/>
      <c r="F1" s="300"/>
      <c r="G1" s="300"/>
      <c r="H1" s="300"/>
      <c r="I1" s="300"/>
    </row>
    <row r="2" spans="1:9" ht="15.75">
      <c r="A2" s="302" t="s">
        <v>423</v>
      </c>
      <c r="B2" s="302"/>
      <c r="C2" s="302"/>
      <c r="D2" s="302"/>
      <c r="E2" s="302"/>
      <c r="F2" s="302"/>
      <c r="G2" s="302"/>
      <c r="H2" s="302"/>
      <c r="I2" s="302"/>
    </row>
    <row r="3" spans="1:9" ht="15.75">
      <c r="A3" s="84"/>
      <c r="B3" s="84"/>
      <c r="C3" s="84"/>
      <c r="D3" s="84"/>
      <c r="E3" s="84"/>
      <c r="F3" s="1"/>
      <c r="G3" s="1"/>
      <c r="H3" s="1"/>
      <c r="I3" s="1"/>
    </row>
    <row r="4" spans="1:9" ht="24" customHeight="1">
      <c r="A4" s="306" t="s">
        <v>362</v>
      </c>
      <c r="B4" s="306"/>
      <c r="C4" s="306"/>
      <c r="D4" s="306"/>
      <c r="E4" s="306"/>
      <c r="F4" s="306"/>
      <c r="G4" s="306"/>
      <c r="H4" s="306"/>
      <c r="I4" s="306"/>
    </row>
    <row r="5" spans="1:9" ht="16.5" thickBot="1">
      <c r="A5" s="88"/>
      <c r="B5" s="89"/>
      <c r="C5" s="88"/>
      <c r="D5" s="88"/>
      <c r="E5" s="88"/>
      <c r="F5" s="88"/>
      <c r="G5" s="113"/>
      <c r="H5" s="113"/>
      <c r="I5" s="113" t="s">
        <v>420</v>
      </c>
    </row>
    <row r="6" spans="1:9" ht="16.5" thickBot="1">
      <c r="A6" s="304" t="s">
        <v>272</v>
      </c>
      <c r="B6" s="90" t="s">
        <v>10</v>
      </c>
      <c r="C6" s="91"/>
      <c r="D6" s="163"/>
      <c r="E6" s="163"/>
      <c r="F6" s="90" t="s">
        <v>177</v>
      </c>
      <c r="G6" s="92"/>
      <c r="H6" s="92"/>
      <c r="I6" s="92"/>
    </row>
    <row r="7" spans="1:9" ht="16.5" thickBot="1">
      <c r="A7" s="305"/>
      <c r="B7" s="93" t="s">
        <v>0</v>
      </c>
      <c r="C7" s="94" t="s">
        <v>6</v>
      </c>
      <c r="D7" s="94" t="s">
        <v>409</v>
      </c>
      <c r="E7" s="94" t="s">
        <v>417</v>
      </c>
      <c r="F7" s="93" t="s">
        <v>0</v>
      </c>
      <c r="G7" s="94" t="s">
        <v>6</v>
      </c>
      <c r="H7" s="94" t="s">
        <v>409</v>
      </c>
      <c r="I7" s="94" t="s">
        <v>417</v>
      </c>
    </row>
    <row r="8" spans="1:9" ht="16.5" thickBot="1">
      <c r="A8" s="95" t="s">
        <v>7</v>
      </c>
      <c r="B8" s="93" t="s">
        <v>8</v>
      </c>
      <c r="C8" s="94" t="s">
        <v>9</v>
      </c>
      <c r="D8" s="94" t="s">
        <v>273</v>
      </c>
      <c r="E8" s="94" t="s">
        <v>413</v>
      </c>
      <c r="F8" s="93" t="s">
        <v>416</v>
      </c>
      <c r="G8" s="293" t="s">
        <v>412</v>
      </c>
      <c r="H8" s="94" t="s">
        <v>414</v>
      </c>
      <c r="I8" s="273" t="s">
        <v>415</v>
      </c>
    </row>
    <row r="9" spans="1:9" ht="15.75">
      <c r="A9" s="122" t="s">
        <v>11</v>
      </c>
      <c r="B9" s="96" t="s">
        <v>274</v>
      </c>
      <c r="C9" s="97">
        <v>53554270</v>
      </c>
      <c r="D9" s="213">
        <v>56984103</v>
      </c>
      <c r="E9" s="97">
        <v>56984103</v>
      </c>
      <c r="F9" s="96" t="s">
        <v>275</v>
      </c>
      <c r="G9" s="288">
        <v>74501692</v>
      </c>
      <c r="H9" s="294">
        <v>94597389</v>
      </c>
      <c r="I9" s="297">
        <v>67547112</v>
      </c>
    </row>
    <row r="10" spans="1:9" ht="31.5">
      <c r="A10" s="123" t="s">
        <v>25</v>
      </c>
      <c r="B10" s="99" t="s">
        <v>276</v>
      </c>
      <c r="C10" s="100">
        <v>53509163</v>
      </c>
      <c r="D10" s="214">
        <v>53509163</v>
      </c>
      <c r="E10" s="100">
        <v>44917989</v>
      </c>
      <c r="F10" s="99" t="s">
        <v>179</v>
      </c>
      <c r="G10" s="103">
        <v>12363304</v>
      </c>
      <c r="H10" s="103">
        <v>16239729</v>
      </c>
      <c r="I10" s="97">
        <v>11994843</v>
      </c>
    </row>
    <row r="11" spans="1:9" ht="15.75">
      <c r="A11" s="123" t="s">
        <v>39</v>
      </c>
      <c r="B11" s="99" t="s">
        <v>277</v>
      </c>
      <c r="C11" s="100"/>
      <c r="D11" s="214"/>
      <c r="E11" s="100"/>
      <c r="F11" s="99" t="s">
        <v>278</v>
      </c>
      <c r="G11" s="103">
        <v>51995346</v>
      </c>
      <c r="H11" s="103">
        <v>58755177</v>
      </c>
      <c r="I11" s="97">
        <v>48042595</v>
      </c>
    </row>
    <row r="12" spans="1:9" ht="15.75">
      <c r="A12" s="123" t="s">
        <v>232</v>
      </c>
      <c r="B12" s="99" t="s">
        <v>266</v>
      </c>
      <c r="C12" s="100">
        <v>142830000</v>
      </c>
      <c r="D12" s="214">
        <v>152355357</v>
      </c>
      <c r="E12" s="100">
        <v>201221771</v>
      </c>
      <c r="F12" s="99" t="s">
        <v>181</v>
      </c>
      <c r="G12" s="103">
        <v>8240000</v>
      </c>
      <c r="H12" s="103">
        <v>11115105</v>
      </c>
      <c r="I12" s="97">
        <v>10694051</v>
      </c>
    </row>
    <row r="13" spans="1:9" ht="15.75">
      <c r="A13" s="123" t="s">
        <v>69</v>
      </c>
      <c r="B13" s="102" t="s">
        <v>279</v>
      </c>
      <c r="C13" s="100">
        <v>7297340</v>
      </c>
      <c r="D13" s="214">
        <v>16202359</v>
      </c>
      <c r="E13" s="100">
        <v>17508362</v>
      </c>
      <c r="F13" s="99" t="s">
        <v>183</v>
      </c>
      <c r="G13" s="103">
        <v>14857156</v>
      </c>
      <c r="H13" s="103">
        <v>26883968</v>
      </c>
      <c r="I13" s="97">
        <v>26883968</v>
      </c>
    </row>
    <row r="14" spans="1:9" ht="15.75">
      <c r="A14" s="123" t="s">
        <v>93</v>
      </c>
      <c r="B14" s="99" t="s">
        <v>267</v>
      </c>
      <c r="C14" s="103"/>
      <c r="D14" s="215">
        <v>0</v>
      </c>
      <c r="E14" s="103">
        <v>154525</v>
      </c>
      <c r="F14" s="99" t="s">
        <v>208</v>
      </c>
      <c r="G14" s="103"/>
      <c r="H14" s="103"/>
      <c r="I14" s="100"/>
    </row>
    <row r="15" spans="1:9" ht="16.5" thickBot="1">
      <c r="A15" s="123" t="s">
        <v>250</v>
      </c>
      <c r="B15" s="99" t="s">
        <v>280</v>
      </c>
      <c r="C15" s="100"/>
      <c r="D15" s="214"/>
      <c r="E15" s="100"/>
      <c r="F15" s="104"/>
      <c r="G15" s="103"/>
      <c r="H15" s="103"/>
      <c r="I15" s="100"/>
    </row>
    <row r="16" spans="1:9" ht="32.25" thickBot="1">
      <c r="A16" s="95" t="s">
        <v>115</v>
      </c>
      <c r="B16" s="105" t="s">
        <v>351</v>
      </c>
      <c r="C16" s="106">
        <f>SUM(C9:C10,C12:C14)</f>
        <v>257190773</v>
      </c>
      <c r="D16" s="106">
        <f>SUM(D9:D10,D12:D14)</f>
        <v>279050982</v>
      </c>
      <c r="E16" s="106">
        <f>SUM(E9:E10,E12:E14)</f>
        <v>320786750</v>
      </c>
      <c r="F16" s="105" t="s">
        <v>350</v>
      </c>
      <c r="G16" s="290">
        <f>SUM(G9:G14)</f>
        <v>161957498</v>
      </c>
      <c r="H16" s="290">
        <f>SUM(H9:H14)</f>
        <v>207591368</v>
      </c>
      <c r="I16" s="106">
        <f>SUM(I9:I14)</f>
        <v>165162569</v>
      </c>
    </row>
    <row r="17" spans="1:9" ht="31.5">
      <c r="A17" s="124" t="s">
        <v>125</v>
      </c>
      <c r="B17" s="108" t="s">
        <v>348</v>
      </c>
      <c r="C17" s="109">
        <f>C18+C19+C20+C21</f>
        <v>0</v>
      </c>
      <c r="D17" s="216">
        <f>D18+D19+D20+D21</f>
        <v>20518136</v>
      </c>
      <c r="E17" s="109">
        <f>E18+E19+E20+E21</f>
        <v>1850324</v>
      </c>
      <c r="F17" s="99" t="s">
        <v>284</v>
      </c>
      <c r="G17" s="291"/>
      <c r="H17" s="291"/>
      <c r="I17" s="111"/>
    </row>
    <row r="18" spans="1:9" ht="15.75">
      <c r="A18" s="125" t="s">
        <v>260</v>
      </c>
      <c r="B18" s="99" t="s">
        <v>286</v>
      </c>
      <c r="C18" s="100"/>
      <c r="D18" s="214">
        <v>20518136</v>
      </c>
      <c r="E18" s="100"/>
      <c r="F18" s="99" t="s">
        <v>287</v>
      </c>
      <c r="G18" s="103"/>
      <c r="H18" s="103"/>
      <c r="I18" s="100"/>
    </row>
    <row r="19" spans="1:9" ht="15.75">
      <c r="A19" s="125" t="s">
        <v>262</v>
      </c>
      <c r="B19" s="99" t="s">
        <v>289</v>
      </c>
      <c r="C19" s="100"/>
      <c r="D19" s="214"/>
      <c r="E19" s="100"/>
      <c r="F19" s="99" t="s">
        <v>290</v>
      </c>
      <c r="G19" s="103"/>
      <c r="H19" s="103"/>
      <c r="I19" s="100"/>
    </row>
    <row r="20" spans="1:9" ht="15.75">
      <c r="A20" s="125" t="s">
        <v>281</v>
      </c>
      <c r="B20" s="99" t="s">
        <v>292</v>
      </c>
      <c r="C20" s="100"/>
      <c r="D20" s="214"/>
      <c r="E20" s="100"/>
      <c r="F20" s="99" t="s">
        <v>293</v>
      </c>
      <c r="G20" s="103"/>
      <c r="H20" s="103"/>
      <c r="I20" s="100"/>
    </row>
    <row r="21" spans="1:9" ht="15.75">
      <c r="A21" s="125" t="s">
        <v>282</v>
      </c>
      <c r="B21" s="99" t="s">
        <v>295</v>
      </c>
      <c r="C21" s="100"/>
      <c r="D21" s="217"/>
      <c r="E21" s="100">
        <v>1850324</v>
      </c>
      <c r="F21" s="108" t="s">
        <v>296</v>
      </c>
      <c r="G21" s="103"/>
      <c r="H21" s="103"/>
      <c r="I21" s="100"/>
    </row>
    <row r="22" spans="1:9" ht="31.5">
      <c r="A22" s="125" t="s">
        <v>283</v>
      </c>
      <c r="B22" s="99" t="s">
        <v>347</v>
      </c>
      <c r="C22" s="110">
        <f>C23+C24</f>
        <v>0</v>
      </c>
      <c r="D22" s="110">
        <f>D23+D24</f>
        <v>0</v>
      </c>
      <c r="E22" s="110">
        <f>E23+E24</f>
        <v>0</v>
      </c>
      <c r="F22" s="99" t="s">
        <v>298</v>
      </c>
      <c r="G22" s="103"/>
      <c r="H22" s="103"/>
      <c r="I22" s="100"/>
    </row>
    <row r="23" spans="1:9" ht="31.5">
      <c r="A23" s="124" t="s">
        <v>285</v>
      </c>
      <c r="B23" s="108" t="s">
        <v>300</v>
      </c>
      <c r="C23" s="111"/>
      <c r="D23" s="217"/>
      <c r="E23" s="111"/>
      <c r="F23" s="96" t="s">
        <v>248</v>
      </c>
      <c r="G23" s="291"/>
      <c r="H23" s="291"/>
      <c r="I23" s="111"/>
    </row>
    <row r="24" spans="1:9" ht="31.5">
      <c r="A24" s="125" t="s">
        <v>288</v>
      </c>
      <c r="B24" s="99" t="s">
        <v>302</v>
      </c>
      <c r="C24" s="100"/>
      <c r="D24" s="214"/>
      <c r="E24" s="100"/>
      <c r="F24" s="99" t="s">
        <v>258</v>
      </c>
      <c r="G24" s="103"/>
      <c r="H24" s="103">
        <v>2138956</v>
      </c>
      <c r="I24" s="100">
        <v>2138956</v>
      </c>
    </row>
    <row r="25" spans="1:9" ht="15.75">
      <c r="A25" s="123" t="s">
        <v>291</v>
      </c>
      <c r="B25" s="99" t="s">
        <v>170</v>
      </c>
      <c r="C25" s="100"/>
      <c r="D25" s="214"/>
      <c r="E25" s="100"/>
      <c r="F25" s="99" t="s">
        <v>259</v>
      </c>
      <c r="G25" s="103"/>
      <c r="H25" s="103"/>
      <c r="I25" s="100"/>
    </row>
    <row r="26" spans="1:9" ht="32.25" thickBot="1">
      <c r="A26" s="126" t="s">
        <v>294</v>
      </c>
      <c r="B26" s="108" t="s">
        <v>172</v>
      </c>
      <c r="C26" s="111"/>
      <c r="D26" s="217"/>
      <c r="E26" s="111"/>
      <c r="F26" s="112" t="s">
        <v>247</v>
      </c>
      <c r="G26" s="291">
        <v>86810095</v>
      </c>
      <c r="H26" s="291">
        <v>89838794</v>
      </c>
      <c r="I26" s="111">
        <v>89838794</v>
      </c>
    </row>
    <row r="27" spans="1:9" ht="32.25" thickBot="1">
      <c r="A27" s="95" t="s">
        <v>297</v>
      </c>
      <c r="B27" s="105" t="s">
        <v>349</v>
      </c>
      <c r="C27" s="106">
        <f>C17+C22+C25+C26</f>
        <v>0</v>
      </c>
      <c r="D27" s="106">
        <f>D17+D22+D25+D26</f>
        <v>20518136</v>
      </c>
      <c r="E27" s="106">
        <f>E17+E22+E25+E26</f>
        <v>1850324</v>
      </c>
      <c r="F27" s="105" t="s">
        <v>408</v>
      </c>
      <c r="G27" s="290">
        <f>SUM(G17:G26)</f>
        <v>86810095</v>
      </c>
      <c r="H27" s="290">
        <f>SUM(H17:H26)</f>
        <v>91977750</v>
      </c>
      <c r="I27" s="106">
        <f>SUM(I17:I26)</f>
        <v>91977750</v>
      </c>
    </row>
    <row r="28" spans="1:9" ht="16.5" thickBot="1">
      <c r="A28" s="95" t="s">
        <v>299</v>
      </c>
      <c r="B28" s="105" t="s">
        <v>352</v>
      </c>
      <c r="C28" s="187">
        <f>+C16+C27</f>
        <v>257190773</v>
      </c>
      <c r="D28" s="290">
        <f>+D16+D27</f>
        <v>299569118</v>
      </c>
      <c r="E28" s="106">
        <f>+E16+E27</f>
        <v>322637074</v>
      </c>
      <c r="F28" s="298" t="s">
        <v>353</v>
      </c>
      <c r="G28" s="187">
        <f>G16+G27</f>
        <v>248767593</v>
      </c>
      <c r="H28" s="290">
        <f>H16+H27</f>
        <v>299569118</v>
      </c>
      <c r="I28" s="106">
        <f>I16+I27</f>
        <v>257140319</v>
      </c>
    </row>
  </sheetData>
  <mergeCells count="4">
    <mergeCell ref="A6:A7"/>
    <mergeCell ref="A4:I4"/>
    <mergeCell ref="A1:I1"/>
    <mergeCell ref="A2:I2"/>
  </mergeCells>
  <pageMargins left="1.19" right="0.70866141732283472" top="0.35433070866141736" bottom="0.35433070866141736" header="0.31496062992125984" footer="0.31496062992125984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4"/>
  <sheetViews>
    <sheetView zoomScale="80" zoomScaleNormal="80" workbookViewId="0">
      <selection activeCell="A2" sqref="A2:I2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9" width="18.7109375" customWidth="1"/>
  </cols>
  <sheetData>
    <row r="1" spans="1:9" ht="15.75">
      <c r="A1" s="300" t="s">
        <v>405</v>
      </c>
      <c r="B1" s="300"/>
      <c r="C1" s="300"/>
      <c r="D1" s="300"/>
      <c r="E1" s="300"/>
      <c r="F1" s="300"/>
      <c r="G1" s="300"/>
      <c r="H1" s="300"/>
      <c r="I1" s="300"/>
    </row>
    <row r="2" spans="1:9" ht="15.75">
      <c r="A2" s="302" t="s">
        <v>423</v>
      </c>
      <c r="B2" s="302"/>
      <c r="C2" s="302"/>
      <c r="D2" s="302"/>
      <c r="E2" s="302"/>
      <c r="F2" s="302"/>
      <c r="G2" s="302"/>
      <c r="H2" s="302"/>
      <c r="I2" s="302"/>
    </row>
    <row r="3" spans="1:9" ht="15.75">
      <c r="A3" s="82"/>
      <c r="B3" s="82"/>
      <c r="C3" s="82"/>
      <c r="D3" s="82"/>
      <c r="E3" s="165"/>
      <c r="F3" s="82"/>
      <c r="G3" s="82"/>
      <c r="H3" s="82"/>
      <c r="I3" s="165"/>
    </row>
    <row r="4" spans="1:9" ht="15.75" customHeight="1">
      <c r="A4" s="306" t="s">
        <v>363</v>
      </c>
      <c r="B4" s="306"/>
      <c r="C4" s="306"/>
      <c r="D4" s="306"/>
      <c r="E4" s="306"/>
      <c r="F4" s="306"/>
      <c r="G4" s="306"/>
      <c r="H4" s="306"/>
      <c r="I4" s="306"/>
    </row>
    <row r="5" spans="1:9" ht="16.5" thickBot="1">
      <c r="A5" s="88"/>
      <c r="B5" s="89"/>
      <c r="C5" s="88"/>
      <c r="D5" s="88"/>
      <c r="E5" s="88"/>
      <c r="F5" s="88"/>
      <c r="G5" s="113"/>
      <c r="H5" s="113"/>
      <c r="I5" s="113" t="s">
        <v>420</v>
      </c>
    </row>
    <row r="6" spans="1:9" ht="16.5" thickBot="1">
      <c r="A6" s="307" t="s">
        <v>272</v>
      </c>
      <c r="B6" s="309" t="s">
        <v>10</v>
      </c>
      <c r="C6" s="310"/>
      <c r="D6" s="310"/>
      <c r="E6" s="311"/>
      <c r="F6" s="309" t="s">
        <v>177</v>
      </c>
      <c r="G6" s="310"/>
      <c r="H6" s="310"/>
      <c r="I6" s="311"/>
    </row>
    <row r="7" spans="1:9" ht="16.5" thickBot="1">
      <c r="A7" s="308"/>
      <c r="B7" s="93" t="s">
        <v>0</v>
      </c>
      <c r="C7" s="94" t="s">
        <v>6</v>
      </c>
      <c r="D7" s="94" t="s">
        <v>409</v>
      </c>
      <c r="E7" s="94" t="s">
        <v>417</v>
      </c>
      <c r="F7" s="93" t="s">
        <v>0</v>
      </c>
      <c r="G7" s="94" t="s">
        <v>6</v>
      </c>
      <c r="H7" s="94" t="s">
        <v>409</v>
      </c>
      <c r="I7" s="94" t="s">
        <v>417</v>
      </c>
    </row>
    <row r="8" spans="1:9" ht="16.5" thickBot="1">
      <c r="A8" s="95" t="s">
        <v>7</v>
      </c>
      <c r="B8" s="93" t="s">
        <v>8</v>
      </c>
      <c r="C8" s="94" t="s">
        <v>9</v>
      </c>
      <c r="D8" s="94" t="s">
        <v>273</v>
      </c>
      <c r="E8" s="94" t="s">
        <v>413</v>
      </c>
      <c r="F8" s="93" t="s">
        <v>411</v>
      </c>
      <c r="G8" s="293" t="s">
        <v>412</v>
      </c>
      <c r="H8" s="94" t="s">
        <v>414</v>
      </c>
      <c r="I8" s="273" t="s">
        <v>415</v>
      </c>
    </row>
    <row r="9" spans="1:9" ht="31.5">
      <c r="A9" s="122" t="s">
        <v>11</v>
      </c>
      <c r="B9" s="96" t="s">
        <v>303</v>
      </c>
      <c r="C9" s="97">
        <v>2100000</v>
      </c>
      <c r="D9" s="97"/>
      <c r="E9" s="97">
        <f>'1'!E22</f>
        <v>0</v>
      </c>
      <c r="F9" s="96" t="s">
        <v>213</v>
      </c>
      <c r="G9" s="288">
        <v>48341296</v>
      </c>
      <c r="H9" s="294">
        <v>50357038</v>
      </c>
      <c r="I9" s="289">
        <v>9300724</v>
      </c>
    </row>
    <row r="10" spans="1:9" ht="31.5">
      <c r="A10" s="123" t="s">
        <v>25</v>
      </c>
      <c r="B10" s="99" t="s">
        <v>304</v>
      </c>
      <c r="C10" s="100"/>
      <c r="D10" s="100"/>
      <c r="E10" s="100"/>
      <c r="F10" s="99" t="s">
        <v>305</v>
      </c>
      <c r="G10" s="103"/>
      <c r="H10" s="103"/>
      <c r="I10" s="101"/>
    </row>
    <row r="11" spans="1:9" ht="15.75">
      <c r="A11" s="123" t="s">
        <v>39</v>
      </c>
      <c r="B11" s="99" t="s">
        <v>306</v>
      </c>
      <c r="C11" s="100"/>
      <c r="D11" s="100"/>
      <c r="E11" s="100">
        <v>495379</v>
      </c>
      <c r="F11" s="99" t="s">
        <v>215</v>
      </c>
      <c r="G11" s="103">
        <v>81522143</v>
      </c>
      <c r="H11" s="103">
        <v>67622052</v>
      </c>
      <c r="I11" s="101">
        <v>29814979</v>
      </c>
    </row>
    <row r="12" spans="1:9" ht="31.5">
      <c r="A12" s="123" t="s">
        <v>232</v>
      </c>
      <c r="B12" s="99" t="s">
        <v>307</v>
      </c>
      <c r="C12" s="100"/>
      <c r="D12" s="100">
        <v>2190000</v>
      </c>
      <c r="E12" s="100">
        <v>2320960</v>
      </c>
      <c r="F12" s="99" t="s">
        <v>308</v>
      </c>
      <c r="G12" s="103"/>
      <c r="H12" s="103"/>
      <c r="I12" s="101"/>
    </row>
    <row r="13" spans="1:9" ht="15.75">
      <c r="A13" s="123" t="s">
        <v>69</v>
      </c>
      <c r="B13" s="99" t="s">
        <v>309</v>
      </c>
      <c r="C13" s="100"/>
      <c r="D13" s="100"/>
      <c r="E13" s="100"/>
      <c r="F13" s="99" t="s">
        <v>217</v>
      </c>
      <c r="G13" s="103">
        <v>1523160</v>
      </c>
      <c r="H13" s="103">
        <v>1773160</v>
      </c>
      <c r="I13" s="101">
        <v>1668993</v>
      </c>
    </row>
    <row r="14" spans="1:9" ht="16.5" thickBot="1">
      <c r="A14" s="123" t="s">
        <v>93</v>
      </c>
      <c r="B14" s="99" t="s">
        <v>310</v>
      </c>
      <c r="C14" s="103"/>
      <c r="D14" s="103"/>
      <c r="E14" s="103"/>
      <c r="F14" s="108" t="s">
        <v>208</v>
      </c>
      <c r="G14" s="103"/>
      <c r="H14" s="103"/>
      <c r="I14" s="101"/>
    </row>
    <row r="15" spans="1:9" ht="32.25" thickBot="1">
      <c r="A15" s="95" t="s">
        <v>250</v>
      </c>
      <c r="B15" s="105" t="s">
        <v>354</v>
      </c>
      <c r="C15" s="106">
        <f>C9+C11+C12+C14</f>
        <v>2100000</v>
      </c>
      <c r="D15" s="106">
        <f>D9+D11+D12+D14</f>
        <v>2190000</v>
      </c>
      <c r="E15" s="106">
        <f>E9+E11+E12+E14</f>
        <v>2816339</v>
      </c>
      <c r="F15" s="105" t="s">
        <v>355</v>
      </c>
      <c r="G15" s="290">
        <f>G9+G11+G13+G14</f>
        <v>131386599</v>
      </c>
      <c r="H15" s="290">
        <f>H9+H11+H13+H14</f>
        <v>119752250</v>
      </c>
      <c r="I15" s="107">
        <f>I9+I11+I13+I14</f>
        <v>40784696</v>
      </c>
    </row>
    <row r="16" spans="1:9" ht="31.5">
      <c r="A16" s="122" t="s">
        <v>115</v>
      </c>
      <c r="B16" s="114" t="s">
        <v>356</v>
      </c>
      <c r="C16" s="115">
        <f>SUM(C17:C21)</f>
        <v>120863419</v>
      </c>
      <c r="D16" s="115">
        <f>SUM(D17:D21)</f>
        <v>117562250</v>
      </c>
      <c r="E16" s="115">
        <f>SUM(E17:E21)</f>
        <v>138080386</v>
      </c>
      <c r="F16" s="99" t="s">
        <v>284</v>
      </c>
      <c r="G16" s="288"/>
      <c r="H16" s="288"/>
      <c r="I16" s="98"/>
    </row>
    <row r="17" spans="1:9" ht="15.75">
      <c r="A17" s="123" t="s">
        <v>125</v>
      </c>
      <c r="B17" s="116" t="s">
        <v>268</v>
      </c>
      <c r="C17" s="100">
        <v>120863419</v>
      </c>
      <c r="D17" s="100">
        <v>117562250</v>
      </c>
      <c r="E17" s="100">
        <v>138080386</v>
      </c>
      <c r="F17" s="99" t="s">
        <v>311</v>
      </c>
      <c r="G17" s="103"/>
      <c r="H17" s="103"/>
      <c r="I17" s="101"/>
    </row>
    <row r="18" spans="1:9" ht="15.75">
      <c r="A18" s="122" t="s">
        <v>260</v>
      </c>
      <c r="B18" s="116" t="s">
        <v>312</v>
      </c>
      <c r="C18" s="100"/>
      <c r="D18" s="100"/>
      <c r="E18" s="100"/>
      <c r="F18" s="99" t="s">
        <v>290</v>
      </c>
      <c r="G18" s="103"/>
      <c r="H18" s="103"/>
      <c r="I18" s="101"/>
    </row>
    <row r="19" spans="1:9" ht="15.75">
      <c r="A19" s="123" t="s">
        <v>262</v>
      </c>
      <c r="B19" s="116" t="s">
        <v>313</v>
      </c>
      <c r="C19" s="100"/>
      <c r="D19" s="100"/>
      <c r="E19" s="100"/>
      <c r="F19" s="99" t="s">
        <v>293</v>
      </c>
      <c r="G19" s="103"/>
      <c r="H19" s="103"/>
      <c r="I19" s="101"/>
    </row>
    <row r="20" spans="1:9" ht="15.75">
      <c r="A20" s="122" t="s">
        <v>281</v>
      </c>
      <c r="B20" s="116" t="s">
        <v>314</v>
      </c>
      <c r="C20" s="100"/>
      <c r="D20" s="100"/>
      <c r="E20" s="100"/>
      <c r="F20" s="108" t="s">
        <v>296</v>
      </c>
      <c r="G20" s="103"/>
      <c r="H20" s="103"/>
      <c r="I20" s="101"/>
    </row>
    <row r="21" spans="1:9" ht="31.5">
      <c r="A21" s="123" t="s">
        <v>282</v>
      </c>
      <c r="B21" s="117" t="s">
        <v>315</v>
      </c>
      <c r="C21" s="100"/>
      <c r="D21" s="100"/>
      <c r="E21" s="100"/>
      <c r="F21" s="99" t="s">
        <v>316</v>
      </c>
      <c r="G21" s="103"/>
      <c r="H21" s="103"/>
      <c r="I21" s="101"/>
    </row>
    <row r="22" spans="1:9" ht="31.5">
      <c r="A22" s="122" t="s">
        <v>283</v>
      </c>
      <c r="B22" s="118" t="s">
        <v>357</v>
      </c>
      <c r="C22" s="110">
        <f>C23+C24+C25+C26+C27</f>
        <v>0</v>
      </c>
      <c r="D22" s="110">
        <f>D23+D24+D25+D26+D27</f>
        <v>0</v>
      </c>
      <c r="E22" s="110">
        <f>E23+E24+E25+E26+E27</f>
        <v>0</v>
      </c>
      <c r="F22" s="96" t="s">
        <v>317</v>
      </c>
      <c r="G22" s="103"/>
      <c r="H22" s="103"/>
      <c r="I22" s="101"/>
    </row>
    <row r="23" spans="1:9" ht="15.75">
      <c r="A23" s="123" t="s">
        <v>285</v>
      </c>
      <c r="B23" s="117" t="s">
        <v>318</v>
      </c>
      <c r="C23" s="100"/>
      <c r="D23" s="100"/>
      <c r="E23" s="100"/>
      <c r="F23" s="96" t="s">
        <v>249</v>
      </c>
      <c r="G23" s="103"/>
      <c r="H23" s="103"/>
      <c r="I23" s="101"/>
    </row>
    <row r="24" spans="1:9" ht="15.75">
      <c r="A24" s="122" t="s">
        <v>288</v>
      </c>
      <c r="B24" s="117" t="s">
        <v>319</v>
      </c>
      <c r="C24" s="100"/>
      <c r="D24" s="100"/>
      <c r="E24" s="100"/>
      <c r="F24" s="119"/>
      <c r="G24" s="103"/>
      <c r="H24" s="103"/>
      <c r="I24" s="101"/>
    </row>
    <row r="25" spans="1:9" ht="15.75">
      <c r="A25" s="123" t="s">
        <v>291</v>
      </c>
      <c r="B25" s="116" t="s">
        <v>320</v>
      </c>
      <c r="C25" s="100"/>
      <c r="D25" s="100"/>
      <c r="E25" s="100"/>
      <c r="F25" s="119"/>
      <c r="G25" s="103"/>
      <c r="H25" s="103"/>
      <c r="I25" s="101"/>
    </row>
    <row r="26" spans="1:9" ht="19.5" customHeight="1">
      <c r="A26" s="122" t="s">
        <v>294</v>
      </c>
      <c r="B26" s="120" t="s">
        <v>321</v>
      </c>
      <c r="C26" s="100"/>
      <c r="D26" s="100"/>
      <c r="E26" s="100"/>
      <c r="F26" s="104"/>
      <c r="G26" s="103"/>
      <c r="H26" s="103"/>
      <c r="I26" s="101"/>
    </row>
    <row r="27" spans="1:9" ht="16.5" thickBot="1">
      <c r="A27" s="123" t="s">
        <v>297</v>
      </c>
      <c r="B27" s="121" t="s">
        <v>322</v>
      </c>
      <c r="C27" s="100"/>
      <c r="D27" s="100"/>
      <c r="E27" s="100"/>
      <c r="F27" s="119"/>
      <c r="G27" s="103"/>
      <c r="H27" s="103"/>
      <c r="I27" s="101"/>
    </row>
    <row r="28" spans="1:9" ht="48" thickBot="1">
      <c r="A28" s="95" t="s">
        <v>299</v>
      </c>
      <c r="B28" s="105" t="s">
        <v>358</v>
      </c>
      <c r="C28" s="106">
        <f>C16+C22</f>
        <v>120863419</v>
      </c>
      <c r="D28" s="106">
        <f>D16+D22</f>
        <v>117562250</v>
      </c>
      <c r="E28" s="106">
        <f>E16+E22</f>
        <v>138080386</v>
      </c>
      <c r="F28" s="105" t="s">
        <v>359</v>
      </c>
      <c r="G28" s="290">
        <f>SUM(G16:G23)</f>
        <v>0</v>
      </c>
      <c r="H28" s="290">
        <f>SUM(H16:H23)</f>
        <v>0</v>
      </c>
      <c r="I28" s="107">
        <f>SUM(I16:I23)</f>
        <v>0</v>
      </c>
    </row>
    <row r="29" spans="1:9" ht="16.5" thickBot="1">
      <c r="A29" s="95" t="s">
        <v>301</v>
      </c>
      <c r="B29" s="105" t="s">
        <v>360</v>
      </c>
      <c r="C29" s="187">
        <f>C15+C28</f>
        <v>122963419</v>
      </c>
      <c r="D29" s="290">
        <f>D15+D28</f>
        <v>119752250</v>
      </c>
      <c r="E29" s="107">
        <f>E15+E28</f>
        <v>140896725</v>
      </c>
      <c r="F29" s="105" t="s">
        <v>361</v>
      </c>
      <c r="G29" s="187">
        <f>G15+G28</f>
        <v>131386599</v>
      </c>
      <c r="H29" s="290">
        <f>H15+H28</f>
        <v>119752250</v>
      </c>
      <c r="I29" s="107">
        <f>I15+I28</f>
        <v>40784696</v>
      </c>
    </row>
    <row r="36" spans="3:9">
      <c r="C36" s="218"/>
      <c r="D36" s="218"/>
      <c r="E36" s="218"/>
      <c r="G36" s="218"/>
      <c r="H36" s="218"/>
      <c r="I36" s="218"/>
    </row>
    <row r="43" spans="3:9">
      <c r="G43" s="218"/>
    </row>
    <row r="44" spans="3:9">
      <c r="G44" s="218"/>
    </row>
  </sheetData>
  <mergeCells count="6">
    <mergeCell ref="A6:A7"/>
    <mergeCell ref="A4:I4"/>
    <mergeCell ref="A1:I1"/>
    <mergeCell ref="F6:I6"/>
    <mergeCell ref="B6:E6"/>
    <mergeCell ref="A2:I2"/>
  </mergeCells>
  <pageMargins left="1.44" right="0.70866141732283472" top="0.35433070866141736" bottom="0.35433070866141736" header="0.31496062992125984" footer="0.31496062992125984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Normal="100" workbookViewId="0">
      <selection activeCell="A2" sqref="A2:E2"/>
    </sheetView>
  </sheetViews>
  <sheetFormatPr defaultRowHeight="15"/>
  <cols>
    <col min="1" max="1" width="3.7109375" customWidth="1"/>
    <col min="2" max="2" width="65.140625" customWidth="1"/>
    <col min="3" max="3" width="16.28515625" customWidth="1"/>
    <col min="4" max="4" width="17" customWidth="1"/>
    <col min="5" max="5" width="17.5703125" customWidth="1"/>
  </cols>
  <sheetData>
    <row r="1" spans="1:7" ht="15.75">
      <c r="A1" s="1"/>
      <c r="B1" s="300" t="s">
        <v>406</v>
      </c>
      <c r="C1" s="300"/>
      <c r="D1" s="300"/>
      <c r="E1" s="300"/>
    </row>
    <row r="2" spans="1:7" ht="15.75">
      <c r="A2" s="302" t="s">
        <v>423</v>
      </c>
      <c r="B2" s="302"/>
      <c r="C2" s="302"/>
      <c r="D2" s="302"/>
      <c r="E2" s="302"/>
      <c r="F2" s="83"/>
      <c r="G2" s="83"/>
    </row>
    <row r="3" spans="1:7" ht="15.75">
      <c r="A3" s="1"/>
      <c r="B3" s="1"/>
      <c r="C3" s="1"/>
      <c r="D3" s="1"/>
      <c r="E3" s="1"/>
    </row>
    <row r="4" spans="1:7" ht="36" customHeight="1">
      <c r="A4" s="312" t="s">
        <v>373</v>
      </c>
      <c r="B4" s="312"/>
      <c r="C4" s="312"/>
      <c r="D4" s="312"/>
      <c r="E4" s="312"/>
    </row>
    <row r="5" spans="1:7" ht="15.75">
      <c r="A5" s="1"/>
      <c r="B5" s="1"/>
      <c r="C5" s="1"/>
      <c r="D5" s="1"/>
      <c r="E5" s="1"/>
    </row>
    <row r="6" spans="1:7" ht="15.75">
      <c r="A6" s="1"/>
      <c r="B6" s="1"/>
      <c r="C6" s="3"/>
      <c r="D6" s="3"/>
      <c r="E6" s="3" t="s">
        <v>420</v>
      </c>
    </row>
    <row r="7" spans="1:7" s="167" customFormat="1" ht="15.75">
      <c r="A7" s="166"/>
      <c r="B7" s="166"/>
      <c r="C7" s="272" t="s">
        <v>419</v>
      </c>
      <c r="D7" s="272" t="s">
        <v>409</v>
      </c>
      <c r="E7" s="272" t="s">
        <v>417</v>
      </c>
    </row>
    <row r="8" spans="1:7" ht="15.75">
      <c r="A8" s="2">
        <v>1</v>
      </c>
      <c r="B8" s="2" t="s">
        <v>323</v>
      </c>
      <c r="C8" s="268">
        <v>141200000</v>
      </c>
      <c r="D8" s="292">
        <v>150309912</v>
      </c>
      <c r="E8" s="268">
        <v>198456618</v>
      </c>
    </row>
    <row r="9" spans="1:7" ht="31.5">
      <c r="A9" s="2">
        <v>2</v>
      </c>
      <c r="B9" s="2" t="s">
        <v>324</v>
      </c>
      <c r="C9" s="295">
        <v>1500000</v>
      </c>
      <c r="D9" s="296">
        <v>4067560</v>
      </c>
      <c r="E9" s="295">
        <v>4027560</v>
      </c>
    </row>
    <row r="10" spans="1:7" ht="15.75">
      <c r="A10" s="2">
        <v>3</v>
      </c>
      <c r="B10" s="2" t="s">
        <v>325</v>
      </c>
      <c r="C10" s="295">
        <v>0</v>
      </c>
      <c r="D10" s="295">
        <v>0</v>
      </c>
      <c r="E10" s="295">
        <v>0</v>
      </c>
    </row>
    <row r="11" spans="1:7" ht="31.5">
      <c r="A11" s="2">
        <v>4</v>
      </c>
      <c r="B11" s="2" t="s">
        <v>326</v>
      </c>
      <c r="C11" s="268">
        <v>0</v>
      </c>
      <c r="D11" s="268">
        <v>0</v>
      </c>
      <c r="E11" s="268">
        <v>0</v>
      </c>
    </row>
    <row r="12" spans="1:7" ht="15.75">
      <c r="A12" s="2">
        <v>5</v>
      </c>
      <c r="B12" s="2" t="s">
        <v>327</v>
      </c>
      <c r="C12" s="268">
        <v>0</v>
      </c>
      <c r="D12" s="268">
        <v>0</v>
      </c>
      <c r="E12" s="268">
        <v>0</v>
      </c>
    </row>
    <row r="13" spans="1:7" ht="15.75">
      <c r="A13" s="2">
        <v>6</v>
      </c>
      <c r="B13" s="2" t="s">
        <v>328</v>
      </c>
      <c r="C13" s="268">
        <v>0</v>
      </c>
      <c r="D13" s="268">
        <v>0</v>
      </c>
      <c r="E13" s="268">
        <v>0</v>
      </c>
    </row>
    <row r="14" spans="1:7" ht="15.75">
      <c r="A14" s="313" t="s">
        <v>329</v>
      </c>
      <c r="B14" s="313"/>
      <c r="C14" s="269">
        <f>SUM(C8:C13)</f>
        <v>142700000</v>
      </c>
      <c r="D14" s="269">
        <f>SUM(D8:D13)</f>
        <v>154377472</v>
      </c>
      <c r="E14" s="269">
        <f>SUM(E8:E13)</f>
        <v>202484178</v>
      </c>
    </row>
    <row r="15" spans="1:7" ht="15.75">
      <c r="A15" s="313" t="s">
        <v>330</v>
      </c>
      <c r="B15" s="313"/>
      <c r="C15" s="270">
        <f t="shared" ref="C15:D15" si="0">C14/2</f>
        <v>71350000</v>
      </c>
      <c r="D15" s="270">
        <f t="shared" si="0"/>
        <v>77188736</v>
      </c>
      <c r="E15" s="270">
        <f t="shared" ref="E15" si="1">E14/2</f>
        <v>101242089</v>
      </c>
    </row>
    <row r="16" spans="1:7" ht="15.75">
      <c r="A16" s="314" t="s">
        <v>331</v>
      </c>
      <c r="B16" s="314"/>
      <c r="C16" s="271">
        <f t="shared" ref="C16:D16" si="2">SUM(C17:C24)</f>
        <v>0</v>
      </c>
      <c r="D16" s="271">
        <f t="shared" si="2"/>
        <v>0</v>
      </c>
      <c r="E16" s="271">
        <f t="shared" ref="E16" si="3">SUM(E17:E24)</f>
        <v>0</v>
      </c>
    </row>
    <row r="17" spans="1:5" ht="15.75">
      <c r="A17" s="2">
        <v>7</v>
      </c>
      <c r="B17" s="2" t="s">
        <v>332</v>
      </c>
      <c r="C17" s="268">
        <v>0</v>
      </c>
      <c r="D17" s="268">
        <v>0</v>
      </c>
      <c r="E17" s="268">
        <v>0</v>
      </c>
    </row>
    <row r="18" spans="1:5" ht="15.75">
      <c r="A18" s="2">
        <v>8</v>
      </c>
      <c r="B18" s="2" t="s">
        <v>333</v>
      </c>
      <c r="C18" s="268">
        <v>0</v>
      </c>
      <c r="D18" s="268">
        <v>0</v>
      </c>
      <c r="E18" s="268">
        <v>0</v>
      </c>
    </row>
    <row r="19" spans="1:5" ht="15.75">
      <c r="A19" s="2">
        <v>9</v>
      </c>
      <c r="B19" s="2" t="s">
        <v>334</v>
      </c>
      <c r="C19" s="268">
        <v>0</v>
      </c>
      <c r="D19" s="268">
        <v>0</v>
      </c>
      <c r="E19" s="268">
        <v>0</v>
      </c>
    </row>
    <row r="20" spans="1:5" ht="15.75">
      <c r="A20" s="2">
        <v>10</v>
      </c>
      <c r="B20" s="2" t="s">
        <v>335</v>
      </c>
      <c r="C20" s="268">
        <v>0</v>
      </c>
      <c r="D20" s="268">
        <v>0</v>
      </c>
      <c r="E20" s="268">
        <v>0</v>
      </c>
    </row>
    <row r="21" spans="1:5" ht="15.75">
      <c r="A21" s="2">
        <v>11</v>
      </c>
      <c r="B21" s="2" t="s">
        <v>336</v>
      </c>
      <c r="C21" s="268">
        <v>0</v>
      </c>
      <c r="D21" s="268">
        <v>0</v>
      </c>
      <c r="E21" s="268">
        <v>0</v>
      </c>
    </row>
    <row r="22" spans="1:5" ht="15.75">
      <c r="A22" s="2">
        <v>12</v>
      </c>
      <c r="B22" s="2" t="s">
        <v>337</v>
      </c>
      <c r="C22" s="268">
        <v>0</v>
      </c>
      <c r="D22" s="268">
        <v>0</v>
      </c>
      <c r="E22" s="268">
        <v>0</v>
      </c>
    </row>
    <row r="23" spans="1:5" ht="15.75">
      <c r="A23" s="2">
        <v>13</v>
      </c>
      <c r="B23" s="2" t="s">
        <v>338</v>
      </c>
      <c r="C23" s="268">
        <v>0</v>
      </c>
      <c r="D23" s="268">
        <v>0</v>
      </c>
      <c r="E23" s="268">
        <v>0</v>
      </c>
    </row>
    <row r="24" spans="1:5" ht="15.75">
      <c r="A24" s="2">
        <v>14</v>
      </c>
      <c r="B24" s="2" t="s">
        <v>339</v>
      </c>
      <c r="C24" s="268">
        <v>0</v>
      </c>
      <c r="D24" s="268">
        <v>0</v>
      </c>
      <c r="E24" s="268">
        <v>0</v>
      </c>
    </row>
    <row r="25" spans="1:5" ht="15.75">
      <c r="A25" s="314" t="s">
        <v>340</v>
      </c>
      <c r="B25" s="314"/>
      <c r="C25" s="271">
        <f t="shared" ref="C25:D25" si="4">SUM(C26:C33)</f>
        <v>0</v>
      </c>
      <c r="D25" s="271">
        <f t="shared" si="4"/>
        <v>0</v>
      </c>
      <c r="E25" s="271">
        <f t="shared" ref="E25" si="5">SUM(E26:E33)</f>
        <v>0</v>
      </c>
    </row>
    <row r="26" spans="1:5" ht="15.75">
      <c r="A26" s="2">
        <v>15</v>
      </c>
      <c r="B26" s="2" t="s">
        <v>332</v>
      </c>
      <c r="C26" s="268">
        <v>0</v>
      </c>
      <c r="D26" s="268">
        <v>0</v>
      </c>
      <c r="E26" s="268">
        <v>0</v>
      </c>
    </row>
    <row r="27" spans="1:5" ht="15.75">
      <c r="A27" s="2">
        <v>16</v>
      </c>
      <c r="B27" s="2" t="s">
        <v>333</v>
      </c>
      <c r="C27" s="268">
        <v>0</v>
      </c>
      <c r="D27" s="268">
        <v>0</v>
      </c>
      <c r="E27" s="268">
        <v>0</v>
      </c>
    </row>
    <row r="28" spans="1:5" ht="15.75">
      <c r="A28" s="2">
        <v>17</v>
      </c>
      <c r="B28" s="2" t="s">
        <v>334</v>
      </c>
      <c r="C28" s="268">
        <v>0</v>
      </c>
      <c r="D28" s="268">
        <v>0</v>
      </c>
      <c r="E28" s="268">
        <v>0</v>
      </c>
    </row>
    <row r="29" spans="1:5" ht="15.75">
      <c r="A29" s="2">
        <v>18</v>
      </c>
      <c r="B29" s="2" t="s">
        <v>335</v>
      </c>
      <c r="C29" s="268">
        <v>0</v>
      </c>
      <c r="D29" s="268">
        <v>0</v>
      </c>
      <c r="E29" s="268">
        <v>0</v>
      </c>
    </row>
    <row r="30" spans="1:5" ht="15.75">
      <c r="A30" s="2">
        <v>19</v>
      </c>
      <c r="B30" s="2" t="s">
        <v>336</v>
      </c>
      <c r="C30" s="268">
        <v>0</v>
      </c>
      <c r="D30" s="268">
        <v>0</v>
      </c>
      <c r="E30" s="268">
        <v>0</v>
      </c>
    </row>
    <row r="31" spans="1:5" ht="15.75">
      <c r="A31" s="2">
        <v>20</v>
      </c>
      <c r="B31" s="2" t="s">
        <v>337</v>
      </c>
      <c r="C31" s="268">
        <v>0</v>
      </c>
      <c r="D31" s="268">
        <v>0</v>
      </c>
      <c r="E31" s="268">
        <v>0</v>
      </c>
    </row>
    <row r="32" spans="1:5" ht="15.75">
      <c r="A32" s="2">
        <v>21</v>
      </c>
      <c r="B32" s="2" t="s">
        <v>338</v>
      </c>
      <c r="C32" s="268">
        <v>0</v>
      </c>
      <c r="D32" s="268">
        <v>0</v>
      </c>
      <c r="E32" s="268">
        <v>0</v>
      </c>
    </row>
    <row r="33" spans="1:5" ht="15.75">
      <c r="A33" s="2">
        <v>22</v>
      </c>
      <c r="B33" s="2" t="s">
        <v>339</v>
      </c>
      <c r="C33" s="268">
        <v>0</v>
      </c>
      <c r="D33" s="268">
        <v>0</v>
      </c>
      <c r="E33" s="268">
        <v>0</v>
      </c>
    </row>
    <row r="34" spans="1:5" ht="15.75">
      <c r="A34" s="313" t="s">
        <v>341</v>
      </c>
      <c r="B34" s="313"/>
      <c r="C34" s="269">
        <f t="shared" ref="C34:D34" si="6">SUM(C16,C25)</f>
        <v>0</v>
      </c>
      <c r="D34" s="269">
        <f t="shared" si="6"/>
        <v>0</v>
      </c>
      <c r="E34" s="269">
        <f t="shared" ref="E34" si="7">SUM(E16,E25)</f>
        <v>0</v>
      </c>
    </row>
    <row r="35" spans="1:5" ht="15.75">
      <c r="A35" s="313" t="s">
        <v>342</v>
      </c>
      <c r="B35" s="313"/>
      <c r="C35" s="269">
        <f t="shared" ref="C35:D35" si="8">C15-C34</f>
        <v>71350000</v>
      </c>
      <c r="D35" s="269">
        <f t="shared" si="8"/>
        <v>77188736</v>
      </c>
      <c r="E35" s="269">
        <f t="shared" ref="E35" si="9">E15-E34</f>
        <v>101242089</v>
      </c>
    </row>
  </sheetData>
  <mergeCells count="9">
    <mergeCell ref="A4:E4"/>
    <mergeCell ref="A2:E2"/>
    <mergeCell ref="B1:E1"/>
    <mergeCell ref="A34:B34"/>
    <mergeCell ref="A35:B35"/>
    <mergeCell ref="A14:B14"/>
    <mergeCell ref="A15:B15"/>
    <mergeCell ref="A16:B16"/>
    <mergeCell ref="A25:B25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60"/>
  <sheetViews>
    <sheetView zoomScaleNormal="10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3" width="15.42578125" customWidth="1"/>
    <col min="4" max="4" width="15.5703125" customWidth="1"/>
    <col min="5" max="5" width="15.140625" customWidth="1"/>
    <col min="7" max="7" width="10.85546875" bestFit="1" customWidth="1"/>
  </cols>
  <sheetData>
    <row r="1" spans="1:36" ht="15.75">
      <c r="A1" s="300" t="s">
        <v>346</v>
      </c>
      <c r="B1" s="300"/>
      <c r="C1" s="300"/>
      <c r="D1" s="300"/>
      <c r="E1" s="300"/>
    </row>
    <row r="2" spans="1:36" ht="15.75">
      <c r="A2" s="302" t="s">
        <v>423</v>
      </c>
      <c r="B2" s="302"/>
      <c r="C2" s="302"/>
      <c r="D2" s="302"/>
      <c r="E2" s="30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16.5" thickBot="1">
      <c r="A3" s="84"/>
      <c r="B3" s="84"/>
      <c r="C3" s="84"/>
      <c r="D3" s="84"/>
      <c r="E3" s="84"/>
    </row>
    <row r="4" spans="1:36" ht="15.75">
      <c r="A4" s="4" t="s">
        <v>0</v>
      </c>
      <c r="B4" s="5" t="s">
        <v>1</v>
      </c>
      <c r="C4" s="183"/>
      <c r="D4" s="220"/>
      <c r="E4" s="219"/>
    </row>
    <row r="5" spans="1:36" ht="40.5" customHeight="1" thickBot="1">
      <c r="A5" s="87" t="s">
        <v>2</v>
      </c>
      <c r="B5" s="6" t="s">
        <v>3</v>
      </c>
      <c r="C5" s="184"/>
      <c r="D5" s="221"/>
      <c r="E5" s="7"/>
    </row>
    <row r="6" spans="1:36" ht="16.5" thickBot="1">
      <c r="A6" s="127"/>
      <c r="B6" s="8"/>
      <c r="C6" s="8"/>
      <c r="D6" s="81"/>
      <c r="E6" s="81" t="s">
        <v>421</v>
      </c>
    </row>
    <row r="7" spans="1:36" ht="16.5" thickBot="1">
      <c r="A7" s="9" t="s">
        <v>4</v>
      </c>
      <c r="B7" s="10" t="s">
        <v>5</v>
      </c>
      <c r="C7" s="10" t="s">
        <v>6</v>
      </c>
      <c r="D7" s="10" t="s">
        <v>409</v>
      </c>
      <c r="E7" s="185" t="s">
        <v>417</v>
      </c>
    </row>
    <row r="8" spans="1:36" ht="16.5" thickBot="1">
      <c r="A8" s="11" t="s">
        <v>7</v>
      </c>
      <c r="B8" s="12" t="s">
        <v>8</v>
      </c>
      <c r="C8" s="12" t="s">
        <v>9</v>
      </c>
      <c r="D8" s="12" t="s">
        <v>273</v>
      </c>
      <c r="E8" s="186" t="s">
        <v>410</v>
      </c>
    </row>
    <row r="9" spans="1:36" ht="16.5" thickBot="1">
      <c r="A9" s="14"/>
      <c r="B9" s="15" t="s">
        <v>10</v>
      </c>
      <c r="C9" s="187"/>
      <c r="D9" s="187"/>
      <c r="E9" s="16"/>
    </row>
    <row r="10" spans="1:36" ht="16.5" thickBot="1">
      <c r="A10" s="17" t="s">
        <v>11</v>
      </c>
      <c r="B10" s="18" t="s">
        <v>12</v>
      </c>
      <c r="C10" s="170">
        <f>C11+C12+C13+C14+C15+C16</f>
        <v>53554270</v>
      </c>
      <c r="D10" s="170">
        <f>D11+D12+D13+D14+D15+D16</f>
        <v>56984103</v>
      </c>
      <c r="E10" s="19">
        <f>SUM(E11:E16)</f>
        <v>56984103</v>
      </c>
    </row>
    <row r="11" spans="1:36" ht="15.75">
      <c r="A11" s="20" t="s">
        <v>13</v>
      </c>
      <c r="B11" s="21" t="s">
        <v>14</v>
      </c>
      <c r="C11" s="171">
        <v>27849630</v>
      </c>
      <c r="D11" s="171">
        <v>27849630</v>
      </c>
      <c r="E11" s="22">
        <v>27849630</v>
      </c>
    </row>
    <row r="12" spans="1:36" ht="15.75">
      <c r="A12" s="23" t="s">
        <v>15</v>
      </c>
      <c r="B12" s="24" t="s">
        <v>16</v>
      </c>
      <c r="C12" s="172"/>
      <c r="D12" s="172"/>
      <c r="E12" s="25"/>
    </row>
    <row r="13" spans="1:36" ht="18" customHeight="1">
      <c r="A13" s="23" t="s">
        <v>17</v>
      </c>
      <c r="B13" s="24" t="s">
        <v>18</v>
      </c>
      <c r="C13" s="172">
        <v>24504640</v>
      </c>
      <c r="D13" s="172">
        <v>24943003</v>
      </c>
      <c r="E13" s="25">
        <v>24943003</v>
      </c>
    </row>
    <row r="14" spans="1:36" ht="15.75">
      <c r="A14" s="23" t="s">
        <v>19</v>
      </c>
      <c r="B14" s="24" t="s">
        <v>20</v>
      </c>
      <c r="C14" s="172">
        <v>1200000</v>
      </c>
      <c r="D14" s="172">
        <v>1200000</v>
      </c>
      <c r="E14" s="25">
        <v>1200000</v>
      </c>
    </row>
    <row r="15" spans="1:36" ht="15.75">
      <c r="A15" s="23" t="s">
        <v>21</v>
      </c>
      <c r="B15" s="24" t="s">
        <v>22</v>
      </c>
      <c r="C15" s="172"/>
      <c r="D15" s="172">
        <v>2575490</v>
      </c>
      <c r="E15" s="25">
        <v>2575490</v>
      </c>
    </row>
    <row r="16" spans="1:36" ht="16.5" thickBot="1">
      <c r="A16" s="26" t="s">
        <v>23</v>
      </c>
      <c r="B16" s="27" t="s">
        <v>24</v>
      </c>
      <c r="C16" s="172"/>
      <c r="D16" s="172">
        <v>415980</v>
      </c>
      <c r="E16" s="25">
        <v>415980</v>
      </c>
    </row>
    <row r="17" spans="1:7" ht="32.25" thickBot="1">
      <c r="A17" s="17" t="s">
        <v>25</v>
      </c>
      <c r="B17" s="28" t="s">
        <v>26</v>
      </c>
      <c r="C17" s="170">
        <f>C18+C19+C20+C21+C22</f>
        <v>53509163</v>
      </c>
      <c r="D17" s="170">
        <f>D18+D19+D20+D21+D22</f>
        <v>53509163</v>
      </c>
      <c r="E17" s="19">
        <f>E18+E19+E20+E21+E22</f>
        <v>44917989</v>
      </c>
      <c r="G17" s="218"/>
    </row>
    <row r="18" spans="1:7" ht="15.75">
      <c r="A18" s="20" t="s">
        <v>27</v>
      </c>
      <c r="B18" s="21" t="s">
        <v>28</v>
      </c>
      <c r="C18" s="171"/>
      <c r="D18" s="171"/>
      <c r="E18" s="22"/>
    </row>
    <row r="19" spans="1:7" ht="15.75">
      <c r="A19" s="23" t="s">
        <v>29</v>
      </c>
      <c r="B19" s="24" t="s">
        <v>30</v>
      </c>
      <c r="C19" s="172"/>
      <c r="D19" s="172"/>
      <c r="E19" s="25"/>
    </row>
    <row r="20" spans="1:7" ht="15.75" customHeight="1">
      <c r="A20" s="23" t="s">
        <v>31</v>
      </c>
      <c r="B20" s="24" t="s">
        <v>32</v>
      </c>
      <c r="C20" s="172"/>
      <c r="D20" s="172"/>
      <c r="E20" s="25"/>
    </row>
    <row r="21" spans="1:7" ht="17.25" customHeight="1">
      <c r="A21" s="23" t="s">
        <v>33</v>
      </c>
      <c r="B21" s="24" t="s">
        <v>34</v>
      </c>
      <c r="C21" s="172"/>
      <c r="D21" s="172"/>
      <c r="E21" s="25"/>
    </row>
    <row r="22" spans="1:7" ht="15.75">
      <c r="A22" s="23" t="s">
        <v>35</v>
      </c>
      <c r="B22" s="24" t="s">
        <v>36</v>
      </c>
      <c r="C22" s="172">
        <v>53509163</v>
      </c>
      <c r="D22" s="172">
        <v>53509163</v>
      </c>
      <c r="E22" s="25">
        <v>44917989</v>
      </c>
    </row>
    <row r="23" spans="1:7" ht="16.5" thickBot="1">
      <c r="A23" s="26" t="s">
        <v>37</v>
      </c>
      <c r="B23" s="27" t="s">
        <v>38</v>
      </c>
      <c r="C23" s="173"/>
      <c r="D23" s="173"/>
      <c r="E23" s="29"/>
    </row>
    <row r="24" spans="1:7" ht="32.25" thickBot="1">
      <c r="A24" s="17" t="s">
        <v>39</v>
      </c>
      <c r="B24" s="18" t="s">
        <v>40</v>
      </c>
      <c r="C24" s="170">
        <f>C25+C26+C27+C28+C29</f>
        <v>0</v>
      </c>
      <c r="D24" s="170">
        <f>D25+D26+D27+D28+D29</f>
        <v>0</v>
      </c>
      <c r="E24" s="19">
        <f>E25+E26+E27+E28+E29</f>
        <v>0</v>
      </c>
    </row>
    <row r="25" spans="1:7" ht="15.75">
      <c r="A25" s="20" t="s">
        <v>41</v>
      </c>
      <c r="B25" s="21" t="s">
        <v>42</v>
      </c>
      <c r="C25" s="171"/>
      <c r="D25" s="171"/>
      <c r="E25" s="22"/>
    </row>
    <row r="26" spans="1:7" ht="15.75">
      <c r="A26" s="23" t="s">
        <v>43</v>
      </c>
      <c r="B26" s="24" t="s">
        <v>44</v>
      </c>
      <c r="C26" s="172"/>
      <c r="D26" s="172"/>
      <c r="E26" s="25"/>
    </row>
    <row r="27" spans="1:7" ht="15.75" customHeight="1">
      <c r="A27" s="23" t="s">
        <v>45</v>
      </c>
      <c r="B27" s="24" t="s">
        <v>46</v>
      </c>
      <c r="C27" s="172"/>
      <c r="D27" s="172"/>
      <c r="E27" s="25"/>
    </row>
    <row r="28" spans="1:7" ht="17.25" customHeight="1">
      <c r="A28" s="23" t="s">
        <v>47</v>
      </c>
      <c r="B28" s="24" t="s">
        <v>418</v>
      </c>
      <c r="C28" s="172"/>
      <c r="D28" s="172"/>
      <c r="E28" s="25"/>
    </row>
    <row r="29" spans="1:7" ht="15.75">
      <c r="A29" s="23" t="s">
        <v>49</v>
      </c>
      <c r="B29" s="24" t="s">
        <v>50</v>
      </c>
      <c r="C29" s="172"/>
      <c r="D29" s="172"/>
      <c r="E29" s="25"/>
    </row>
    <row r="30" spans="1:7" ht="16.5" thickBot="1">
      <c r="A30" s="26" t="s">
        <v>51</v>
      </c>
      <c r="B30" s="27" t="s">
        <v>52</v>
      </c>
      <c r="C30" s="173"/>
      <c r="D30" s="173"/>
      <c r="E30" s="29"/>
    </row>
    <row r="31" spans="1:7" ht="16.5" thickBot="1">
      <c r="A31" s="17" t="s">
        <v>53</v>
      </c>
      <c r="B31" s="18" t="s">
        <v>54</v>
      </c>
      <c r="C31" s="170">
        <f>C32+C36+C37+C38</f>
        <v>142830000</v>
      </c>
      <c r="D31" s="170">
        <f>D32+D36+D37+D38</f>
        <v>152355357</v>
      </c>
      <c r="E31" s="19">
        <f>E32+E36+E37+E38</f>
        <v>201221771</v>
      </c>
    </row>
    <row r="32" spans="1:7" ht="15.75">
      <c r="A32" s="20" t="s">
        <v>55</v>
      </c>
      <c r="B32" s="21" t="s">
        <v>56</v>
      </c>
      <c r="C32" s="174">
        <f>+C33+C34+C35</f>
        <v>141500000</v>
      </c>
      <c r="D32" s="174">
        <f>+D33+D34+D35</f>
        <v>150309912</v>
      </c>
      <c r="E32" s="30">
        <f>+E33+E34+E35</f>
        <v>198456618</v>
      </c>
    </row>
    <row r="33" spans="1:5" ht="15.75">
      <c r="A33" s="23" t="s">
        <v>57</v>
      </c>
      <c r="B33" s="24" t="s">
        <v>58</v>
      </c>
      <c r="C33" s="172">
        <v>1500000</v>
      </c>
      <c r="D33" s="172">
        <v>1500000</v>
      </c>
      <c r="E33" s="25">
        <v>1500967</v>
      </c>
    </row>
    <row r="34" spans="1:5" ht="15.75">
      <c r="A34" s="23" t="s">
        <v>59</v>
      </c>
      <c r="B34" s="24" t="s">
        <v>60</v>
      </c>
      <c r="C34" s="172"/>
      <c r="D34" s="172"/>
      <c r="E34" s="25"/>
    </row>
    <row r="35" spans="1:5" ht="15.75">
      <c r="A35" s="23" t="s">
        <v>61</v>
      </c>
      <c r="B35" s="31" t="s">
        <v>62</v>
      </c>
      <c r="C35" s="172">
        <v>140000000</v>
      </c>
      <c r="D35" s="172">
        <v>148809912</v>
      </c>
      <c r="E35" s="25">
        <v>196955651</v>
      </c>
    </row>
    <row r="36" spans="1:5" ht="15.75">
      <c r="A36" s="23" t="s">
        <v>63</v>
      </c>
      <c r="B36" s="24" t="s">
        <v>64</v>
      </c>
      <c r="C36" s="172">
        <v>1200000</v>
      </c>
      <c r="D36" s="172">
        <v>1200000</v>
      </c>
      <c r="E36" s="25">
        <v>1208687</v>
      </c>
    </row>
    <row r="37" spans="1:5" ht="15.75">
      <c r="A37" s="23" t="s">
        <v>65</v>
      </c>
      <c r="B37" s="24" t="s">
        <v>66</v>
      </c>
      <c r="C37" s="172">
        <v>0</v>
      </c>
      <c r="D37" s="172">
        <v>0</v>
      </c>
      <c r="E37" s="25"/>
    </row>
    <row r="38" spans="1:5" ht="16.5" thickBot="1">
      <c r="A38" s="26" t="s">
        <v>67</v>
      </c>
      <c r="B38" s="27" t="s">
        <v>68</v>
      </c>
      <c r="C38" s="173">
        <v>130000</v>
      </c>
      <c r="D38" s="173">
        <v>845445</v>
      </c>
      <c r="E38" s="29">
        <v>1556466</v>
      </c>
    </row>
    <row r="39" spans="1:5" ht="16.5" thickBot="1">
      <c r="A39" s="17" t="s">
        <v>69</v>
      </c>
      <c r="B39" s="18" t="s">
        <v>70</v>
      </c>
      <c r="C39" s="170">
        <f>SUM(C40:C50)</f>
        <v>7297340</v>
      </c>
      <c r="D39" s="170">
        <f>SUM(D40:D50)</f>
        <v>16202359</v>
      </c>
      <c r="E39" s="19">
        <f>SUM(E40:E50)</f>
        <v>17508362</v>
      </c>
    </row>
    <row r="40" spans="1:5" ht="15.75">
      <c r="A40" s="20" t="s">
        <v>71</v>
      </c>
      <c r="B40" s="21" t="s">
        <v>72</v>
      </c>
      <c r="C40" s="171">
        <v>1500000</v>
      </c>
      <c r="D40" s="171">
        <v>1500000</v>
      </c>
      <c r="E40" s="22">
        <v>1481949</v>
      </c>
    </row>
    <row r="41" spans="1:5" ht="15.75">
      <c r="A41" s="23" t="s">
        <v>73</v>
      </c>
      <c r="B41" s="24" t="s">
        <v>74</v>
      </c>
      <c r="C41" s="172"/>
      <c r="D41" s="172">
        <v>30500</v>
      </c>
      <c r="E41" s="25">
        <v>714016</v>
      </c>
    </row>
    <row r="42" spans="1:5" ht="15.75">
      <c r="A42" s="23" t="s">
        <v>75</v>
      </c>
      <c r="B42" s="24" t="s">
        <v>76</v>
      </c>
      <c r="C42" s="172"/>
      <c r="D42" s="172">
        <v>280772</v>
      </c>
      <c r="E42" s="25">
        <v>741240</v>
      </c>
    </row>
    <row r="43" spans="1:5" ht="15.75">
      <c r="A43" s="23" t="s">
        <v>77</v>
      </c>
      <c r="B43" s="24" t="s">
        <v>78</v>
      </c>
      <c r="C43" s="172">
        <v>4067560</v>
      </c>
      <c r="D43" s="172">
        <v>4067560</v>
      </c>
      <c r="E43" s="25">
        <v>4027560</v>
      </c>
    </row>
    <row r="44" spans="1:5" ht="15.75">
      <c r="A44" s="23" t="s">
        <v>79</v>
      </c>
      <c r="B44" s="24" t="s">
        <v>80</v>
      </c>
      <c r="C44" s="172">
        <v>1229780</v>
      </c>
      <c r="D44" s="172">
        <v>1229780</v>
      </c>
      <c r="E44" s="25">
        <v>1380047</v>
      </c>
    </row>
    <row r="45" spans="1:5" ht="15.75">
      <c r="A45" s="23" t="s">
        <v>81</v>
      </c>
      <c r="B45" s="24" t="s">
        <v>82</v>
      </c>
      <c r="C45" s="172">
        <v>490000</v>
      </c>
      <c r="D45" s="172">
        <v>490000</v>
      </c>
      <c r="E45" s="25">
        <v>531577</v>
      </c>
    </row>
    <row r="46" spans="1:5" ht="15.75">
      <c r="A46" s="23" t="s">
        <v>83</v>
      </c>
      <c r="B46" s="24" t="s">
        <v>84</v>
      </c>
      <c r="C46" s="172"/>
      <c r="D46" s="172">
        <v>0</v>
      </c>
      <c r="E46" s="25">
        <v>0</v>
      </c>
    </row>
    <row r="47" spans="1:5" ht="15.75">
      <c r="A47" s="23" t="s">
        <v>85</v>
      </c>
      <c r="B47" s="24" t="s">
        <v>86</v>
      </c>
      <c r="C47" s="172">
        <v>10000</v>
      </c>
      <c r="D47" s="172">
        <v>10000</v>
      </c>
      <c r="E47" s="25">
        <v>3489</v>
      </c>
    </row>
    <row r="48" spans="1:5" ht="15.75">
      <c r="A48" s="23" t="s">
        <v>87</v>
      </c>
      <c r="B48" s="24" t="s">
        <v>88</v>
      </c>
      <c r="C48" s="172"/>
      <c r="D48" s="172"/>
      <c r="E48" s="25"/>
    </row>
    <row r="49" spans="1:5" ht="15.75">
      <c r="A49" s="26" t="s">
        <v>89</v>
      </c>
      <c r="B49" s="27" t="s">
        <v>90</v>
      </c>
      <c r="C49" s="173"/>
      <c r="D49" s="173"/>
      <c r="E49" s="29"/>
    </row>
    <row r="50" spans="1:5" ht="16.5" thickBot="1">
      <c r="A50" s="26" t="s">
        <v>91</v>
      </c>
      <c r="B50" s="27" t="s">
        <v>92</v>
      </c>
      <c r="C50" s="173"/>
      <c r="D50" s="173">
        <v>8593747</v>
      </c>
      <c r="E50" s="29">
        <v>8628484</v>
      </c>
    </row>
    <row r="51" spans="1:5" ht="16.5" thickBot="1">
      <c r="A51" s="17" t="s">
        <v>93</v>
      </c>
      <c r="B51" s="18" t="s">
        <v>94</v>
      </c>
      <c r="C51" s="170">
        <f>SUM(C52:C56)</f>
        <v>0</v>
      </c>
      <c r="D51" s="170">
        <f>SUM(D52:D56)</f>
        <v>0</v>
      </c>
      <c r="E51" s="19">
        <f>SUM(E52:E56)</f>
        <v>495379</v>
      </c>
    </row>
    <row r="52" spans="1:5" ht="15.75">
      <c r="A52" s="20" t="s">
        <v>95</v>
      </c>
      <c r="B52" s="21" t="s">
        <v>96</v>
      </c>
      <c r="C52" s="171"/>
      <c r="D52" s="171"/>
      <c r="E52" s="22"/>
    </row>
    <row r="53" spans="1:5" ht="15.75">
      <c r="A53" s="23" t="s">
        <v>97</v>
      </c>
      <c r="B53" s="24" t="s">
        <v>98</v>
      </c>
      <c r="C53" s="172"/>
      <c r="D53" s="172"/>
      <c r="E53" s="25">
        <v>495379</v>
      </c>
    </row>
    <row r="54" spans="1:5" ht="15.75">
      <c r="A54" s="23" t="s">
        <v>99</v>
      </c>
      <c r="B54" s="24" t="s">
        <v>100</v>
      </c>
      <c r="C54" s="172"/>
      <c r="D54" s="172">
        <v>0</v>
      </c>
      <c r="E54" s="25"/>
    </row>
    <row r="55" spans="1:5" ht="15.75">
      <c r="A55" s="23" t="s">
        <v>101</v>
      </c>
      <c r="B55" s="24" t="s">
        <v>102</v>
      </c>
      <c r="C55" s="172"/>
      <c r="D55" s="172"/>
      <c r="E55" s="25"/>
    </row>
    <row r="56" spans="1:5" ht="16.5" thickBot="1">
      <c r="A56" s="26" t="s">
        <v>103</v>
      </c>
      <c r="B56" s="27" t="s">
        <v>104</v>
      </c>
      <c r="C56" s="173"/>
      <c r="D56" s="173"/>
      <c r="E56" s="29"/>
    </row>
    <row r="57" spans="1:5" ht="16.5" thickBot="1">
      <c r="A57" s="17" t="s">
        <v>105</v>
      </c>
      <c r="B57" s="18" t="s">
        <v>106</v>
      </c>
      <c r="C57" s="170">
        <f>SUM(C58:C60)</f>
        <v>0</v>
      </c>
      <c r="D57" s="170">
        <f>SUM(D58:D60)</f>
        <v>0</v>
      </c>
      <c r="E57" s="19">
        <f>SUM(E58:E60)</f>
        <v>154525</v>
      </c>
    </row>
    <row r="58" spans="1:5" ht="31.5">
      <c r="A58" s="20" t="s">
        <v>107</v>
      </c>
      <c r="B58" s="21" t="s">
        <v>108</v>
      </c>
      <c r="C58" s="171"/>
      <c r="D58" s="171"/>
      <c r="E58" s="22"/>
    </row>
    <row r="59" spans="1:5" ht="31.5">
      <c r="A59" s="23" t="s">
        <v>109</v>
      </c>
      <c r="B59" s="24" t="s">
        <v>110</v>
      </c>
      <c r="C59" s="172"/>
      <c r="D59" s="172"/>
      <c r="E59" s="25">
        <v>154525</v>
      </c>
    </row>
    <row r="60" spans="1:5" ht="15.75">
      <c r="A60" s="23" t="s">
        <v>111</v>
      </c>
      <c r="B60" s="24" t="s">
        <v>112</v>
      </c>
      <c r="C60" s="172"/>
      <c r="D60" s="172">
        <v>0</v>
      </c>
      <c r="E60" s="25"/>
    </row>
    <row r="61" spans="1:5" ht="16.5" thickBot="1">
      <c r="A61" s="26" t="s">
        <v>113</v>
      </c>
      <c r="B61" s="27" t="s">
        <v>114</v>
      </c>
      <c r="C61" s="173"/>
      <c r="D61" s="173"/>
      <c r="E61" s="29"/>
    </row>
    <row r="62" spans="1:5" ht="16.5" thickBot="1">
      <c r="A62" s="17" t="s">
        <v>115</v>
      </c>
      <c r="B62" s="28" t="s">
        <v>116</v>
      </c>
      <c r="C62" s="170">
        <f>SUM(C63:C65)</f>
        <v>2100000</v>
      </c>
      <c r="D62" s="170">
        <f>SUM(D63:D65)</f>
        <v>2190000</v>
      </c>
      <c r="E62" s="19">
        <f>SUM(E63:E65)</f>
        <v>2320960</v>
      </c>
    </row>
    <row r="63" spans="1:5" ht="31.5">
      <c r="A63" s="20" t="s">
        <v>117</v>
      </c>
      <c r="B63" s="21" t="s">
        <v>118</v>
      </c>
      <c r="C63" s="172"/>
      <c r="D63" s="172"/>
      <c r="E63" s="25"/>
    </row>
    <row r="64" spans="1:5" ht="31.5">
      <c r="A64" s="23" t="s">
        <v>119</v>
      </c>
      <c r="B64" s="24" t="s">
        <v>120</v>
      </c>
      <c r="C64" s="172">
        <v>2100000</v>
      </c>
      <c r="D64" s="172">
        <v>90000</v>
      </c>
      <c r="E64" s="25">
        <v>83360</v>
      </c>
    </row>
    <row r="65" spans="1:5" ht="15.75">
      <c r="A65" s="23" t="s">
        <v>121</v>
      </c>
      <c r="B65" s="24" t="s">
        <v>122</v>
      </c>
      <c r="C65" s="172"/>
      <c r="D65" s="172">
        <v>2100000</v>
      </c>
      <c r="E65" s="25">
        <v>2237600</v>
      </c>
    </row>
    <row r="66" spans="1:5" ht="16.5" thickBot="1">
      <c r="A66" s="26" t="s">
        <v>123</v>
      </c>
      <c r="B66" s="27" t="s">
        <v>124</v>
      </c>
      <c r="C66" s="172"/>
      <c r="D66" s="172"/>
      <c r="E66" s="25"/>
    </row>
    <row r="67" spans="1:5" ht="16.5" thickBot="1">
      <c r="A67" s="17" t="s">
        <v>125</v>
      </c>
      <c r="B67" s="18" t="s">
        <v>126</v>
      </c>
      <c r="C67" s="170">
        <f>C10+C17+C24+C31+C39+C51+C57+C62</f>
        <v>259290773</v>
      </c>
      <c r="D67" s="170">
        <f>D10+D17+D24+D31+D39+D51+D57+D62</f>
        <v>281240982</v>
      </c>
      <c r="E67" s="19">
        <f>E10+E17+E24+E31+E39+E51+E57+E62</f>
        <v>323603089</v>
      </c>
    </row>
    <row r="68" spans="1:5" ht="16.5" thickBot="1">
      <c r="A68" s="32" t="s">
        <v>127</v>
      </c>
      <c r="B68" s="28" t="s">
        <v>128</v>
      </c>
      <c r="C68" s="170">
        <f>SUM(C69:C71)</f>
        <v>0</v>
      </c>
      <c r="D68" s="170">
        <f>SUM(D69:D71)</f>
        <v>0</v>
      </c>
      <c r="E68" s="19">
        <f>SUM(E69:E71)</f>
        <v>0</v>
      </c>
    </row>
    <row r="69" spans="1:5" ht="15.75">
      <c r="A69" s="20" t="s">
        <v>129</v>
      </c>
      <c r="B69" s="21" t="s">
        <v>130</v>
      </c>
      <c r="C69" s="172"/>
      <c r="D69" s="172"/>
      <c r="E69" s="25"/>
    </row>
    <row r="70" spans="1:5" ht="15.75">
      <c r="A70" s="23" t="s">
        <v>131</v>
      </c>
      <c r="B70" s="24" t="s">
        <v>132</v>
      </c>
      <c r="C70" s="172"/>
      <c r="D70" s="172"/>
      <c r="E70" s="25"/>
    </row>
    <row r="71" spans="1:5" ht="16.5" thickBot="1">
      <c r="A71" s="26" t="s">
        <v>133</v>
      </c>
      <c r="B71" s="33" t="s">
        <v>364</v>
      </c>
      <c r="C71" s="172"/>
      <c r="D71" s="172"/>
      <c r="E71" s="25"/>
    </row>
    <row r="72" spans="1:5" ht="16.5" thickBot="1">
      <c r="A72" s="32" t="s">
        <v>135</v>
      </c>
      <c r="B72" s="28" t="s">
        <v>136</v>
      </c>
      <c r="C72" s="170">
        <f>SUM(C73:C76)</f>
        <v>0</v>
      </c>
      <c r="D72" s="170">
        <f>SUM(D73:D76)</f>
        <v>0</v>
      </c>
      <c r="E72" s="19">
        <f>SUM(E73:E76)</f>
        <v>0</v>
      </c>
    </row>
    <row r="73" spans="1:5" ht="15.75">
      <c r="A73" s="20" t="s">
        <v>137</v>
      </c>
      <c r="B73" s="21" t="s">
        <v>138</v>
      </c>
      <c r="C73" s="172"/>
      <c r="D73" s="172"/>
      <c r="E73" s="25"/>
    </row>
    <row r="74" spans="1:5" ht="15.75">
      <c r="A74" s="23" t="s">
        <v>139</v>
      </c>
      <c r="B74" s="24" t="s">
        <v>140</v>
      </c>
      <c r="C74" s="172"/>
      <c r="D74" s="172"/>
      <c r="E74" s="25"/>
    </row>
    <row r="75" spans="1:5" ht="15.75">
      <c r="A75" s="23" t="s">
        <v>141</v>
      </c>
      <c r="B75" s="24" t="s">
        <v>142</v>
      </c>
      <c r="C75" s="172"/>
      <c r="D75" s="172"/>
      <c r="E75" s="25"/>
    </row>
    <row r="76" spans="1:5" ht="16.5" thickBot="1">
      <c r="A76" s="26" t="s">
        <v>143</v>
      </c>
      <c r="B76" s="27" t="s">
        <v>144</v>
      </c>
      <c r="C76" s="172"/>
      <c r="D76" s="172"/>
      <c r="E76" s="25"/>
    </row>
    <row r="77" spans="1:5" ht="16.5" thickBot="1">
      <c r="A77" s="32" t="s">
        <v>145</v>
      </c>
      <c r="B77" s="28" t="s">
        <v>146</v>
      </c>
      <c r="C77" s="170">
        <f>SUM(C78:C79)</f>
        <v>120863419</v>
      </c>
      <c r="D77" s="170">
        <f>SUM(D78:D79)</f>
        <v>138080386</v>
      </c>
      <c r="E77" s="19">
        <f>SUM(E78:E79)</f>
        <v>138080386</v>
      </c>
    </row>
    <row r="78" spans="1:5" ht="15.75">
      <c r="A78" s="20" t="s">
        <v>147</v>
      </c>
      <c r="B78" s="21" t="s">
        <v>148</v>
      </c>
      <c r="C78" s="172">
        <v>120863419</v>
      </c>
      <c r="D78" s="172">
        <v>138080386</v>
      </c>
      <c r="E78" s="25">
        <v>138080386</v>
      </c>
    </row>
    <row r="79" spans="1:5" ht="16.5" thickBot="1">
      <c r="A79" s="26" t="s">
        <v>149</v>
      </c>
      <c r="B79" s="27" t="s">
        <v>150</v>
      </c>
      <c r="C79" s="172"/>
      <c r="D79" s="172"/>
      <c r="E79" s="25"/>
    </row>
    <row r="80" spans="1:5" ht="16.5" thickBot="1">
      <c r="A80" s="32" t="s">
        <v>151</v>
      </c>
      <c r="B80" s="28" t="s">
        <v>152</v>
      </c>
      <c r="C80" s="170">
        <f>SUM(C81:C83)</f>
        <v>0</v>
      </c>
      <c r="D80" s="170">
        <f>SUM(D81:D83)</f>
        <v>0</v>
      </c>
      <c r="E80" s="19">
        <f>SUM(E81:E83)</f>
        <v>1850324</v>
      </c>
    </row>
    <row r="81" spans="1:5" ht="15.75">
      <c r="A81" s="20" t="s">
        <v>153</v>
      </c>
      <c r="B81" s="21" t="s">
        <v>154</v>
      </c>
      <c r="C81" s="172"/>
      <c r="D81" s="172">
        <v>0</v>
      </c>
      <c r="E81" s="25">
        <v>1850324</v>
      </c>
    </row>
    <row r="82" spans="1:5" ht="15.75">
      <c r="A82" s="23" t="s">
        <v>155</v>
      </c>
      <c r="B82" s="24" t="s">
        <v>156</v>
      </c>
      <c r="C82" s="172"/>
      <c r="D82" s="172"/>
      <c r="E82" s="25"/>
    </row>
    <row r="83" spans="1:5" ht="16.5" thickBot="1">
      <c r="A83" s="26" t="s">
        <v>157</v>
      </c>
      <c r="B83" s="27" t="s">
        <v>158</v>
      </c>
      <c r="C83" s="172"/>
      <c r="D83" s="172"/>
      <c r="E83" s="25"/>
    </row>
    <row r="84" spans="1:5" ht="16.5" thickBot="1">
      <c r="A84" s="32" t="s">
        <v>159</v>
      </c>
      <c r="B84" s="28" t="s">
        <v>160</v>
      </c>
      <c r="C84" s="170">
        <f>SUM(C85:C88)</f>
        <v>0</v>
      </c>
      <c r="D84" s="170">
        <f>SUM(D85:D88)</f>
        <v>0</v>
      </c>
      <c r="E84" s="19">
        <f>SUM(E85:E88)</f>
        <v>0</v>
      </c>
    </row>
    <row r="85" spans="1:5" ht="18" customHeight="1">
      <c r="A85" s="34" t="s">
        <v>161</v>
      </c>
      <c r="B85" s="21" t="s">
        <v>162</v>
      </c>
      <c r="C85" s="172"/>
      <c r="D85" s="172"/>
      <c r="E85" s="25"/>
    </row>
    <row r="86" spans="1:5" ht="18" customHeight="1">
      <c r="A86" s="35" t="s">
        <v>163</v>
      </c>
      <c r="B86" s="24" t="s">
        <v>164</v>
      </c>
      <c r="C86" s="172"/>
      <c r="D86" s="172"/>
      <c r="E86" s="25"/>
    </row>
    <row r="87" spans="1:5" ht="20.25" customHeight="1">
      <c r="A87" s="35" t="s">
        <v>165</v>
      </c>
      <c r="B87" s="24" t="s">
        <v>166</v>
      </c>
      <c r="C87" s="172"/>
      <c r="D87" s="172"/>
      <c r="E87" s="25"/>
    </row>
    <row r="88" spans="1:5" ht="17.25" customHeight="1" thickBot="1">
      <c r="A88" s="36" t="s">
        <v>167</v>
      </c>
      <c r="B88" s="27" t="s">
        <v>168</v>
      </c>
      <c r="C88" s="172"/>
      <c r="D88" s="172"/>
      <c r="E88" s="25"/>
    </row>
    <row r="89" spans="1:5" ht="16.5" thickBot="1">
      <c r="A89" s="32" t="s">
        <v>169</v>
      </c>
      <c r="B89" s="28" t="s">
        <v>170</v>
      </c>
      <c r="C89" s="175"/>
      <c r="D89" s="175"/>
      <c r="E89" s="37"/>
    </row>
    <row r="90" spans="1:5" ht="16.5" thickBot="1">
      <c r="A90" s="32" t="s">
        <v>171</v>
      </c>
      <c r="B90" s="28" t="s">
        <v>172</v>
      </c>
      <c r="C90" s="175"/>
      <c r="D90" s="175"/>
      <c r="E90" s="37"/>
    </row>
    <row r="91" spans="1:5" ht="16.5" thickBot="1">
      <c r="A91" s="32" t="s">
        <v>173</v>
      </c>
      <c r="B91" s="38" t="s">
        <v>174</v>
      </c>
      <c r="C91" s="170">
        <f>C68+C72+C77+C80+C84+C90+C89</f>
        <v>120863419</v>
      </c>
      <c r="D91" s="170">
        <f>D68+D72+D77+D80+D84+D90+D89</f>
        <v>138080386</v>
      </c>
      <c r="E91" s="19">
        <f>E68+E72+E77+E80+E84+E90+E89</f>
        <v>139930710</v>
      </c>
    </row>
    <row r="92" spans="1:5" ht="16.5" thickBot="1">
      <c r="A92" s="39" t="s">
        <v>175</v>
      </c>
      <c r="B92" s="40" t="s">
        <v>176</v>
      </c>
      <c r="C92" s="170">
        <f>C67+C91</f>
        <v>380154192</v>
      </c>
      <c r="D92" s="170">
        <f>D67+D91</f>
        <v>419321368</v>
      </c>
      <c r="E92" s="19">
        <f>E67+E91</f>
        <v>463533799</v>
      </c>
    </row>
    <row r="93" spans="1:5" ht="16.5" thickBot="1">
      <c r="A93" s="41"/>
      <c r="B93" s="42"/>
      <c r="C93" s="43"/>
      <c r="D93" s="187"/>
      <c r="E93" s="43"/>
    </row>
    <row r="94" spans="1:5" ht="16.5" thickBot="1">
      <c r="A94" s="9"/>
      <c r="B94" s="44" t="s">
        <v>177</v>
      </c>
      <c r="C94" s="187"/>
      <c r="D94" s="187"/>
      <c r="E94" s="45"/>
    </row>
    <row r="95" spans="1:5" ht="16.5" thickBot="1">
      <c r="A95" s="46" t="s">
        <v>11</v>
      </c>
      <c r="B95" s="47" t="s">
        <v>343</v>
      </c>
      <c r="C95" s="176">
        <f>C96+C97+C98+C99+C100+C113</f>
        <v>161957498</v>
      </c>
      <c r="D95" s="176">
        <f>D96+D97+D98+D99+D100+D113</f>
        <v>207591368</v>
      </c>
      <c r="E95" s="48">
        <f>E96+E97+E98+E99+E100+E113</f>
        <v>165162569</v>
      </c>
    </row>
    <row r="96" spans="1:5" ht="15.75">
      <c r="A96" s="49" t="s">
        <v>13</v>
      </c>
      <c r="B96" s="50" t="s">
        <v>178</v>
      </c>
      <c r="C96" s="177">
        <v>74501692</v>
      </c>
      <c r="D96" s="177">
        <v>94597389</v>
      </c>
      <c r="E96" s="51">
        <v>67547112</v>
      </c>
    </row>
    <row r="97" spans="1:5" ht="15.75">
      <c r="A97" s="23" t="s">
        <v>15</v>
      </c>
      <c r="B97" s="52" t="s">
        <v>179</v>
      </c>
      <c r="C97" s="172">
        <v>12363304</v>
      </c>
      <c r="D97" s="172">
        <v>16239729</v>
      </c>
      <c r="E97" s="25">
        <v>11994843</v>
      </c>
    </row>
    <row r="98" spans="1:5" ht="15.75">
      <c r="A98" s="23" t="s">
        <v>17</v>
      </c>
      <c r="B98" s="52" t="s">
        <v>180</v>
      </c>
      <c r="C98" s="173">
        <v>51995346</v>
      </c>
      <c r="D98" s="173">
        <v>58755177</v>
      </c>
      <c r="E98" s="29">
        <v>48042595</v>
      </c>
    </row>
    <row r="99" spans="1:5" ht="15.75">
      <c r="A99" s="23" t="s">
        <v>19</v>
      </c>
      <c r="B99" s="53" t="s">
        <v>181</v>
      </c>
      <c r="C99" s="173">
        <v>8240000</v>
      </c>
      <c r="D99" s="173">
        <v>11115105</v>
      </c>
      <c r="E99" s="29">
        <v>10694051</v>
      </c>
    </row>
    <row r="100" spans="1:5" ht="15.75">
      <c r="A100" s="23" t="s">
        <v>182</v>
      </c>
      <c r="B100" s="54" t="s">
        <v>183</v>
      </c>
      <c r="C100" s="173">
        <f>SUM(C101:C112)</f>
        <v>14857156</v>
      </c>
      <c r="D100" s="173">
        <f>SUM(D101:D112)</f>
        <v>26883968</v>
      </c>
      <c r="E100" s="173">
        <f>SUM(E101:E112)</f>
        <v>26883968</v>
      </c>
    </row>
    <row r="101" spans="1:5" ht="15.75">
      <c r="A101" s="23" t="s">
        <v>23</v>
      </c>
      <c r="B101" s="52" t="s">
        <v>184</v>
      </c>
      <c r="C101" s="173"/>
      <c r="D101" s="173"/>
      <c r="E101" s="29"/>
    </row>
    <row r="102" spans="1:5" ht="15.75">
      <c r="A102" s="23" t="s">
        <v>185</v>
      </c>
      <c r="B102" s="55" t="s">
        <v>186</v>
      </c>
      <c r="C102" s="173"/>
      <c r="D102" s="173"/>
      <c r="E102" s="29"/>
    </row>
    <row r="103" spans="1:5" ht="15.75">
      <c r="A103" s="23" t="s">
        <v>187</v>
      </c>
      <c r="B103" s="55" t="s">
        <v>188</v>
      </c>
      <c r="C103" s="173"/>
      <c r="D103" s="173"/>
      <c r="E103" s="29"/>
    </row>
    <row r="104" spans="1:5" ht="15.75">
      <c r="A104" s="23" t="s">
        <v>189</v>
      </c>
      <c r="B104" s="55" t="s">
        <v>190</v>
      </c>
      <c r="C104" s="173"/>
      <c r="D104" s="173"/>
      <c r="E104" s="29"/>
    </row>
    <row r="105" spans="1:5" ht="30" customHeight="1">
      <c r="A105" s="23" t="s">
        <v>191</v>
      </c>
      <c r="B105" s="56" t="s">
        <v>192</v>
      </c>
      <c r="C105" s="173"/>
      <c r="D105" s="173"/>
      <c r="E105" s="29"/>
    </row>
    <row r="106" spans="1:5" ht="33.75" customHeight="1">
      <c r="A106" s="23" t="s">
        <v>193</v>
      </c>
      <c r="B106" s="56" t="s">
        <v>194</v>
      </c>
      <c r="C106" s="173"/>
      <c r="D106" s="173"/>
      <c r="E106" s="29"/>
    </row>
    <row r="107" spans="1:5" ht="15.75">
      <c r="A107" s="23" t="s">
        <v>195</v>
      </c>
      <c r="B107" s="55" t="s">
        <v>196</v>
      </c>
      <c r="C107" s="173">
        <v>4857156</v>
      </c>
      <c r="D107" s="173">
        <v>5683968</v>
      </c>
      <c r="E107" s="29">
        <v>5683968</v>
      </c>
    </row>
    <row r="108" spans="1:5" ht="15.75">
      <c r="A108" s="23" t="s">
        <v>197</v>
      </c>
      <c r="B108" s="55" t="s">
        <v>198</v>
      </c>
      <c r="C108" s="173"/>
      <c r="D108" s="173"/>
      <c r="E108" s="29"/>
    </row>
    <row r="109" spans="1:5" ht="31.5">
      <c r="A109" s="23" t="s">
        <v>199</v>
      </c>
      <c r="B109" s="56" t="s">
        <v>200</v>
      </c>
      <c r="C109" s="173"/>
      <c r="D109" s="173"/>
      <c r="E109" s="29"/>
    </row>
    <row r="110" spans="1:5" ht="15.75">
      <c r="A110" s="57" t="s">
        <v>201</v>
      </c>
      <c r="B110" s="58" t="s">
        <v>202</v>
      </c>
      <c r="C110" s="173"/>
      <c r="D110" s="173"/>
      <c r="E110" s="29"/>
    </row>
    <row r="111" spans="1:5" ht="15.75">
      <c r="A111" s="23" t="s">
        <v>203</v>
      </c>
      <c r="B111" s="58" t="s">
        <v>204</v>
      </c>
      <c r="C111" s="173"/>
      <c r="D111" s="173"/>
      <c r="E111" s="29"/>
    </row>
    <row r="112" spans="1:5" ht="31.5">
      <c r="A112" s="23" t="s">
        <v>205</v>
      </c>
      <c r="B112" s="56" t="s">
        <v>206</v>
      </c>
      <c r="C112" s="172">
        <v>10000000</v>
      </c>
      <c r="D112" s="172">
        <v>21200000</v>
      </c>
      <c r="E112" s="25">
        <v>21200000</v>
      </c>
    </row>
    <row r="113" spans="1:5" ht="15.75">
      <c r="A113" s="23" t="s">
        <v>207</v>
      </c>
      <c r="B113" s="53" t="s">
        <v>208</v>
      </c>
      <c r="C113" s="172"/>
      <c r="D113" s="172"/>
      <c r="E113" s="25"/>
    </row>
    <row r="114" spans="1:5" ht="15.75">
      <c r="A114" s="26" t="s">
        <v>209</v>
      </c>
      <c r="B114" s="52" t="s">
        <v>210</v>
      </c>
      <c r="C114" s="173"/>
      <c r="D114" s="173"/>
      <c r="E114" s="29"/>
    </row>
    <row r="115" spans="1:5" ht="16.5" thickBot="1">
      <c r="A115" s="59" t="s">
        <v>211</v>
      </c>
      <c r="B115" s="60" t="s">
        <v>212</v>
      </c>
      <c r="C115" s="178"/>
      <c r="D115" s="178"/>
      <c r="E115" s="61"/>
    </row>
    <row r="116" spans="1:5" ht="16.5" thickBot="1">
      <c r="A116" s="17" t="s">
        <v>25</v>
      </c>
      <c r="B116" s="62" t="s">
        <v>344</v>
      </c>
      <c r="C116" s="170">
        <f>C117+C119+C121</f>
        <v>131386599</v>
      </c>
      <c r="D116" s="170">
        <f>D117+D119+D121</f>
        <v>119752250</v>
      </c>
      <c r="E116" s="19">
        <f>E117+E119+E121</f>
        <v>40784696</v>
      </c>
    </row>
    <row r="117" spans="1:5" ht="15.75">
      <c r="A117" s="20" t="s">
        <v>27</v>
      </c>
      <c r="B117" s="52" t="s">
        <v>213</v>
      </c>
      <c r="C117" s="171">
        <v>48341296</v>
      </c>
      <c r="D117" s="171">
        <v>50357038</v>
      </c>
      <c r="E117" s="22">
        <v>9300724</v>
      </c>
    </row>
    <row r="118" spans="1:5" ht="15.75">
      <c r="A118" s="20" t="s">
        <v>29</v>
      </c>
      <c r="B118" s="63" t="s">
        <v>214</v>
      </c>
      <c r="C118" s="171"/>
      <c r="D118" s="171"/>
      <c r="E118" s="22"/>
    </row>
    <row r="119" spans="1:5" ht="15.75">
      <c r="A119" s="20" t="s">
        <v>31</v>
      </c>
      <c r="B119" s="63" t="s">
        <v>215</v>
      </c>
      <c r="C119" s="172">
        <v>81522143</v>
      </c>
      <c r="D119" s="172">
        <v>67622052</v>
      </c>
      <c r="E119" s="25">
        <v>29814979</v>
      </c>
    </row>
    <row r="120" spans="1:5" ht="15.75">
      <c r="A120" s="20" t="s">
        <v>33</v>
      </c>
      <c r="B120" s="63" t="s">
        <v>216</v>
      </c>
      <c r="C120" s="179"/>
      <c r="D120" s="172"/>
      <c r="E120" s="25"/>
    </row>
    <row r="121" spans="1:5" ht="15.75">
      <c r="A121" s="20" t="s">
        <v>35</v>
      </c>
      <c r="B121" s="65" t="s">
        <v>217</v>
      </c>
      <c r="C121" s="25">
        <f>SUM(C122:C129)</f>
        <v>1523160</v>
      </c>
      <c r="D121" s="172">
        <f>SUM(D122:D129)</f>
        <v>1773160</v>
      </c>
      <c r="E121" s="172">
        <f>SUM(E122:E129)</f>
        <v>1668993</v>
      </c>
    </row>
    <row r="122" spans="1:5" ht="31.5">
      <c r="A122" s="20" t="s">
        <v>37</v>
      </c>
      <c r="B122" s="66" t="s">
        <v>218</v>
      </c>
      <c r="C122" s="179"/>
      <c r="D122" s="172"/>
      <c r="E122" s="25"/>
    </row>
    <row r="123" spans="1:5" ht="31.5">
      <c r="A123" s="20" t="s">
        <v>219</v>
      </c>
      <c r="B123" s="67" t="s">
        <v>220</v>
      </c>
      <c r="C123" s="179"/>
      <c r="D123" s="172"/>
      <c r="E123" s="25"/>
    </row>
    <row r="124" spans="1:5" ht="31.5">
      <c r="A124" s="20" t="s">
        <v>221</v>
      </c>
      <c r="B124" s="56" t="s">
        <v>194</v>
      </c>
      <c r="C124" s="179"/>
      <c r="D124" s="172"/>
      <c r="E124" s="25"/>
    </row>
    <row r="125" spans="1:5" ht="15.75">
      <c r="A125" s="20" t="s">
        <v>222</v>
      </c>
      <c r="B125" s="56" t="s">
        <v>223</v>
      </c>
      <c r="C125" s="179">
        <v>1523160</v>
      </c>
      <c r="D125" s="172">
        <v>1523160</v>
      </c>
      <c r="E125" s="25">
        <v>1418993</v>
      </c>
    </row>
    <row r="126" spans="1:5" ht="15.75">
      <c r="A126" s="20" t="s">
        <v>224</v>
      </c>
      <c r="B126" s="56" t="s">
        <v>225</v>
      </c>
      <c r="C126" s="179"/>
      <c r="D126" s="172"/>
      <c r="E126" s="25"/>
    </row>
    <row r="127" spans="1:5" ht="31.5">
      <c r="A127" s="20" t="s">
        <v>226</v>
      </c>
      <c r="B127" s="56" t="s">
        <v>200</v>
      </c>
      <c r="C127" s="179"/>
      <c r="D127" s="172">
        <v>250000</v>
      </c>
      <c r="E127" s="25">
        <v>250000</v>
      </c>
    </row>
    <row r="128" spans="1:5" ht="15.75">
      <c r="A128" s="20" t="s">
        <v>227</v>
      </c>
      <c r="B128" s="56" t="s">
        <v>228</v>
      </c>
      <c r="C128" s="179"/>
      <c r="D128" s="172"/>
      <c r="E128" s="25"/>
    </row>
    <row r="129" spans="1:5" ht="32.25" thickBot="1">
      <c r="A129" s="57" t="s">
        <v>229</v>
      </c>
      <c r="B129" s="56" t="s">
        <v>230</v>
      </c>
      <c r="C129" s="180"/>
      <c r="D129" s="173"/>
      <c r="E129" s="29"/>
    </row>
    <row r="130" spans="1:5" ht="16.5" thickBot="1">
      <c r="A130" s="17" t="s">
        <v>39</v>
      </c>
      <c r="B130" s="18" t="s">
        <v>231</v>
      </c>
      <c r="C130" s="170">
        <f>C95+C116</f>
        <v>293344097</v>
      </c>
      <c r="D130" s="170">
        <f>D95+D116</f>
        <v>327343618</v>
      </c>
      <c r="E130" s="19">
        <f>E95+E116</f>
        <v>205947265</v>
      </c>
    </row>
    <row r="131" spans="1:5" ht="32.25" thickBot="1">
      <c r="A131" s="17" t="s">
        <v>232</v>
      </c>
      <c r="B131" s="18" t="s">
        <v>233</v>
      </c>
      <c r="C131" s="170">
        <f>C132+C133+C134</f>
        <v>0</v>
      </c>
      <c r="D131" s="170">
        <f>D132+D133+D134</f>
        <v>0</v>
      </c>
      <c r="E131" s="19">
        <f>E132+E133+E134</f>
        <v>0</v>
      </c>
    </row>
    <row r="132" spans="1:5" ht="15.75">
      <c r="A132" s="20" t="s">
        <v>55</v>
      </c>
      <c r="B132" s="69" t="s">
        <v>234</v>
      </c>
      <c r="C132" s="179"/>
      <c r="D132" s="172"/>
      <c r="E132" s="25"/>
    </row>
    <row r="133" spans="1:5" ht="15.75">
      <c r="A133" s="20" t="s">
        <v>63</v>
      </c>
      <c r="B133" s="69" t="s">
        <v>235</v>
      </c>
      <c r="C133" s="179"/>
      <c r="D133" s="172"/>
      <c r="E133" s="25"/>
    </row>
    <row r="134" spans="1:5" ht="16.5" thickBot="1">
      <c r="A134" s="57" t="s">
        <v>65</v>
      </c>
      <c r="B134" s="70" t="s">
        <v>236</v>
      </c>
      <c r="C134" s="179"/>
      <c r="D134" s="172"/>
      <c r="E134" s="25"/>
    </row>
    <row r="135" spans="1:5" ht="16.5" thickBot="1">
      <c r="A135" s="17" t="s">
        <v>69</v>
      </c>
      <c r="B135" s="18" t="s">
        <v>237</v>
      </c>
      <c r="C135" s="170">
        <f>C136+C137+C138+C139+C140+C141</f>
        <v>0</v>
      </c>
      <c r="D135" s="170">
        <f>D136+D137+D138+D139+D140+D141</f>
        <v>0</v>
      </c>
      <c r="E135" s="19">
        <f>E136+E137+E138+E139+E140+E141</f>
        <v>0</v>
      </c>
    </row>
    <row r="136" spans="1:5" ht="15.75">
      <c r="A136" s="20" t="s">
        <v>71</v>
      </c>
      <c r="B136" s="69" t="s">
        <v>238</v>
      </c>
      <c r="C136" s="179"/>
      <c r="D136" s="172"/>
      <c r="E136" s="25"/>
    </row>
    <row r="137" spans="1:5" ht="15.75">
      <c r="A137" s="20" t="s">
        <v>73</v>
      </c>
      <c r="B137" s="69" t="s">
        <v>239</v>
      </c>
      <c r="C137" s="179"/>
      <c r="D137" s="172"/>
      <c r="E137" s="25"/>
    </row>
    <row r="138" spans="1:5" ht="15.75">
      <c r="A138" s="20" t="s">
        <v>75</v>
      </c>
      <c r="B138" s="69" t="s">
        <v>240</v>
      </c>
      <c r="C138" s="179"/>
      <c r="D138" s="172"/>
      <c r="E138" s="25"/>
    </row>
    <row r="139" spans="1:5" ht="15.75">
      <c r="A139" s="20" t="s">
        <v>77</v>
      </c>
      <c r="B139" s="69" t="s">
        <v>241</v>
      </c>
      <c r="C139" s="179"/>
      <c r="D139" s="172"/>
      <c r="E139" s="25"/>
    </row>
    <row r="140" spans="1:5" ht="15.75">
      <c r="A140" s="20" t="s">
        <v>79</v>
      </c>
      <c r="B140" s="69" t="s">
        <v>242</v>
      </c>
      <c r="C140" s="179"/>
      <c r="D140" s="172"/>
      <c r="E140" s="25"/>
    </row>
    <row r="141" spans="1:5" ht="16.5" thickBot="1">
      <c r="A141" s="57" t="s">
        <v>81</v>
      </c>
      <c r="B141" s="70" t="s">
        <v>243</v>
      </c>
      <c r="C141" s="179"/>
      <c r="D141" s="172"/>
      <c r="E141" s="25"/>
    </row>
    <row r="142" spans="1:5" ht="16.5" thickBot="1">
      <c r="A142" s="17" t="s">
        <v>93</v>
      </c>
      <c r="B142" s="18" t="s">
        <v>244</v>
      </c>
      <c r="C142" s="170">
        <f>C143+C144+C146+C147+C145</f>
        <v>86810095</v>
      </c>
      <c r="D142" s="170">
        <f>D143+D144+D146+D147+D145</f>
        <v>91977750</v>
      </c>
      <c r="E142" s="19">
        <f>E143+E144+E146+E147+E145</f>
        <v>91977750</v>
      </c>
    </row>
    <row r="143" spans="1:5" ht="15.75">
      <c r="A143" s="20" t="s">
        <v>95</v>
      </c>
      <c r="B143" s="69" t="s">
        <v>245</v>
      </c>
      <c r="C143" s="179"/>
      <c r="D143" s="172"/>
      <c r="E143" s="25"/>
    </row>
    <row r="144" spans="1:5" ht="15.75">
      <c r="A144" s="20" t="s">
        <v>97</v>
      </c>
      <c r="B144" s="69" t="s">
        <v>246</v>
      </c>
      <c r="C144" s="179"/>
      <c r="D144" s="172">
        <v>2138956</v>
      </c>
      <c r="E144" s="25">
        <v>2138956</v>
      </c>
    </row>
    <row r="145" spans="1:5" ht="15.75">
      <c r="A145" s="20" t="s">
        <v>99</v>
      </c>
      <c r="B145" s="69" t="s">
        <v>247</v>
      </c>
      <c r="C145" s="179">
        <v>86810095</v>
      </c>
      <c r="D145" s="172">
        <v>89838794</v>
      </c>
      <c r="E145" s="25">
        <v>89838794</v>
      </c>
    </row>
    <row r="146" spans="1:5" ht="15.75">
      <c r="A146" s="20" t="s">
        <v>101</v>
      </c>
      <c r="B146" s="69" t="s">
        <v>248</v>
      </c>
      <c r="C146" s="179"/>
      <c r="D146" s="172"/>
      <c r="E146" s="25"/>
    </row>
    <row r="147" spans="1:5" ht="16.5" thickBot="1">
      <c r="A147" s="57" t="s">
        <v>103</v>
      </c>
      <c r="B147" s="70" t="s">
        <v>249</v>
      </c>
      <c r="C147" s="179"/>
      <c r="D147" s="172"/>
      <c r="E147" s="25"/>
    </row>
    <row r="148" spans="1:5" ht="16.5" thickBot="1">
      <c r="A148" s="17" t="s">
        <v>250</v>
      </c>
      <c r="B148" s="18" t="s">
        <v>251</v>
      </c>
      <c r="C148" s="181">
        <f>C149+C150+C151+C152+C153</f>
        <v>0</v>
      </c>
      <c r="D148" s="181">
        <f>D149+D150+D151+D152+D153</f>
        <v>0</v>
      </c>
      <c r="E148" s="71">
        <f>E149+E150+E151+E152+E153</f>
        <v>0</v>
      </c>
    </row>
    <row r="149" spans="1:5" ht="15.75">
      <c r="A149" s="20" t="s">
        <v>107</v>
      </c>
      <c r="B149" s="69" t="s">
        <v>252</v>
      </c>
      <c r="C149" s="179"/>
      <c r="D149" s="172"/>
      <c r="E149" s="25"/>
    </row>
    <row r="150" spans="1:5" ht="15.75">
      <c r="A150" s="20" t="s">
        <v>109</v>
      </c>
      <c r="B150" s="69" t="s">
        <v>253</v>
      </c>
      <c r="C150" s="179"/>
      <c r="D150" s="172"/>
      <c r="E150" s="25"/>
    </row>
    <row r="151" spans="1:5" ht="15.75">
      <c r="A151" s="20" t="s">
        <v>111</v>
      </c>
      <c r="B151" s="69" t="s">
        <v>254</v>
      </c>
      <c r="C151" s="179"/>
      <c r="D151" s="172"/>
      <c r="E151" s="25"/>
    </row>
    <row r="152" spans="1:5" ht="31.5">
      <c r="A152" s="20" t="s">
        <v>113</v>
      </c>
      <c r="B152" s="69" t="s">
        <v>255</v>
      </c>
      <c r="C152" s="179"/>
      <c r="D152" s="172"/>
      <c r="E152" s="25"/>
    </row>
    <row r="153" spans="1:5" ht="16.5" thickBot="1">
      <c r="A153" s="57" t="s">
        <v>256</v>
      </c>
      <c r="B153" s="70" t="s">
        <v>257</v>
      </c>
      <c r="C153" s="180"/>
      <c r="D153" s="173"/>
      <c r="E153" s="29"/>
    </row>
    <row r="154" spans="1:5" ht="16.5" thickBot="1">
      <c r="A154" s="72" t="s">
        <v>115</v>
      </c>
      <c r="B154" s="18" t="s">
        <v>258</v>
      </c>
      <c r="C154" s="181"/>
      <c r="D154" s="181"/>
      <c r="E154" s="71"/>
    </row>
    <row r="155" spans="1:5" ht="16.5" thickBot="1">
      <c r="A155" s="72" t="s">
        <v>125</v>
      </c>
      <c r="B155" s="18" t="s">
        <v>259</v>
      </c>
      <c r="C155" s="181"/>
      <c r="D155" s="181"/>
      <c r="E155" s="71"/>
    </row>
    <row r="156" spans="1:5" ht="16.5" thickBot="1">
      <c r="A156" s="17" t="s">
        <v>260</v>
      </c>
      <c r="B156" s="18" t="s">
        <v>261</v>
      </c>
      <c r="C156" s="182">
        <f>C131+C135+C142+C148+C154+C155</f>
        <v>86810095</v>
      </c>
      <c r="D156" s="182">
        <f>D131+D135+D142+D148+D154+D155</f>
        <v>91977750</v>
      </c>
      <c r="E156" s="73">
        <f>E131+E135+E142+E148+E154+E155</f>
        <v>91977750</v>
      </c>
    </row>
    <row r="157" spans="1:5" ht="16.5" thickBot="1">
      <c r="A157" s="74" t="s">
        <v>262</v>
      </c>
      <c r="B157" s="75" t="s">
        <v>263</v>
      </c>
      <c r="C157" s="182">
        <f>C130+C156</f>
        <v>380154192</v>
      </c>
      <c r="D157" s="182">
        <f>D130+D156</f>
        <v>419321368</v>
      </c>
      <c r="E157" s="73">
        <f>E130+E156</f>
        <v>297925015</v>
      </c>
    </row>
    <row r="158" spans="1:5" ht="16.5" thickBot="1">
      <c r="A158" s="76"/>
      <c r="B158" s="77"/>
      <c r="C158" s="78"/>
      <c r="D158" s="274"/>
      <c r="E158" s="78"/>
    </row>
    <row r="159" spans="1:5" ht="16.5" thickBot="1">
      <c r="A159" s="79" t="s">
        <v>264</v>
      </c>
      <c r="B159" s="80"/>
      <c r="C159" s="245">
        <f>C160+11</f>
        <v>49</v>
      </c>
      <c r="D159" s="245">
        <v>46</v>
      </c>
      <c r="E159" s="275">
        <v>46</v>
      </c>
    </row>
    <row r="160" spans="1:5" ht="16.5" thickBot="1">
      <c r="A160" s="79" t="s">
        <v>265</v>
      </c>
      <c r="B160" s="80"/>
      <c r="C160" s="245">
        <v>38</v>
      </c>
      <c r="D160" s="245">
        <v>30</v>
      </c>
      <c r="E160" s="275">
        <v>30</v>
      </c>
    </row>
  </sheetData>
  <mergeCells count="2">
    <mergeCell ref="A1:E1"/>
    <mergeCell ref="A2:E2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3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160"/>
  <sheetViews>
    <sheetView zoomScaleNormal="100"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7109375" customWidth="1"/>
    <col min="5" max="5" width="15.140625" customWidth="1"/>
  </cols>
  <sheetData>
    <row r="1" spans="1:5" ht="15.75">
      <c r="A1" s="300" t="s">
        <v>370</v>
      </c>
      <c r="B1" s="300"/>
      <c r="C1" s="300"/>
      <c r="D1" s="300"/>
      <c r="E1" s="300"/>
    </row>
    <row r="2" spans="1:5" ht="15.75">
      <c r="A2" s="302" t="s">
        <v>423</v>
      </c>
      <c r="B2" s="302"/>
      <c r="C2" s="302"/>
      <c r="D2" s="302"/>
      <c r="E2" s="302"/>
    </row>
    <row r="3" spans="1:5" ht="16.5" thickBot="1">
      <c r="A3" s="84"/>
      <c r="B3" s="84"/>
      <c r="C3" s="84"/>
      <c r="E3" s="84"/>
    </row>
    <row r="4" spans="1:5" ht="15.75">
      <c r="A4" s="4" t="s">
        <v>0</v>
      </c>
      <c r="B4" s="5" t="s">
        <v>1</v>
      </c>
      <c r="C4" s="190"/>
      <c r="D4" s="242"/>
      <c r="E4" s="219"/>
    </row>
    <row r="5" spans="1:5" ht="32.25" thickBot="1">
      <c r="A5" s="87" t="s">
        <v>2</v>
      </c>
      <c r="B5" s="85" t="s">
        <v>269</v>
      </c>
      <c r="C5" s="191"/>
      <c r="D5" s="243"/>
      <c r="E5" s="7"/>
    </row>
    <row r="6" spans="1:5" ht="16.5" thickBot="1">
      <c r="A6" s="127"/>
      <c r="B6" s="8"/>
      <c r="C6" s="303"/>
      <c r="D6" s="303"/>
      <c r="E6" s="81" t="s">
        <v>420</v>
      </c>
    </row>
    <row r="7" spans="1:5" ht="16.5" thickBot="1">
      <c r="A7" s="9" t="s">
        <v>4</v>
      </c>
      <c r="B7" s="10" t="s">
        <v>5</v>
      </c>
      <c r="C7" s="168" t="s">
        <v>6</v>
      </c>
      <c r="D7" s="10" t="s">
        <v>409</v>
      </c>
      <c r="E7" s="185" t="s">
        <v>417</v>
      </c>
    </row>
    <row r="8" spans="1:5" ht="16.5" thickBot="1">
      <c r="A8" s="11" t="s">
        <v>7</v>
      </c>
      <c r="B8" s="12" t="s">
        <v>8</v>
      </c>
      <c r="C8" s="169" t="s">
        <v>9</v>
      </c>
      <c r="D8" s="12" t="s">
        <v>273</v>
      </c>
      <c r="E8" s="186" t="s">
        <v>410</v>
      </c>
    </row>
    <row r="9" spans="1:5" ht="16.5" thickBot="1">
      <c r="A9" s="14"/>
      <c r="B9" s="15" t="s">
        <v>10</v>
      </c>
      <c r="C9" s="187"/>
      <c r="D9" s="187"/>
      <c r="E9" s="16"/>
    </row>
    <row r="10" spans="1:5" ht="16.5" thickBot="1">
      <c r="A10" s="17" t="s">
        <v>11</v>
      </c>
      <c r="B10" s="18" t="s">
        <v>12</v>
      </c>
      <c r="C10" s="170">
        <f>C11+C12+C13+C14+C15+C16</f>
        <v>53554270</v>
      </c>
      <c r="D10" s="170">
        <f>D11+D12+D13+D14+D15+D16</f>
        <v>56984103</v>
      </c>
      <c r="E10" s="19">
        <f>SUM(E11:E16)</f>
        <v>56984103</v>
      </c>
    </row>
    <row r="11" spans="1:5" ht="15.75">
      <c r="A11" s="20" t="s">
        <v>13</v>
      </c>
      <c r="B11" s="21" t="s">
        <v>14</v>
      </c>
      <c r="C11" s="171">
        <v>27849630</v>
      </c>
      <c r="D11" s="171">
        <v>27849630</v>
      </c>
      <c r="E11" s="22">
        <v>27849630</v>
      </c>
    </row>
    <row r="12" spans="1:5" ht="17.25" customHeight="1">
      <c r="A12" s="23" t="s">
        <v>15</v>
      </c>
      <c r="B12" s="24" t="s">
        <v>16</v>
      </c>
      <c r="C12" s="172"/>
      <c r="D12" s="172"/>
      <c r="E12" s="25"/>
    </row>
    <row r="13" spans="1:5" ht="15.75">
      <c r="A13" s="23" t="s">
        <v>17</v>
      </c>
      <c r="B13" s="24" t="s">
        <v>18</v>
      </c>
      <c r="C13" s="172">
        <v>24504640</v>
      </c>
      <c r="D13" s="172">
        <v>24943003</v>
      </c>
      <c r="E13" s="25">
        <v>24943003</v>
      </c>
    </row>
    <row r="14" spans="1:5" ht="15.75">
      <c r="A14" s="23" t="s">
        <v>19</v>
      </c>
      <c r="B14" s="24" t="s">
        <v>20</v>
      </c>
      <c r="C14" s="172">
        <v>1200000</v>
      </c>
      <c r="D14" s="172">
        <v>1200000</v>
      </c>
      <c r="E14" s="25">
        <v>1200000</v>
      </c>
    </row>
    <row r="15" spans="1:5" ht="15.75">
      <c r="A15" s="23" t="s">
        <v>21</v>
      </c>
      <c r="B15" s="24" t="s">
        <v>22</v>
      </c>
      <c r="C15" s="172"/>
      <c r="D15" s="172">
        <v>2575490</v>
      </c>
      <c r="E15" s="25">
        <v>2575490</v>
      </c>
    </row>
    <row r="16" spans="1:5" ht="16.5" thickBot="1">
      <c r="A16" s="26" t="s">
        <v>23</v>
      </c>
      <c r="B16" s="27" t="s">
        <v>24</v>
      </c>
      <c r="C16" s="172"/>
      <c r="D16" s="172">
        <v>415980</v>
      </c>
      <c r="E16" s="25">
        <v>415980</v>
      </c>
    </row>
    <row r="17" spans="1:5" ht="32.25" thickBot="1">
      <c r="A17" s="17" t="s">
        <v>25</v>
      </c>
      <c r="B17" s="28" t="s">
        <v>26</v>
      </c>
      <c r="C17" s="170">
        <f>C18+C19+C20+C21+C22</f>
        <v>53509163</v>
      </c>
      <c r="D17" s="170">
        <f>D18+D19+D20+D21+D22</f>
        <v>53509163</v>
      </c>
      <c r="E17" s="19">
        <f>E18+E19+E20+E21+E22</f>
        <v>44917989</v>
      </c>
    </row>
    <row r="18" spans="1:5" ht="15.75">
      <c r="A18" s="20" t="s">
        <v>27</v>
      </c>
      <c r="B18" s="21" t="s">
        <v>28</v>
      </c>
      <c r="C18" s="171"/>
      <c r="D18" s="171"/>
      <c r="E18" s="22"/>
    </row>
    <row r="19" spans="1:5" ht="18" customHeight="1">
      <c r="A19" s="23" t="s">
        <v>29</v>
      </c>
      <c r="B19" s="24" t="s">
        <v>30</v>
      </c>
      <c r="C19" s="172"/>
      <c r="D19" s="172"/>
      <c r="E19" s="25"/>
    </row>
    <row r="20" spans="1:5" ht="15.75">
      <c r="A20" s="23" t="s">
        <v>31</v>
      </c>
      <c r="B20" s="24" t="s">
        <v>32</v>
      </c>
      <c r="C20" s="172"/>
      <c r="D20" s="172"/>
      <c r="E20" s="25"/>
    </row>
    <row r="21" spans="1:5" ht="15.75">
      <c r="A21" s="23" t="s">
        <v>33</v>
      </c>
      <c r="B21" s="24" t="s">
        <v>34</v>
      </c>
      <c r="C21" s="172"/>
      <c r="D21" s="172"/>
      <c r="E21" s="25"/>
    </row>
    <row r="22" spans="1:5" ht="15.75">
      <c r="A22" s="23" t="s">
        <v>35</v>
      </c>
      <c r="B22" s="24" t="s">
        <v>36</v>
      </c>
      <c r="C22" s="172">
        <v>53509163</v>
      </c>
      <c r="D22" s="172">
        <v>53509163</v>
      </c>
      <c r="E22" s="25">
        <v>44917989</v>
      </c>
    </row>
    <row r="23" spans="1:5" ht="16.5" thickBot="1">
      <c r="A23" s="26" t="s">
        <v>37</v>
      </c>
      <c r="B23" s="27" t="s">
        <v>38</v>
      </c>
      <c r="C23" s="173"/>
      <c r="D23" s="173"/>
      <c r="E23" s="29"/>
    </row>
    <row r="24" spans="1:5" ht="32.25" thickBot="1">
      <c r="A24" s="17" t="s">
        <v>39</v>
      </c>
      <c r="B24" s="18" t="s">
        <v>40</v>
      </c>
      <c r="C24" s="170">
        <f>C25+C26+C27+C28+C29</f>
        <v>0</v>
      </c>
      <c r="D24" s="170">
        <f>D25+D26+D27+D28+D29</f>
        <v>0</v>
      </c>
      <c r="E24" s="19">
        <f>E25+E26+E27+E28+E29</f>
        <v>0</v>
      </c>
    </row>
    <row r="25" spans="1:5" ht="15.75">
      <c r="A25" s="20" t="s">
        <v>41</v>
      </c>
      <c r="B25" s="21" t="s">
        <v>42</v>
      </c>
      <c r="C25" s="171"/>
      <c r="D25" s="171"/>
      <c r="E25" s="22"/>
    </row>
    <row r="26" spans="1:5" ht="15.75">
      <c r="A26" s="23" t="s">
        <v>43</v>
      </c>
      <c r="B26" s="24" t="s">
        <v>44</v>
      </c>
      <c r="C26" s="172"/>
      <c r="D26" s="172"/>
      <c r="E26" s="25"/>
    </row>
    <row r="27" spans="1:5" ht="31.5">
      <c r="A27" s="23" t="s">
        <v>45</v>
      </c>
      <c r="B27" s="24" t="s">
        <v>46</v>
      </c>
      <c r="C27" s="172"/>
      <c r="D27" s="172"/>
      <c r="E27" s="25"/>
    </row>
    <row r="28" spans="1:5" ht="31.5">
      <c r="A28" s="23" t="s">
        <v>47</v>
      </c>
      <c r="B28" s="24" t="s">
        <v>48</v>
      </c>
      <c r="C28" s="172"/>
      <c r="D28" s="172"/>
      <c r="E28" s="25"/>
    </row>
    <row r="29" spans="1:5" ht="15.75">
      <c r="A29" s="23" t="s">
        <v>49</v>
      </c>
      <c r="B29" s="24" t="s">
        <v>50</v>
      </c>
      <c r="C29" s="172"/>
      <c r="D29" s="172"/>
      <c r="E29" s="25"/>
    </row>
    <row r="30" spans="1:5" ht="16.5" thickBot="1">
      <c r="A30" s="26" t="s">
        <v>51</v>
      </c>
      <c r="B30" s="27" t="s">
        <v>52</v>
      </c>
      <c r="C30" s="173"/>
      <c r="D30" s="173"/>
      <c r="E30" s="29"/>
    </row>
    <row r="31" spans="1:5" ht="16.5" thickBot="1">
      <c r="A31" s="17" t="s">
        <v>53</v>
      </c>
      <c r="B31" s="18" t="s">
        <v>54</v>
      </c>
      <c r="C31" s="170">
        <f>C32+C36+C37+C38</f>
        <v>142830000</v>
      </c>
      <c r="D31" s="170">
        <f>D32+D36+D37+D38</f>
        <v>152355357</v>
      </c>
      <c r="E31" s="19">
        <f>E32+E36+E37+E38</f>
        <v>201221771</v>
      </c>
    </row>
    <row r="32" spans="1:5" ht="15.75">
      <c r="A32" s="20" t="s">
        <v>55</v>
      </c>
      <c r="B32" s="21" t="s">
        <v>56</v>
      </c>
      <c r="C32" s="174">
        <f>+C33+C34+C35</f>
        <v>141500000</v>
      </c>
      <c r="D32" s="174">
        <f>+D33+D34+D35</f>
        <v>150309912</v>
      </c>
      <c r="E32" s="30">
        <f>+E33+E34+E35</f>
        <v>198456618</v>
      </c>
    </row>
    <row r="33" spans="1:5" ht="15.75">
      <c r="A33" s="23" t="s">
        <v>57</v>
      </c>
      <c r="B33" s="24" t="s">
        <v>58</v>
      </c>
      <c r="C33" s="172">
        <v>1500000</v>
      </c>
      <c r="D33" s="172">
        <v>1500000</v>
      </c>
      <c r="E33" s="25">
        <v>1500967</v>
      </c>
    </row>
    <row r="34" spans="1:5" ht="15.75">
      <c r="A34" s="23" t="s">
        <v>59</v>
      </c>
      <c r="B34" s="24" t="s">
        <v>60</v>
      </c>
      <c r="C34" s="172"/>
      <c r="D34" s="172"/>
      <c r="E34" s="25"/>
    </row>
    <row r="35" spans="1:5" ht="15.75">
      <c r="A35" s="23" t="s">
        <v>61</v>
      </c>
      <c r="B35" s="31" t="s">
        <v>62</v>
      </c>
      <c r="C35" s="172">
        <v>140000000</v>
      </c>
      <c r="D35" s="172">
        <v>148809912</v>
      </c>
      <c r="E35" s="25">
        <v>196955651</v>
      </c>
    </row>
    <row r="36" spans="1:5" ht="15.75">
      <c r="A36" s="23" t="s">
        <v>63</v>
      </c>
      <c r="B36" s="24" t="s">
        <v>64</v>
      </c>
      <c r="C36" s="172">
        <v>1200000</v>
      </c>
      <c r="D36" s="172">
        <v>1200000</v>
      </c>
      <c r="E36" s="25">
        <v>1208687</v>
      </c>
    </row>
    <row r="37" spans="1:5" ht="15.75">
      <c r="A37" s="23" t="s">
        <v>65</v>
      </c>
      <c r="B37" s="24" t="s">
        <v>66</v>
      </c>
      <c r="C37" s="172">
        <v>0</v>
      </c>
      <c r="D37" s="172">
        <v>0</v>
      </c>
      <c r="E37" s="25"/>
    </row>
    <row r="38" spans="1:5" ht="16.5" thickBot="1">
      <c r="A38" s="26" t="s">
        <v>67</v>
      </c>
      <c r="B38" s="27" t="s">
        <v>68</v>
      </c>
      <c r="C38" s="173">
        <v>130000</v>
      </c>
      <c r="D38" s="173">
        <v>845445</v>
      </c>
      <c r="E38" s="29">
        <v>1556466</v>
      </c>
    </row>
    <row r="39" spans="1:5" ht="16.5" thickBot="1">
      <c r="A39" s="17" t="s">
        <v>69</v>
      </c>
      <c r="B39" s="18" t="s">
        <v>70</v>
      </c>
      <c r="C39" s="170">
        <f>SUM(C40:C50)</f>
        <v>7297340</v>
      </c>
      <c r="D39" s="170">
        <f>SUM(D40:D50)</f>
        <v>16202359</v>
      </c>
      <c r="E39" s="19">
        <f>SUM(E40:E50)</f>
        <v>17508362</v>
      </c>
    </row>
    <row r="40" spans="1:5" ht="15.75">
      <c r="A40" s="20" t="s">
        <v>71</v>
      </c>
      <c r="B40" s="21" t="s">
        <v>72</v>
      </c>
      <c r="C40" s="171">
        <v>1500000</v>
      </c>
      <c r="D40" s="171">
        <v>1500000</v>
      </c>
      <c r="E40" s="22">
        <v>1481949</v>
      </c>
    </row>
    <row r="41" spans="1:5" ht="15.75">
      <c r="A41" s="23" t="s">
        <v>73</v>
      </c>
      <c r="B41" s="24" t="s">
        <v>74</v>
      </c>
      <c r="C41" s="172"/>
      <c r="D41" s="172">
        <v>30500</v>
      </c>
      <c r="E41" s="25">
        <v>714016</v>
      </c>
    </row>
    <row r="42" spans="1:5" ht="15.75">
      <c r="A42" s="23" t="s">
        <v>75</v>
      </c>
      <c r="B42" s="24" t="s">
        <v>76</v>
      </c>
      <c r="C42" s="172"/>
      <c r="D42" s="172">
        <v>280772</v>
      </c>
      <c r="E42" s="25">
        <v>741240</v>
      </c>
    </row>
    <row r="43" spans="1:5" ht="15.75">
      <c r="A43" s="23" t="s">
        <v>77</v>
      </c>
      <c r="B43" s="24" t="s">
        <v>78</v>
      </c>
      <c r="C43" s="172">
        <v>4067560</v>
      </c>
      <c r="D43" s="172">
        <v>4067560</v>
      </c>
      <c r="E43" s="25">
        <v>4027560</v>
      </c>
    </row>
    <row r="44" spans="1:5" ht="15.75">
      <c r="A44" s="23" t="s">
        <v>79</v>
      </c>
      <c r="B44" s="24" t="s">
        <v>80</v>
      </c>
      <c r="C44" s="172">
        <v>1229780</v>
      </c>
      <c r="D44" s="172">
        <v>1229780</v>
      </c>
      <c r="E44" s="25">
        <v>1380047</v>
      </c>
    </row>
    <row r="45" spans="1:5" ht="15.75">
      <c r="A45" s="23" t="s">
        <v>81</v>
      </c>
      <c r="B45" s="24" t="s">
        <v>82</v>
      </c>
      <c r="C45" s="172">
        <v>490000</v>
      </c>
      <c r="D45" s="172">
        <v>490000</v>
      </c>
      <c r="E45" s="25">
        <v>531577</v>
      </c>
    </row>
    <row r="46" spans="1:5" ht="15.75">
      <c r="A46" s="23" t="s">
        <v>83</v>
      </c>
      <c r="B46" s="24" t="s">
        <v>84</v>
      </c>
      <c r="C46" s="172"/>
      <c r="D46" s="172">
        <v>0</v>
      </c>
      <c r="E46" s="25">
        <v>0</v>
      </c>
    </row>
    <row r="47" spans="1:5" ht="15.75">
      <c r="A47" s="23" t="s">
        <v>85</v>
      </c>
      <c r="B47" s="24" t="s">
        <v>86</v>
      </c>
      <c r="C47" s="172">
        <v>10000</v>
      </c>
      <c r="D47" s="172">
        <v>10000</v>
      </c>
      <c r="E47" s="25">
        <v>3489</v>
      </c>
    </row>
    <row r="48" spans="1:5" ht="15.75">
      <c r="A48" s="23" t="s">
        <v>87</v>
      </c>
      <c r="B48" s="24" t="s">
        <v>88</v>
      </c>
      <c r="C48" s="172"/>
      <c r="D48" s="172"/>
      <c r="E48" s="25"/>
    </row>
    <row r="49" spans="1:5" ht="15.75">
      <c r="A49" s="26" t="s">
        <v>89</v>
      </c>
      <c r="B49" s="27" t="s">
        <v>90</v>
      </c>
      <c r="C49" s="173"/>
      <c r="D49" s="173"/>
      <c r="E49" s="29"/>
    </row>
    <row r="50" spans="1:5" ht="16.5" thickBot="1">
      <c r="A50" s="26" t="s">
        <v>91</v>
      </c>
      <c r="B50" s="27" t="s">
        <v>92</v>
      </c>
      <c r="C50" s="173"/>
      <c r="D50" s="173">
        <v>8593747</v>
      </c>
      <c r="E50" s="29">
        <v>8628484</v>
      </c>
    </row>
    <row r="51" spans="1:5" ht="16.5" thickBot="1">
      <c r="A51" s="17" t="s">
        <v>93</v>
      </c>
      <c r="B51" s="18" t="s">
        <v>94</v>
      </c>
      <c r="C51" s="170">
        <f>SUM(C52:C56)</f>
        <v>0</v>
      </c>
      <c r="D51" s="170">
        <f>SUM(D52:D56)</f>
        <v>0</v>
      </c>
      <c r="E51" s="19">
        <f>SUM(E52:E56)</f>
        <v>495379</v>
      </c>
    </row>
    <row r="52" spans="1:5" ht="15.75">
      <c r="A52" s="20" t="s">
        <v>95</v>
      </c>
      <c r="B52" s="21" t="s">
        <v>96</v>
      </c>
      <c r="C52" s="171"/>
      <c r="D52" s="171"/>
      <c r="E52" s="22"/>
    </row>
    <row r="53" spans="1:5" ht="15.75">
      <c r="A53" s="23" t="s">
        <v>97</v>
      </c>
      <c r="B53" s="24" t="s">
        <v>98</v>
      </c>
      <c r="C53" s="172"/>
      <c r="D53" s="172"/>
      <c r="E53" s="25">
        <v>495379</v>
      </c>
    </row>
    <row r="54" spans="1:5" ht="15.75">
      <c r="A54" s="23" t="s">
        <v>99</v>
      </c>
      <c r="B54" s="24" t="s">
        <v>100</v>
      </c>
      <c r="C54" s="172"/>
      <c r="D54" s="172">
        <v>0</v>
      </c>
      <c r="E54" s="25"/>
    </row>
    <row r="55" spans="1:5" ht="15.75">
      <c r="A55" s="23" t="s">
        <v>101</v>
      </c>
      <c r="B55" s="24" t="s">
        <v>102</v>
      </c>
      <c r="C55" s="172"/>
      <c r="D55" s="172"/>
      <c r="E55" s="25"/>
    </row>
    <row r="56" spans="1:5" ht="16.5" thickBot="1">
      <c r="A56" s="26" t="s">
        <v>103</v>
      </c>
      <c r="B56" s="27" t="s">
        <v>104</v>
      </c>
      <c r="C56" s="173"/>
      <c r="D56" s="173"/>
      <c r="E56" s="29"/>
    </row>
    <row r="57" spans="1:5" ht="16.5" thickBot="1">
      <c r="A57" s="17" t="s">
        <v>105</v>
      </c>
      <c r="B57" s="18" t="s">
        <v>106</v>
      </c>
      <c r="C57" s="170">
        <f>SUM(C58:C60)</f>
        <v>0</v>
      </c>
      <c r="D57" s="170">
        <f>SUM(D58:D60)</f>
        <v>0</v>
      </c>
      <c r="E57" s="19">
        <f>SUM(E58:E60)</f>
        <v>154525</v>
      </c>
    </row>
    <row r="58" spans="1:5" ht="31.5">
      <c r="A58" s="20" t="s">
        <v>107</v>
      </c>
      <c r="B58" s="21" t="s">
        <v>108</v>
      </c>
      <c r="C58" s="171"/>
      <c r="D58" s="171"/>
      <c r="E58" s="22"/>
    </row>
    <row r="59" spans="1:5" ht="31.5">
      <c r="A59" s="23" t="s">
        <v>109</v>
      </c>
      <c r="B59" s="24" t="s">
        <v>110</v>
      </c>
      <c r="C59" s="172"/>
      <c r="D59" s="172"/>
      <c r="E59" s="25">
        <v>154525</v>
      </c>
    </row>
    <row r="60" spans="1:5" ht="15.75">
      <c r="A60" s="23" t="s">
        <v>111</v>
      </c>
      <c r="B60" s="24" t="s">
        <v>112</v>
      </c>
      <c r="C60" s="172"/>
      <c r="D60" s="172">
        <v>0</v>
      </c>
      <c r="E60" s="25"/>
    </row>
    <row r="61" spans="1:5" ht="16.5" thickBot="1">
      <c r="A61" s="26" t="s">
        <v>113</v>
      </c>
      <c r="B61" s="27" t="s">
        <v>114</v>
      </c>
      <c r="C61" s="173"/>
      <c r="D61" s="173"/>
      <c r="E61" s="29"/>
    </row>
    <row r="62" spans="1:5" ht="16.5" thickBot="1">
      <c r="A62" s="17" t="s">
        <v>115</v>
      </c>
      <c r="B62" s="28" t="s">
        <v>116</v>
      </c>
      <c r="C62" s="170">
        <f>SUM(C63:C65)</f>
        <v>2100000</v>
      </c>
      <c r="D62" s="170">
        <f>SUM(D63:D65)</f>
        <v>2190000</v>
      </c>
      <c r="E62" s="19">
        <f>SUM(E63:E65)</f>
        <v>2320960</v>
      </c>
    </row>
    <row r="63" spans="1:5" ht="31.5">
      <c r="A63" s="20" t="s">
        <v>117</v>
      </c>
      <c r="B63" s="21" t="s">
        <v>118</v>
      </c>
      <c r="C63" s="172"/>
      <c r="D63" s="172"/>
      <c r="E63" s="25"/>
    </row>
    <row r="64" spans="1:5" ht="31.5">
      <c r="A64" s="23" t="s">
        <v>119</v>
      </c>
      <c r="B64" s="24" t="s">
        <v>120</v>
      </c>
      <c r="C64" s="172">
        <v>2100000</v>
      </c>
      <c r="D64" s="172">
        <v>90000</v>
      </c>
      <c r="E64" s="25">
        <v>83360</v>
      </c>
    </row>
    <row r="65" spans="1:5" ht="15.75">
      <c r="A65" s="23" t="s">
        <v>121</v>
      </c>
      <c r="B65" s="24" t="s">
        <v>122</v>
      </c>
      <c r="C65" s="172"/>
      <c r="D65" s="172">
        <v>2100000</v>
      </c>
      <c r="E65" s="25">
        <v>2237600</v>
      </c>
    </row>
    <row r="66" spans="1:5" ht="16.5" thickBot="1">
      <c r="A66" s="26" t="s">
        <v>123</v>
      </c>
      <c r="B66" s="27" t="s">
        <v>124</v>
      </c>
      <c r="C66" s="172"/>
      <c r="D66" s="172"/>
      <c r="E66" s="25"/>
    </row>
    <row r="67" spans="1:5" ht="16.5" thickBot="1">
      <c r="A67" s="17" t="s">
        <v>125</v>
      </c>
      <c r="B67" s="18" t="s">
        <v>126</v>
      </c>
      <c r="C67" s="170">
        <f>C10+C17+C24+C31+C39+C51+C57+C62</f>
        <v>259290773</v>
      </c>
      <c r="D67" s="170">
        <f>D10+D17+D24+D31+D39+D51+D57+D62</f>
        <v>281240982</v>
      </c>
      <c r="E67" s="19">
        <f>E10+E17+E24+E31+E39+E51+E57+E62</f>
        <v>323603089</v>
      </c>
    </row>
    <row r="68" spans="1:5" ht="16.5" thickBot="1">
      <c r="A68" s="32" t="s">
        <v>127</v>
      </c>
      <c r="B68" s="28" t="s">
        <v>128</v>
      </c>
      <c r="C68" s="170">
        <f>SUM(C69:C71)</f>
        <v>0</v>
      </c>
      <c r="D68" s="170">
        <f>SUM(D69:D71)</f>
        <v>0</v>
      </c>
      <c r="E68" s="19">
        <f>SUM(E69:E71)</f>
        <v>0</v>
      </c>
    </row>
    <row r="69" spans="1:5" ht="15.75">
      <c r="A69" s="20" t="s">
        <v>129</v>
      </c>
      <c r="B69" s="21" t="s">
        <v>130</v>
      </c>
      <c r="C69" s="172"/>
      <c r="D69" s="172"/>
      <c r="E69" s="25"/>
    </row>
    <row r="70" spans="1:5" ht="15.75">
      <c r="A70" s="23" t="s">
        <v>131</v>
      </c>
      <c r="B70" s="24" t="s">
        <v>132</v>
      </c>
      <c r="C70" s="172"/>
      <c r="D70" s="172"/>
      <c r="E70" s="25"/>
    </row>
    <row r="71" spans="1:5" ht="16.5" thickBot="1">
      <c r="A71" s="26" t="s">
        <v>133</v>
      </c>
      <c r="B71" s="33" t="s">
        <v>134</v>
      </c>
      <c r="C71" s="172"/>
      <c r="D71" s="172"/>
      <c r="E71" s="25"/>
    </row>
    <row r="72" spans="1:5" ht="16.5" thickBot="1">
      <c r="A72" s="32" t="s">
        <v>135</v>
      </c>
      <c r="B72" s="28" t="s">
        <v>136</v>
      </c>
      <c r="C72" s="170">
        <f>SUM(C73:C76)</f>
        <v>0</v>
      </c>
      <c r="D72" s="170">
        <f>SUM(D73:D76)</f>
        <v>0</v>
      </c>
      <c r="E72" s="19">
        <f>SUM(E73:E76)</f>
        <v>0</v>
      </c>
    </row>
    <row r="73" spans="1:5" ht="15.75">
      <c r="A73" s="20" t="s">
        <v>137</v>
      </c>
      <c r="B73" s="21" t="s">
        <v>138</v>
      </c>
      <c r="C73" s="172"/>
      <c r="D73" s="172"/>
      <c r="E73" s="25"/>
    </row>
    <row r="74" spans="1:5" ht="15.75">
      <c r="A74" s="23" t="s">
        <v>139</v>
      </c>
      <c r="B74" s="24" t="s">
        <v>140</v>
      </c>
      <c r="C74" s="172"/>
      <c r="D74" s="172"/>
      <c r="E74" s="25"/>
    </row>
    <row r="75" spans="1:5" ht="17.25" customHeight="1">
      <c r="A75" s="23" t="s">
        <v>141</v>
      </c>
      <c r="B75" s="24" t="s">
        <v>142</v>
      </c>
      <c r="C75" s="172"/>
      <c r="D75" s="172"/>
      <c r="E75" s="25"/>
    </row>
    <row r="76" spans="1:5" ht="16.5" thickBot="1">
      <c r="A76" s="26" t="s">
        <v>143</v>
      </c>
      <c r="B76" s="27" t="s">
        <v>144</v>
      </c>
      <c r="C76" s="172"/>
      <c r="D76" s="172"/>
      <c r="E76" s="25"/>
    </row>
    <row r="77" spans="1:5" ht="16.5" thickBot="1">
      <c r="A77" s="32" t="s">
        <v>145</v>
      </c>
      <c r="B77" s="28" t="s">
        <v>146</v>
      </c>
      <c r="C77" s="170">
        <f>SUM(C78:C79)</f>
        <v>120863419</v>
      </c>
      <c r="D77" s="170">
        <f>SUM(D78:D79)</f>
        <v>138080386</v>
      </c>
      <c r="E77" s="19">
        <f>SUM(E78:E79)</f>
        <v>138080386</v>
      </c>
    </row>
    <row r="78" spans="1:5" ht="15.75">
      <c r="A78" s="20" t="s">
        <v>147</v>
      </c>
      <c r="B78" s="21" t="s">
        <v>148</v>
      </c>
      <c r="C78" s="172">
        <v>120863419</v>
      </c>
      <c r="D78" s="172">
        <v>138080386</v>
      </c>
      <c r="E78" s="25">
        <v>138080386</v>
      </c>
    </row>
    <row r="79" spans="1:5" ht="16.5" thickBot="1">
      <c r="A79" s="26" t="s">
        <v>149</v>
      </c>
      <c r="B79" s="27" t="s">
        <v>150</v>
      </c>
      <c r="C79" s="172"/>
      <c r="D79" s="172"/>
      <c r="E79" s="25"/>
    </row>
    <row r="80" spans="1:5" ht="16.5" thickBot="1">
      <c r="A80" s="32" t="s">
        <v>151</v>
      </c>
      <c r="B80" s="28" t="s">
        <v>152</v>
      </c>
      <c r="C80" s="170">
        <f>SUM(C81:C83)</f>
        <v>0</v>
      </c>
      <c r="D80" s="170">
        <f>SUM(D81:D83)</f>
        <v>0</v>
      </c>
      <c r="E80" s="19">
        <f>SUM(E81:E83)</f>
        <v>1850324</v>
      </c>
    </row>
    <row r="81" spans="1:5" ht="15.75">
      <c r="A81" s="20" t="s">
        <v>153</v>
      </c>
      <c r="B81" s="21" t="s">
        <v>154</v>
      </c>
      <c r="C81" s="172"/>
      <c r="D81" s="172">
        <v>0</v>
      </c>
      <c r="E81" s="25">
        <v>1850324</v>
      </c>
    </row>
    <row r="82" spans="1:5" ht="15.75">
      <c r="A82" s="23" t="s">
        <v>155</v>
      </c>
      <c r="B82" s="24" t="s">
        <v>156</v>
      </c>
      <c r="C82" s="172"/>
      <c r="D82" s="172"/>
      <c r="E82" s="25"/>
    </row>
    <row r="83" spans="1:5" ht="16.5" thickBot="1">
      <c r="A83" s="26" t="s">
        <v>157</v>
      </c>
      <c r="B83" s="27" t="s">
        <v>158</v>
      </c>
      <c r="C83" s="172"/>
      <c r="D83" s="172"/>
      <c r="E83" s="25"/>
    </row>
    <row r="84" spans="1:5" ht="16.5" thickBot="1">
      <c r="A84" s="32" t="s">
        <v>159</v>
      </c>
      <c r="B84" s="28" t="s">
        <v>160</v>
      </c>
      <c r="C84" s="170">
        <f>SUM(C85:C88)</f>
        <v>0</v>
      </c>
      <c r="D84" s="170">
        <f>SUM(D85:D88)</f>
        <v>0</v>
      </c>
      <c r="E84" s="19">
        <f>SUM(E85:E88)</f>
        <v>0</v>
      </c>
    </row>
    <row r="85" spans="1:5" ht="15.75">
      <c r="A85" s="34" t="s">
        <v>161</v>
      </c>
      <c r="B85" s="21" t="s">
        <v>162</v>
      </c>
      <c r="C85" s="172"/>
      <c r="D85" s="172"/>
      <c r="E85" s="25"/>
    </row>
    <row r="86" spans="1:5" ht="17.25" customHeight="1">
      <c r="A86" s="35" t="s">
        <v>163</v>
      </c>
      <c r="B86" s="24" t="s">
        <v>164</v>
      </c>
      <c r="C86" s="172"/>
      <c r="D86" s="172"/>
      <c r="E86" s="25"/>
    </row>
    <row r="87" spans="1:5" ht="15.75">
      <c r="A87" s="35" t="s">
        <v>165</v>
      </c>
      <c r="B87" s="24" t="s">
        <v>166</v>
      </c>
      <c r="C87" s="172"/>
      <c r="D87" s="172"/>
      <c r="E87" s="25"/>
    </row>
    <row r="88" spans="1:5" ht="16.5" thickBot="1">
      <c r="A88" s="36" t="s">
        <v>167</v>
      </c>
      <c r="B88" s="27" t="s">
        <v>168</v>
      </c>
      <c r="C88" s="172"/>
      <c r="D88" s="172"/>
      <c r="E88" s="25"/>
    </row>
    <row r="89" spans="1:5" ht="16.5" thickBot="1">
      <c r="A89" s="32" t="s">
        <v>169</v>
      </c>
      <c r="B89" s="28" t="s">
        <v>170</v>
      </c>
      <c r="C89" s="175"/>
      <c r="D89" s="175"/>
      <c r="E89" s="37"/>
    </row>
    <row r="90" spans="1:5" ht="16.5" thickBot="1">
      <c r="A90" s="32" t="s">
        <v>171</v>
      </c>
      <c r="B90" s="28" t="s">
        <v>172</v>
      </c>
      <c r="C90" s="175"/>
      <c r="D90" s="175"/>
      <c r="E90" s="37"/>
    </row>
    <row r="91" spans="1:5" ht="16.5" thickBot="1">
      <c r="A91" s="32" t="s">
        <v>173</v>
      </c>
      <c r="B91" s="38" t="s">
        <v>174</v>
      </c>
      <c r="C91" s="170">
        <f>C68+C72+C77+C80+C84+C90+C89</f>
        <v>120863419</v>
      </c>
      <c r="D91" s="170">
        <f>D68+D72+D77+D80+D84+D90+D89</f>
        <v>138080386</v>
      </c>
      <c r="E91" s="19">
        <f>E68+E72+E77+E80+E84+E90+E89</f>
        <v>139930710</v>
      </c>
    </row>
    <row r="92" spans="1:5" ht="16.5" thickBot="1">
      <c r="A92" s="39" t="s">
        <v>175</v>
      </c>
      <c r="B92" s="40" t="s">
        <v>176</v>
      </c>
      <c r="C92" s="170">
        <f>C67+C91</f>
        <v>380154192</v>
      </c>
      <c r="D92" s="170">
        <f>D67+D91</f>
        <v>419321368</v>
      </c>
      <c r="E92" s="19">
        <f>E67+E91</f>
        <v>463533799</v>
      </c>
    </row>
    <row r="93" spans="1:5" ht="16.5" thickBot="1">
      <c r="A93" s="41"/>
      <c r="B93" s="42"/>
      <c r="C93" s="43"/>
      <c r="D93" s="187"/>
      <c r="E93" s="43"/>
    </row>
    <row r="94" spans="1:5" ht="16.5" thickBot="1">
      <c r="A94" s="9"/>
      <c r="B94" s="44" t="s">
        <v>177</v>
      </c>
      <c r="C94" s="187"/>
      <c r="D94" s="187"/>
      <c r="E94" s="45"/>
    </row>
    <row r="95" spans="1:5" ht="16.5" thickBot="1">
      <c r="A95" s="46" t="s">
        <v>11</v>
      </c>
      <c r="B95" s="47" t="s">
        <v>343</v>
      </c>
      <c r="C95" s="176">
        <f>C96+C97+C98+C99+C100+C113</f>
        <v>161957498</v>
      </c>
      <c r="D95" s="176">
        <f>D96+D97+D98+D99+D100+D113</f>
        <v>207591368</v>
      </c>
      <c r="E95" s="48">
        <f>E96+E97+E98+E99+E100+E113</f>
        <v>165162569</v>
      </c>
    </row>
    <row r="96" spans="1:5" ht="15.75">
      <c r="A96" s="49" t="s">
        <v>13</v>
      </c>
      <c r="B96" s="50" t="s">
        <v>178</v>
      </c>
      <c r="C96" s="177">
        <v>74501692</v>
      </c>
      <c r="D96" s="177">
        <v>94597389</v>
      </c>
      <c r="E96" s="51">
        <v>67547112</v>
      </c>
    </row>
    <row r="97" spans="1:5" ht="21" customHeight="1">
      <c r="A97" s="23" t="s">
        <v>15</v>
      </c>
      <c r="B97" s="52" t="s">
        <v>179</v>
      </c>
      <c r="C97" s="172">
        <v>12363304</v>
      </c>
      <c r="D97" s="172">
        <v>16239729</v>
      </c>
      <c r="E97" s="25">
        <v>11994843</v>
      </c>
    </row>
    <row r="98" spans="1:5" ht="15.75">
      <c r="A98" s="23" t="s">
        <v>17</v>
      </c>
      <c r="B98" s="52" t="s">
        <v>180</v>
      </c>
      <c r="C98" s="173">
        <v>51995346</v>
      </c>
      <c r="D98" s="173">
        <v>58755177</v>
      </c>
      <c r="E98" s="29">
        <v>48042595</v>
      </c>
    </row>
    <row r="99" spans="1:5" ht="15.75">
      <c r="A99" s="23" t="s">
        <v>19</v>
      </c>
      <c r="B99" s="53" t="s">
        <v>181</v>
      </c>
      <c r="C99" s="173">
        <v>8240000</v>
      </c>
      <c r="D99" s="173">
        <v>11115105</v>
      </c>
      <c r="E99" s="29">
        <v>10694051</v>
      </c>
    </row>
    <row r="100" spans="1:5" ht="15.75">
      <c r="A100" s="23" t="s">
        <v>182</v>
      </c>
      <c r="B100" s="54" t="s">
        <v>183</v>
      </c>
      <c r="C100" s="173">
        <f>SUM(C101:C112)</f>
        <v>14857156</v>
      </c>
      <c r="D100" s="173">
        <f>SUM(D101:D112)</f>
        <v>26883968</v>
      </c>
      <c r="E100" s="173">
        <f>SUM(E101:E112)</f>
        <v>26883968</v>
      </c>
    </row>
    <row r="101" spans="1:5" ht="15.75">
      <c r="A101" s="23" t="s">
        <v>23</v>
      </c>
      <c r="B101" s="52" t="s">
        <v>184</v>
      </c>
      <c r="C101" s="173"/>
      <c r="D101" s="173"/>
      <c r="E101" s="29"/>
    </row>
    <row r="102" spans="1:5" ht="15.75">
      <c r="A102" s="23" t="s">
        <v>185</v>
      </c>
      <c r="B102" s="55" t="s">
        <v>186</v>
      </c>
      <c r="C102" s="173"/>
      <c r="D102" s="173"/>
      <c r="E102" s="29"/>
    </row>
    <row r="103" spans="1:5" ht="15.75">
      <c r="A103" s="23" t="s">
        <v>187</v>
      </c>
      <c r="B103" s="55" t="s">
        <v>188</v>
      </c>
      <c r="C103" s="173"/>
      <c r="D103" s="173"/>
      <c r="E103" s="29"/>
    </row>
    <row r="104" spans="1:5" ht="15.75">
      <c r="A104" s="23" t="s">
        <v>189</v>
      </c>
      <c r="B104" s="55" t="s">
        <v>190</v>
      </c>
      <c r="C104" s="173"/>
      <c r="D104" s="173"/>
      <c r="E104" s="29"/>
    </row>
    <row r="105" spans="1:5" ht="31.5">
      <c r="A105" s="23" t="s">
        <v>191</v>
      </c>
      <c r="B105" s="56" t="s">
        <v>192</v>
      </c>
      <c r="C105" s="173"/>
      <c r="D105" s="173"/>
      <c r="E105" s="29"/>
    </row>
    <row r="106" spans="1:5" ht="31.5">
      <c r="A106" s="23" t="s">
        <v>193</v>
      </c>
      <c r="B106" s="56" t="s">
        <v>194</v>
      </c>
      <c r="C106" s="173"/>
      <c r="D106" s="173"/>
      <c r="E106" s="29"/>
    </row>
    <row r="107" spans="1:5" ht="15.75">
      <c r="A107" s="23" t="s">
        <v>195</v>
      </c>
      <c r="B107" s="55" t="s">
        <v>196</v>
      </c>
      <c r="C107" s="173">
        <v>4857156</v>
      </c>
      <c r="D107" s="173">
        <v>5683968</v>
      </c>
      <c r="E107" s="29">
        <v>5683968</v>
      </c>
    </row>
    <row r="108" spans="1:5" ht="15.75">
      <c r="A108" s="23" t="s">
        <v>197</v>
      </c>
      <c r="B108" s="55" t="s">
        <v>198</v>
      </c>
      <c r="C108" s="173"/>
      <c r="D108" s="173"/>
      <c r="E108" s="29"/>
    </row>
    <row r="109" spans="1:5" ht="31.5">
      <c r="A109" s="23" t="s">
        <v>199</v>
      </c>
      <c r="B109" s="56" t="s">
        <v>200</v>
      </c>
      <c r="C109" s="173"/>
      <c r="D109" s="173"/>
      <c r="E109" s="29"/>
    </row>
    <row r="110" spans="1:5" ht="15.75">
      <c r="A110" s="57" t="s">
        <v>201</v>
      </c>
      <c r="B110" s="58" t="s">
        <v>202</v>
      </c>
      <c r="C110" s="173"/>
      <c r="D110" s="173"/>
      <c r="E110" s="29"/>
    </row>
    <row r="111" spans="1:5" ht="15.75">
      <c r="A111" s="23" t="s">
        <v>203</v>
      </c>
      <c r="B111" s="58" t="s">
        <v>204</v>
      </c>
      <c r="C111" s="173"/>
      <c r="D111" s="173"/>
      <c r="E111" s="29"/>
    </row>
    <row r="112" spans="1:5" ht="31.5">
      <c r="A112" s="23" t="s">
        <v>205</v>
      </c>
      <c r="B112" s="56" t="s">
        <v>206</v>
      </c>
      <c r="C112" s="172">
        <v>10000000</v>
      </c>
      <c r="D112" s="172">
        <v>21200000</v>
      </c>
      <c r="E112" s="25">
        <v>21200000</v>
      </c>
    </row>
    <row r="113" spans="1:5" ht="15.75">
      <c r="A113" s="23" t="s">
        <v>207</v>
      </c>
      <c r="B113" s="53" t="s">
        <v>208</v>
      </c>
      <c r="C113" s="172"/>
      <c r="D113" s="172"/>
      <c r="E113" s="25"/>
    </row>
    <row r="114" spans="1:5" ht="15.75">
      <c r="A114" s="26" t="s">
        <v>209</v>
      </c>
      <c r="B114" s="52" t="s">
        <v>210</v>
      </c>
      <c r="C114" s="173"/>
      <c r="D114" s="173"/>
      <c r="E114" s="29"/>
    </row>
    <row r="115" spans="1:5" ht="16.5" thickBot="1">
      <c r="A115" s="59" t="s">
        <v>211</v>
      </c>
      <c r="B115" s="60" t="s">
        <v>212</v>
      </c>
      <c r="C115" s="178"/>
      <c r="D115" s="178"/>
      <c r="E115" s="61"/>
    </row>
    <row r="116" spans="1:5" ht="16.5" thickBot="1">
      <c r="A116" s="17" t="s">
        <v>25</v>
      </c>
      <c r="B116" s="62" t="s">
        <v>344</v>
      </c>
      <c r="C116" s="170">
        <f>C117+C119+C121</f>
        <v>131386599</v>
      </c>
      <c r="D116" s="170">
        <f>D117+D119+D121</f>
        <v>119752250</v>
      </c>
      <c r="E116" s="19">
        <f>E117+E119+E121</f>
        <v>40784696</v>
      </c>
    </row>
    <row r="117" spans="1:5" ht="15.75">
      <c r="A117" s="20" t="s">
        <v>27</v>
      </c>
      <c r="B117" s="52" t="s">
        <v>213</v>
      </c>
      <c r="C117" s="171">
        <v>48341296</v>
      </c>
      <c r="D117" s="171">
        <v>50357038</v>
      </c>
      <c r="E117" s="22">
        <v>9300724</v>
      </c>
    </row>
    <row r="118" spans="1:5" ht="15.75">
      <c r="A118" s="20" t="s">
        <v>29</v>
      </c>
      <c r="B118" s="63" t="s">
        <v>214</v>
      </c>
      <c r="C118" s="171"/>
      <c r="D118" s="171"/>
      <c r="E118" s="22"/>
    </row>
    <row r="119" spans="1:5" ht="15.75">
      <c r="A119" s="20" t="s">
        <v>31</v>
      </c>
      <c r="B119" s="63" t="s">
        <v>215</v>
      </c>
      <c r="C119" s="172">
        <v>81522143</v>
      </c>
      <c r="D119" s="172">
        <v>67622052</v>
      </c>
      <c r="E119" s="25">
        <v>29814979</v>
      </c>
    </row>
    <row r="120" spans="1:5" ht="15.75">
      <c r="A120" s="20" t="s">
        <v>33</v>
      </c>
      <c r="B120" s="63" t="s">
        <v>216</v>
      </c>
      <c r="C120" s="179"/>
      <c r="D120" s="172"/>
      <c r="E120" s="25"/>
    </row>
    <row r="121" spans="1:5" ht="15.75">
      <c r="A121" s="20" t="s">
        <v>35</v>
      </c>
      <c r="B121" s="65" t="s">
        <v>217</v>
      </c>
      <c r="C121" s="25">
        <f>SUM(C122:C129)</f>
        <v>1523160</v>
      </c>
      <c r="D121" s="172">
        <f>SUM(D122:D129)</f>
        <v>1773160</v>
      </c>
      <c r="E121" s="172">
        <f>SUM(E122:E129)</f>
        <v>1668993</v>
      </c>
    </row>
    <row r="122" spans="1:5" ht="31.5">
      <c r="A122" s="20" t="s">
        <v>37</v>
      </c>
      <c r="B122" s="66" t="s">
        <v>218</v>
      </c>
      <c r="C122" s="179"/>
      <c r="D122" s="172"/>
      <c r="E122" s="25"/>
    </row>
    <row r="123" spans="1:5" ht="31.5">
      <c r="A123" s="20" t="s">
        <v>219</v>
      </c>
      <c r="B123" s="67" t="s">
        <v>220</v>
      </c>
      <c r="C123" s="179"/>
      <c r="D123" s="172"/>
      <c r="E123" s="25"/>
    </row>
    <row r="124" spans="1:5" ht="31.5">
      <c r="A124" s="20" t="s">
        <v>221</v>
      </c>
      <c r="B124" s="56" t="s">
        <v>194</v>
      </c>
      <c r="C124" s="179"/>
      <c r="D124" s="172"/>
      <c r="E124" s="25"/>
    </row>
    <row r="125" spans="1:5" ht="22.5" customHeight="1">
      <c r="A125" s="20" t="s">
        <v>222</v>
      </c>
      <c r="B125" s="56" t="s">
        <v>223</v>
      </c>
      <c r="C125" s="179">
        <v>1523160</v>
      </c>
      <c r="D125" s="172">
        <v>1523160</v>
      </c>
      <c r="E125" s="25">
        <v>1418993</v>
      </c>
    </row>
    <row r="126" spans="1:5" ht="15.75">
      <c r="A126" s="20" t="s">
        <v>224</v>
      </c>
      <c r="B126" s="56" t="s">
        <v>225</v>
      </c>
      <c r="C126" s="179"/>
      <c r="D126" s="172"/>
      <c r="E126" s="25"/>
    </row>
    <row r="127" spans="1:5" ht="31.5">
      <c r="A127" s="20" t="s">
        <v>226</v>
      </c>
      <c r="B127" s="56" t="s">
        <v>200</v>
      </c>
      <c r="C127" s="179"/>
      <c r="D127" s="172">
        <v>250000</v>
      </c>
      <c r="E127" s="25">
        <v>250000</v>
      </c>
    </row>
    <row r="128" spans="1:5" ht="15.75">
      <c r="A128" s="20" t="s">
        <v>227</v>
      </c>
      <c r="B128" s="56" t="s">
        <v>228</v>
      </c>
      <c r="C128" s="179"/>
      <c r="D128" s="172"/>
      <c r="E128" s="25"/>
    </row>
    <row r="129" spans="1:5" ht="32.25" thickBot="1">
      <c r="A129" s="57" t="s">
        <v>229</v>
      </c>
      <c r="B129" s="56" t="s">
        <v>230</v>
      </c>
      <c r="C129" s="180"/>
      <c r="D129" s="173"/>
      <c r="E129" s="29"/>
    </row>
    <row r="130" spans="1:5" ht="16.5" thickBot="1">
      <c r="A130" s="17" t="s">
        <v>39</v>
      </c>
      <c r="B130" s="18" t="s">
        <v>231</v>
      </c>
      <c r="C130" s="170">
        <f>C95+C116</f>
        <v>293344097</v>
      </c>
      <c r="D130" s="170">
        <f>D95+D116</f>
        <v>327343618</v>
      </c>
      <c r="E130" s="19">
        <f>E95+E116</f>
        <v>205947265</v>
      </c>
    </row>
    <row r="131" spans="1:5" ht="32.25" thickBot="1">
      <c r="A131" s="17" t="s">
        <v>232</v>
      </c>
      <c r="B131" s="18" t="s">
        <v>233</v>
      </c>
      <c r="C131" s="170">
        <f>C132+C133+C134</f>
        <v>0</v>
      </c>
      <c r="D131" s="170">
        <f>D132+D133+D134</f>
        <v>0</v>
      </c>
      <c r="E131" s="19">
        <f>E132+E133+E134</f>
        <v>0</v>
      </c>
    </row>
    <row r="132" spans="1:5" ht="15.75">
      <c r="A132" s="20" t="s">
        <v>55</v>
      </c>
      <c r="B132" s="69" t="s">
        <v>234</v>
      </c>
      <c r="C132" s="179"/>
      <c r="D132" s="172"/>
      <c r="E132" s="25"/>
    </row>
    <row r="133" spans="1:5" ht="15.75">
      <c r="A133" s="20" t="s">
        <v>63</v>
      </c>
      <c r="B133" s="69" t="s">
        <v>235</v>
      </c>
      <c r="C133" s="179"/>
      <c r="D133" s="172"/>
      <c r="E133" s="25"/>
    </row>
    <row r="134" spans="1:5" ht="16.5" thickBot="1">
      <c r="A134" s="57" t="s">
        <v>65</v>
      </c>
      <c r="B134" s="70" t="s">
        <v>236</v>
      </c>
      <c r="C134" s="179"/>
      <c r="D134" s="172"/>
      <c r="E134" s="25"/>
    </row>
    <row r="135" spans="1:5" ht="16.5" thickBot="1">
      <c r="A135" s="17" t="s">
        <v>69</v>
      </c>
      <c r="B135" s="18" t="s">
        <v>237</v>
      </c>
      <c r="C135" s="170">
        <f>C136+C137+C138+C139+C140+C141</f>
        <v>0</v>
      </c>
      <c r="D135" s="170">
        <f>D136+D137+D138+D139+D140+D141</f>
        <v>0</v>
      </c>
      <c r="E135" s="19">
        <f>E136+E137+E138+E139+E140+E141</f>
        <v>0</v>
      </c>
    </row>
    <row r="136" spans="1:5" ht="15.75">
      <c r="A136" s="20" t="s">
        <v>71</v>
      </c>
      <c r="B136" s="69" t="s">
        <v>238</v>
      </c>
      <c r="C136" s="179"/>
      <c r="D136" s="172"/>
      <c r="E136" s="25"/>
    </row>
    <row r="137" spans="1:5" ht="15.75">
      <c r="A137" s="20" t="s">
        <v>73</v>
      </c>
      <c r="B137" s="69" t="s">
        <v>239</v>
      </c>
      <c r="C137" s="179"/>
      <c r="D137" s="172"/>
      <c r="E137" s="25"/>
    </row>
    <row r="138" spans="1:5" ht="15.75">
      <c r="A138" s="20" t="s">
        <v>75</v>
      </c>
      <c r="B138" s="69" t="s">
        <v>240</v>
      </c>
      <c r="C138" s="179"/>
      <c r="D138" s="172"/>
      <c r="E138" s="25"/>
    </row>
    <row r="139" spans="1:5" ht="15.75">
      <c r="A139" s="20" t="s">
        <v>77</v>
      </c>
      <c r="B139" s="69" t="s">
        <v>241</v>
      </c>
      <c r="C139" s="179"/>
      <c r="D139" s="172"/>
      <c r="E139" s="25"/>
    </row>
    <row r="140" spans="1:5" ht="15.75">
      <c r="A140" s="20" t="s">
        <v>79</v>
      </c>
      <c r="B140" s="69" t="s">
        <v>242</v>
      </c>
      <c r="C140" s="179"/>
      <c r="D140" s="172"/>
      <c r="E140" s="25"/>
    </row>
    <row r="141" spans="1:5" ht="16.5" thickBot="1">
      <c r="A141" s="57" t="s">
        <v>81</v>
      </c>
      <c r="B141" s="70" t="s">
        <v>243</v>
      </c>
      <c r="C141" s="179"/>
      <c r="D141" s="172"/>
      <c r="E141" s="25"/>
    </row>
    <row r="142" spans="1:5" ht="16.5" thickBot="1">
      <c r="A142" s="17" t="s">
        <v>93</v>
      </c>
      <c r="B142" s="18" t="s">
        <v>244</v>
      </c>
      <c r="C142" s="170">
        <f>C143+C144+C146+C147+C145</f>
        <v>86810095</v>
      </c>
      <c r="D142" s="170">
        <f>D143+D144+D146+D147+D145</f>
        <v>91977750</v>
      </c>
      <c r="E142" s="19">
        <f>E143+E144+E146+E147+E145</f>
        <v>91977750</v>
      </c>
    </row>
    <row r="143" spans="1:5" ht="15.75">
      <c r="A143" s="20" t="s">
        <v>95</v>
      </c>
      <c r="B143" s="69" t="s">
        <v>245</v>
      </c>
      <c r="C143" s="179"/>
      <c r="D143" s="172"/>
      <c r="E143" s="25"/>
    </row>
    <row r="144" spans="1:5" ht="15.75">
      <c r="A144" s="20" t="s">
        <v>97</v>
      </c>
      <c r="B144" s="69" t="s">
        <v>246</v>
      </c>
      <c r="C144" s="179"/>
      <c r="D144" s="172">
        <v>2138956</v>
      </c>
      <c r="E144" s="25">
        <v>2138956</v>
      </c>
    </row>
    <row r="145" spans="1:5" ht="15.75">
      <c r="A145" s="20" t="s">
        <v>99</v>
      </c>
      <c r="B145" s="69" t="s">
        <v>247</v>
      </c>
      <c r="C145" s="179">
        <v>86810095</v>
      </c>
      <c r="D145" s="172">
        <v>89838794</v>
      </c>
      <c r="E145" s="25">
        <v>89838794</v>
      </c>
    </row>
    <row r="146" spans="1:5" ht="15.75">
      <c r="A146" s="20" t="s">
        <v>101</v>
      </c>
      <c r="B146" s="69" t="s">
        <v>248</v>
      </c>
      <c r="C146" s="179"/>
      <c r="D146" s="172"/>
      <c r="E146" s="25"/>
    </row>
    <row r="147" spans="1:5" ht="16.5" thickBot="1">
      <c r="A147" s="57" t="s">
        <v>103</v>
      </c>
      <c r="B147" s="70" t="s">
        <v>249</v>
      </c>
      <c r="C147" s="179"/>
      <c r="D147" s="172"/>
      <c r="E147" s="25"/>
    </row>
    <row r="148" spans="1:5" ht="16.5" thickBot="1">
      <c r="A148" s="17" t="s">
        <v>250</v>
      </c>
      <c r="B148" s="18" t="s">
        <v>251</v>
      </c>
      <c r="C148" s="181">
        <f>C149+C150+C151+C152+C153</f>
        <v>0</v>
      </c>
      <c r="D148" s="181">
        <f>D149+D150+D151+D152+D153</f>
        <v>0</v>
      </c>
      <c r="E148" s="71">
        <f>E149+E150+E151+E152+E153</f>
        <v>0</v>
      </c>
    </row>
    <row r="149" spans="1:5" ht="15.75">
      <c r="A149" s="20" t="s">
        <v>107</v>
      </c>
      <c r="B149" s="69" t="s">
        <v>252</v>
      </c>
      <c r="C149" s="179"/>
      <c r="D149" s="172"/>
      <c r="E149" s="25"/>
    </row>
    <row r="150" spans="1:5" ht="15.75">
      <c r="A150" s="20" t="s">
        <v>109</v>
      </c>
      <c r="B150" s="69" t="s">
        <v>253</v>
      </c>
      <c r="C150" s="179"/>
      <c r="D150" s="172"/>
      <c r="E150" s="25"/>
    </row>
    <row r="151" spans="1:5" ht="15.75">
      <c r="A151" s="20" t="s">
        <v>111</v>
      </c>
      <c r="B151" s="69" t="s">
        <v>254</v>
      </c>
      <c r="C151" s="179"/>
      <c r="D151" s="172"/>
      <c r="E151" s="25"/>
    </row>
    <row r="152" spans="1:5" ht="31.5">
      <c r="A152" s="20" t="s">
        <v>113</v>
      </c>
      <c r="B152" s="69" t="s">
        <v>255</v>
      </c>
      <c r="C152" s="179"/>
      <c r="D152" s="172"/>
      <c r="E152" s="25"/>
    </row>
    <row r="153" spans="1:5" ht="16.5" thickBot="1">
      <c r="A153" s="57" t="s">
        <v>256</v>
      </c>
      <c r="B153" s="70" t="s">
        <v>257</v>
      </c>
      <c r="C153" s="180"/>
      <c r="D153" s="173"/>
      <c r="E153" s="29"/>
    </row>
    <row r="154" spans="1:5" ht="16.5" thickBot="1">
      <c r="A154" s="72" t="s">
        <v>115</v>
      </c>
      <c r="B154" s="18" t="s">
        <v>258</v>
      </c>
      <c r="C154" s="181"/>
      <c r="D154" s="181"/>
      <c r="E154" s="71"/>
    </row>
    <row r="155" spans="1:5" ht="16.5" thickBot="1">
      <c r="A155" s="72" t="s">
        <v>125</v>
      </c>
      <c r="B155" s="18" t="s">
        <v>259</v>
      </c>
      <c r="C155" s="181"/>
      <c r="D155" s="181"/>
      <c r="E155" s="71"/>
    </row>
    <row r="156" spans="1:5" ht="16.5" thickBot="1">
      <c r="A156" s="17" t="s">
        <v>260</v>
      </c>
      <c r="B156" s="18" t="s">
        <v>261</v>
      </c>
      <c r="C156" s="182">
        <f>C131+C135+C142+C148+C154+C155</f>
        <v>86810095</v>
      </c>
      <c r="D156" s="182">
        <f>D131+D135+D142+D148+D154+D155</f>
        <v>91977750</v>
      </c>
      <c r="E156" s="73">
        <f>E131+E135+E142+E148+E154+E155</f>
        <v>91977750</v>
      </c>
    </row>
    <row r="157" spans="1:5" ht="16.5" thickBot="1">
      <c r="A157" s="74" t="s">
        <v>262</v>
      </c>
      <c r="B157" s="75" t="s">
        <v>263</v>
      </c>
      <c r="C157" s="182">
        <f>C130+C156</f>
        <v>380154192</v>
      </c>
      <c r="D157" s="182">
        <f>D130+D156</f>
        <v>419321368</v>
      </c>
      <c r="E157" s="73">
        <f>E130+E156</f>
        <v>297925015</v>
      </c>
    </row>
    <row r="158" spans="1:5" ht="16.5" thickBot="1">
      <c r="A158" s="76"/>
      <c r="B158" s="77"/>
      <c r="C158" s="78"/>
      <c r="D158" s="274"/>
      <c r="E158" s="78"/>
    </row>
    <row r="159" spans="1:5" ht="16.5" thickBot="1">
      <c r="A159" s="79" t="s">
        <v>264</v>
      </c>
      <c r="B159" s="80"/>
      <c r="C159" s="245">
        <v>49</v>
      </c>
      <c r="D159" s="245">
        <v>46</v>
      </c>
      <c r="E159" s="275">
        <v>46</v>
      </c>
    </row>
    <row r="160" spans="1:5" ht="16.5" thickBot="1">
      <c r="A160" s="79" t="s">
        <v>265</v>
      </c>
      <c r="B160" s="80"/>
      <c r="C160" s="245">
        <v>38</v>
      </c>
      <c r="D160" s="245">
        <v>30</v>
      </c>
      <c r="E160" s="275">
        <v>30</v>
      </c>
    </row>
  </sheetData>
  <mergeCells count="3">
    <mergeCell ref="A1:E1"/>
    <mergeCell ref="C6:D6"/>
    <mergeCell ref="A2:E2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zoomScaleNormal="100"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5" width="15" customWidth="1"/>
  </cols>
  <sheetData>
    <row r="1" spans="1:5" ht="15.75">
      <c r="A1" s="300" t="s">
        <v>371</v>
      </c>
      <c r="B1" s="300"/>
      <c r="C1" s="300"/>
      <c r="D1" s="300"/>
      <c r="E1" s="300"/>
    </row>
    <row r="2" spans="1:5" ht="15.75">
      <c r="A2" s="302" t="s">
        <v>423</v>
      </c>
      <c r="B2" s="302"/>
      <c r="C2" s="302"/>
      <c r="D2" s="302"/>
      <c r="E2" s="302"/>
    </row>
    <row r="3" spans="1:5" ht="16.5" thickBot="1">
      <c r="A3" s="84"/>
      <c r="B3" s="84"/>
      <c r="C3" s="84"/>
      <c r="D3" s="84"/>
      <c r="E3" s="84"/>
    </row>
    <row r="4" spans="1:5" ht="15.75">
      <c r="A4" s="4" t="s">
        <v>0</v>
      </c>
      <c r="B4" s="5" t="s">
        <v>1</v>
      </c>
      <c r="C4" s="190"/>
      <c r="D4" s="242"/>
      <c r="E4" s="219"/>
    </row>
    <row r="5" spans="1:5" ht="32.25" thickBot="1">
      <c r="A5" s="87" t="s">
        <v>2</v>
      </c>
      <c r="B5" s="85" t="s">
        <v>270</v>
      </c>
      <c r="C5" s="191"/>
      <c r="D5" s="243"/>
      <c r="E5" s="7"/>
    </row>
    <row r="6" spans="1:5" ht="16.5" thickBot="1">
      <c r="A6" s="127"/>
      <c r="B6" s="8"/>
      <c r="C6" s="81"/>
      <c r="D6" s="81"/>
      <c r="E6" s="81" t="s">
        <v>421</v>
      </c>
    </row>
    <row r="7" spans="1:5" ht="16.5" thickBot="1">
      <c r="A7" s="9" t="s">
        <v>4</v>
      </c>
      <c r="B7" s="10" t="s">
        <v>5</v>
      </c>
      <c r="C7" s="168" t="s">
        <v>6</v>
      </c>
      <c r="D7" s="10" t="s">
        <v>409</v>
      </c>
      <c r="E7" s="185" t="s">
        <v>417</v>
      </c>
    </row>
    <row r="8" spans="1:5" ht="16.5" thickBot="1">
      <c r="A8" s="11" t="s">
        <v>7</v>
      </c>
      <c r="B8" s="12" t="s">
        <v>8</v>
      </c>
      <c r="C8" s="169" t="s">
        <v>9</v>
      </c>
      <c r="D8" s="12" t="s">
        <v>273</v>
      </c>
      <c r="E8" s="186" t="s">
        <v>410</v>
      </c>
    </row>
    <row r="9" spans="1:5" ht="16.5" thickBot="1">
      <c r="A9" s="14"/>
      <c r="B9" s="15" t="s">
        <v>10</v>
      </c>
      <c r="C9" s="244"/>
      <c r="D9" s="187"/>
      <c r="E9" s="16"/>
    </row>
    <row r="10" spans="1:5" ht="16.5" thickBot="1">
      <c r="A10" s="17" t="s">
        <v>11</v>
      </c>
      <c r="B10" s="18" t="s">
        <v>12</v>
      </c>
      <c r="C10" s="170">
        <f>+C11+C12+C13+C14+C15+C16</f>
        <v>0</v>
      </c>
      <c r="D10" s="228">
        <f>+D11+D12+D13+D14+D15+D16</f>
        <v>0</v>
      </c>
      <c r="E10" s="223">
        <f>+E11+E12+E13+E14+E15+E16</f>
        <v>0</v>
      </c>
    </row>
    <row r="11" spans="1:5" ht="15.75">
      <c r="A11" s="20" t="s">
        <v>13</v>
      </c>
      <c r="B11" s="21" t="s">
        <v>14</v>
      </c>
      <c r="C11" s="171"/>
      <c r="D11" s="229"/>
      <c r="E11" s="222"/>
    </row>
    <row r="12" spans="1:5" ht="15.75">
      <c r="A12" s="23" t="s">
        <v>15</v>
      </c>
      <c r="B12" s="24" t="s">
        <v>16</v>
      </c>
      <c r="C12" s="172"/>
      <c r="D12" s="227"/>
      <c r="E12" s="64"/>
    </row>
    <row r="13" spans="1:5" ht="15.75">
      <c r="A13" s="23" t="s">
        <v>17</v>
      </c>
      <c r="B13" s="24" t="s">
        <v>18</v>
      </c>
      <c r="C13" s="172"/>
      <c r="D13" s="227"/>
      <c r="E13" s="64"/>
    </row>
    <row r="14" spans="1:5" ht="15.75">
      <c r="A14" s="23" t="s">
        <v>19</v>
      </c>
      <c r="B14" s="24" t="s">
        <v>20</v>
      </c>
      <c r="C14" s="172"/>
      <c r="D14" s="227"/>
      <c r="E14" s="64"/>
    </row>
    <row r="15" spans="1:5" ht="15.75">
      <c r="A15" s="23" t="s">
        <v>21</v>
      </c>
      <c r="B15" s="24" t="s">
        <v>22</v>
      </c>
      <c r="C15" s="172"/>
      <c r="D15" s="227"/>
      <c r="E15" s="64"/>
    </row>
    <row r="16" spans="1:5" ht="16.5" thickBot="1">
      <c r="A16" s="26" t="s">
        <v>23</v>
      </c>
      <c r="B16" s="27" t="s">
        <v>24</v>
      </c>
      <c r="C16" s="172"/>
      <c r="D16" s="227"/>
      <c r="E16" s="64"/>
    </row>
    <row r="17" spans="1:5" ht="32.25" thickBot="1">
      <c r="A17" s="17" t="s">
        <v>25</v>
      </c>
      <c r="B17" s="28" t="s">
        <v>26</v>
      </c>
      <c r="C17" s="170">
        <f>+C18+C19+C20+C21+C22</f>
        <v>0</v>
      </c>
      <c r="D17" s="228">
        <f>+D18+D19+D20+D21+D22</f>
        <v>0</v>
      </c>
      <c r="E17" s="223">
        <f>+E18+E19+E20+E21+E22</f>
        <v>0</v>
      </c>
    </row>
    <row r="18" spans="1:5" ht="15.75">
      <c r="A18" s="20" t="s">
        <v>27</v>
      </c>
      <c r="B18" s="21" t="s">
        <v>28</v>
      </c>
      <c r="C18" s="171"/>
      <c r="D18" s="229"/>
      <c r="E18" s="222"/>
    </row>
    <row r="19" spans="1:5" ht="15.75">
      <c r="A19" s="23" t="s">
        <v>29</v>
      </c>
      <c r="B19" s="24" t="s">
        <v>30</v>
      </c>
      <c r="C19" s="172"/>
      <c r="D19" s="227"/>
      <c r="E19" s="64"/>
    </row>
    <row r="20" spans="1:5" ht="15.75">
      <c r="A20" s="23" t="s">
        <v>31</v>
      </c>
      <c r="B20" s="24" t="s">
        <v>32</v>
      </c>
      <c r="C20" s="172"/>
      <c r="D20" s="227"/>
      <c r="E20" s="64"/>
    </row>
    <row r="21" spans="1:5" ht="15.75">
      <c r="A21" s="23" t="s">
        <v>33</v>
      </c>
      <c r="B21" s="24" t="s">
        <v>34</v>
      </c>
      <c r="C21" s="172"/>
      <c r="D21" s="227"/>
      <c r="E21" s="64"/>
    </row>
    <row r="22" spans="1:5" ht="15.75">
      <c r="A22" s="23" t="s">
        <v>35</v>
      </c>
      <c r="B22" s="24" t="s">
        <v>36</v>
      </c>
      <c r="C22" s="172"/>
      <c r="D22" s="227"/>
      <c r="E22" s="64"/>
    </row>
    <row r="23" spans="1:5" ht="16.5" thickBot="1">
      <c r="A23" s="26" t="s">
        <v>37</v>
      </c>
      <c r="B23" s="27" t="s">
        <v>38</v>
      </c>
      <c r="C23" s="173"/>
      <c r="D23" s="230"/>
      <c r="E23" s="68"/>
    </row>
    <row r="24" spans="1:5" ht="32.25" thickBot="1">
      <c r="A24" s="17" t="s">
        <v>39</v>
      </c>
      <c r="B24" s="18" t="s">
        <v>40</v>
      </c>
      <c r="C24" s="170">
        <f>+C25+C26+C27+C28+C29</f>
        <v>0</v>
      </c>
      <c r="D24" s="228">
        <f>+D25+D26+D27+D28+D29</f>
        <v>0</v>
      </c>
      <c r="E24" s="223">
        <f>+E25+E26+E27+E28+E29</f>
        <v>0</v>
      </c>
    </row>
    <row r="25" spans="1:5" ht="15.75">
      <c r="A25" s="20" t="s">
        <v>41</v>
      </c>
      <c r="B25" s="21" t="s">
        <v>42</v>
      </c>
      <c r="C25" s="171"/>
      <c r="D25" s="229"/>
      <c r="E25" s="222"/>
    </row>
    <row r="26" spans="1:5" ht="15.75">
      <c r="A26" s="23" t="s">
        <v>43</v>
      </c>
      <c r="B26" s="24" t="s">
        <v>44</v>
      </c>
      <c r="C26" s="172"/>
      <c r="D26" s="227"/>
      <c r="E26" s="64"/>
    </row>
    <row r="27" spans="1:5" ht="31.5">
      <c r="A27" s="23" t="s">
        <v>45</v>
      </c>
      <c r="B27" s="24" t="s">
        <v>46</v>
      </c>
      <c r="C27" s="172"/>
      <c r="D27" s="227"/>
      <c r="E27" s="64"/>
    </row>
    <row r="28" spans="1:5" ht="31.5">
      <c r="A28" s="23" t="s">
        <v>47</v>
      </c>
      <c r="B28" s="24" t="s">
        <v>48</v>
      </c>
      <c r="C28" s="172"/>
      <c r="D28" s="227"/>
      <c r="E28" s="64"/>
    </row>
    <row r="29" spans="1:5" ht="15.75">
      <c r="A29" s="23" t="s">
        <v>49</v>
      </c>
      <c r="B29" s="24" t="s">
        <v>50</v>
      </c>
      <c r="C29" s="172"/>
      <c r="D29" s="227"/>
      <c r="E29" s="64"/>
    </row>
    <row r="30" spans="1:5" ht="16.5" thickBot="1">
      <c r="A30" s="26" t="s">
        <v>51</v>
      </c>
      <c r="B30" s="27" t="s">
        <v>52</v>
      </c>
      <c r="C30" s="173"/>
      <c r="D30" s="230"/>
      <c r="E30" s="68"/>
    </row>
    <row r="31" spans="1:5" ht="16.5" thickBot="1">
      <c r="A31" s="17" t="s">
        <v>53</v>
      </c>
      <c r="B31" s="18" t="s">
        <v>54</v>
      </c>
      <c r="C31" s="170">
        <f>+C32+C36+C37+C38</f>
        <v>0</v>
      </c>
      <c r="D31" s="228">
        <f>+D32+D36+D37+D38</f>
        <v>0</v>
      </c>
      <c r="E31" s="223">
        <f>+E32+E36+E37+E38</f>
        <v>0</v>
      </c>
    </row>
    <row r="32" spans="1:5" ht="15.75">
      <c r="A32" s="20" t="s">
        <v>55</v>
      </c>
      <c r="B32" s="21" t="s">
        <v>56</v>
      </c>
      <c r="C32" s="174">
        <f>+C33+C34+C35</f>
        <v>0</v>
      </c>
      <c r="D32" s="231">
        <f>+D33+D34+D35</f>
        <v>0</v>
      </c>
      <c r="E32" s="224">
        <f>+E33+E34+E35</f>
        <v>0</v>
      </c>
    </row>
    <row r="33" spans="1:5" ht="15.75">
      <c r="A33" s="23" t="s">
        <v>57</v>
      </c>
      <c r="B33" s="24" t="s">
        <v>58</v>
      </c>
      <c r="C33" s="172"/>
      <c r="D33" s="227"/>
      <c r="E33" s="64"/>
    </row>
    <row r="34" spans="1:5" ht="15.75">
      <c r="A34" s="23" t="s">
        <v>59</v>
      </c>
      <c r="B34" s="24" t="s">
        <v>60</v>
      </c>
      <c r="C34" s="172"/>
      <c r="D34" s="227"/>
      <c r="E34" s="64"/>
    </row>
    <row r="35" spans="1:5" ht="15.75">
      <c r="A35" s="23" t="s">
        <v>61</v>
      </c>
      <c r="B35" s="31" t="s">
        <v>62</v>
      </c>
      <c r="C35" s="172"/>
      <c r="D35" s="227"/>
      <c r="E35" s="64"/>
    </row>
    <row r="36" spans="1:5" ht="15.75">
      <c r="A36" s="23" t="s">
        <v>63</v>
      </c>
      <c r="B36" s="24" t="s">
        <v>64</v>
      </c>
      <c r="C36" s="172"/>
      <c r="D36" s="227"/>
      <c r="E36" s="64"/>
    </row>
    <row r="37" spans="1:5" ht="15.75">
      <c r="A37" s="23" t="s">
        <v>65</v>
      </c>
      <c r="B37" s="24" t="s">
        <v>66</v>
      </c>
      <c r="C37" s="172"/>
      <c r="D37" s="227"/>
      <c r="E37" s="64"/>
    </row>
    <row r="38" spans="1:5" ht="16.5" thickBot="1">
      <c r="A38" s="26" t="s">
        <v>67</v>
      </c>
      <c r="B38" s="27" t="s">
        <v>68</v>
      </c>
      <c r="C38" s="173"/>
      <c r="D38" s="230"/>
      <c r="E38" s="68"/>
    </row>
    <row r="39" spans="1:5" ht="16.5" thickBot="1">
      <c r="A39" s="17" t="s">
        <v>69</v>
      </c>
      <c r="B39" s="18" t="s">
        <v>70</v>
      </c>
      <c r="C39" s="170">
        <f>SUM(C40:C50)</f>
        <v>0</v>
      </c>
      <c r="D39" s="228">
        <f>SUM(D40:D50)</f>
        <v>0</v>
      </c>
      <c r="E39" s="223">
        <f>SUM(E40:E50)</f>
        <v>0</v>
      </c>
    </row>
    <row r="40" spans="1:5" ht="15.75">
      <c r="A40" s="20" t="s">
        <v>71</v>
      </c>
      <c r="B40" s="21" t="s">
        <v>72</v>
      </c>
      <c r="C40" s="171"/>
      <c r="D40" s="229"/>
      <c r="E40" s="222"/>
    </row>
    <row r="41" spans="1:5" ht="15.75">
      <c r="A41" s="23" t="s">
        <v>73</v>
      </c>
      <c r="B41" s="24" t="s">
        <v>74</v>
      </c>
      <c r="C41" s="172"/>
      <c r="D41" s="227"/>
      <c r="E41" s="64"/>
    </row>
    <row r="42" spans="1:5" ht="15.75">
      <c r="A42" s="23" t="s">
        <v>75</v>
      </c>
      <c r="B42" s="24" t="s">
        <v>76</v>
      </c>
      <c r="C42" s="172"/>
      <c r="D42" s="227"/>
      <c r="E42" s="64"/>
    </row>
    <row r="43" spans="1:5" ht="15.75">
      <c r="A43" s="23" t="s">
        <v>77</v>
      </c>
      <c r="B43" s="24" t="s">
        <v>78</v>
      </c>
      <c r="C43" s="172"/>
      <c r="D43" s="227"/>
      <c r="E43" s="64"/>
    </row>
    <row r="44" spans="1:5" ht="15.75">
      <c r="A44" s="23" t="s">
        <v>79</v>
      </c>
      <c r="B44" s="24" t="s">
        <v>80</v>
      </c>
      <c r="C44" s="172"/>
      <c r="D44" s="227"/>
      <c r="E44" s="64"/>
    </row>
    <row r="45" spans="1:5" ht="15.75">
      <c r="A45" s="23" t="s">
        <v>81</v>
      </c>
      <c r="B45" s="24" t="s">
        <v>82</v>
      </c>
      <c r="C45" s="172"/>
      <c r="D45" s="227"/>
      <c r="E45" s="64"/>
    </row>
    <row r="46" spans="1:5" ht="15.75">
      <c r="A46" s="23" t="s">
        <v>83</v>
      </c>
      <c r="B46" s="24" t="s">
        <v>84</v>
      </c>
      <c r="C46" s="172"/>
      <c r="D46" s="227"/>
      <c r="E46" s="64"/>
    </row>
    <row r="47" spans="1:5" ht="15.75">
      <c r="A47" s="23" t="s">
        <v>85</v>
      </c>
      <c r="B47" s="24" t="s">
        <v>86</v>
      </c>
      <c r="C47" s="172"/>
      <c r="D47" s="227"/>
      <c r="E47" s="64"/>
    </row>
    <row r="48" spans="1:5" ht="15.75">
      <c r="A48" s="23" t="s">
        <v>87</v>
      </c>
      <c r="B48" s="24" t="s">
        <v>88</v>
      </c>
      <c r="C48" s="172"/>
      <c r="D48" s="227"/>
      <c r="E48" s="64"/>
    </row>
    <row r="49" spans="1:5" ht="15.75">
      <c r="A49" s="26" t="s">
        <v>89</v>
      </c>
      <c r="B49" s="27" t="s">
        <v>90</v>
      </c>
      <c r="C49" s="173"/>
      <c r="D49" s="230"/>
      <c r="E49" s="68"/>
    </row>
    <row r="50" spans="1:5" ht="16.5" thickBot="1">
      <c r="A50" s="26" t="s">
        <v>91</v>
      </c>
      <c r="B50" s="27" t="s">
        <v>92</v>
      </c>
      <c r="C50" s="173"/>
      <c r="D50" s="230"/>
      <c r="E50" s="68"/>
    </row>
    <row r="51" spans="1:5" ht="16.5" thickBot="1">
      <c r="A51" s="17" t="s">
        <v>93</v>
      </c>
      <c r="B51" s="18" t="s">
        <v>94</v>
      </c>
      <c r="C51" s="170">
        <f>SUM(C52:C56)</f>
        <v>0</v>
      </c>
      <c r="D51" s="228">
        <f>SUM(D52:D56)</f>
        <v>0</v>
      </c>
      <c r="E51" s="223">
        <f>SUM(E52:E56)</f>
        <v>0</v>
      </c>
    </row>
    <row r="52" spans="1:5" ht="15.75">
      <c r="A52" s="20" t="s">
        <v>95</v>
      </c>
      <c r="B52" s="21" t="s">
        <v>96</v>
      </c>
      <c r="C52" s="171"/>
      <c r="D52" s="229"/>
      <c r="E52" s="222"/>
    </row>
    <row r="53" spans="1:5" ht="15.75">
      <c r="A53" s="23" t="s">
        <v>97</v>
      </c>
      <c r="B53" s="24" t="s">
        <v>98</v>
      </c>
      <c r="C53" s="172"/>
      <c r="D53" s="227"/>
      <c r="E53" s="64"/>
    </row>
    <row r="54" spans="1:5" ht="15.75">
      <c r="A54" s="23" t="s">
        <v>99</v>
      </c>
      <c r="B54" s="24" t="s">
        <v>100</v>
      </c>
      <c r="C54" s="172"/>
      <c r="D54" s="227"/>
      <c r="E54" s="64"/>
    </row>
    <row r="55" spans="1:5" ht="15.75">
      <c r="A55" s="23" t="s">
        <v>101</v>
      </c>
      <c r="B55" s="24" t="s">
        <v>102</v>
      </c>
      <c r="C55" s="172"/>
      <c r="D55" s="227"/>
      <c r="E55" s="64"/>
    </row>
    <row r="56" spans="1:5" ht="16.5" thickBot="1">
      <c r="A56" s="26" t="s">
        <v>103</v>
      </c>
      <c r="B56" s="27" t="s">
        <v>104</v>
      </c>
      <c r="C56" s="173"/>
      <c r="D56" s="230"/>
      <c r="E56" s="68"/>
    </row>
    <row r="57" spans="1:5" ht="16.5" thickBot="1">
      <c r="A57" s="17" t="s">
        <v>105</v>
      </c>
      <c r="B57" s="18" t="s">
        <v>106</v>
      </c>
      <c r="C57" s="170">
        <f>SUM(C58:C60)</f>
        <v>0</v>
      </c>
      <c r="D57" s="228">
        <f>SUM(D58:D60)</f>
        <v>0</v>
      </c>
      <c r="E57" s="223">
        <f>SUM(E58:E60)</f>
        <v>0</v>
      </c>
    </row>
    <row r="58" spans="1:5" ht="31.5">
      <c r="A58" s="20" t="s">
        <v>107</v>
      </c>
      <c r="B58" s="21" t="s">
        <v>108</v>
      </c>
      <c r="C58" s="171"/>
      <c r="D58" s="229"/>
      <c r="E58" s="222"/>
    </row>
    <row r="59" spans="1:5" ht="31.5">
      <c r="A59" s="23" t="s">
        <v>109</v>
      </c>
      <c r="B59" s="24" t="s">
        <v>110</v>
      </c>
      <c r="C59" s="172"/>
      <c r="D59" s="227"/>
      <c r="E59" s="64"/>
    </row>
    <row r="60" spans="1:5" ht="15.75">
      <c r="A60" s="23" t="s">
        <v>111</v>
      </c>
      <c r="B60" s="24" t="s">
        <v>112</v>
      </c>
      <c r="C60" s="172"/>
      <c r="D60" s="227"/>
      <c r="E60" s="64"/>
    </row>
    <row r="61" spans="1:5" ht="16.5" thickBot="1">
      <c r="A61" s="26" t="s">
        <v>113</v>
      </c>
      <c r="B61" s="27" t="s">
        <v>114</v>
      </c>
      <c r="C61" s="173"/>
      <c r="D61" s="230"/>
      <c r="E61" s="68"/>
    </row>
    <row r="62" spans="1:5" ht="16.5" thickBot="1">
      <c r="A62" s="17" t="s">
        <v>115</v>
      </c>
      <c r="B62" s="28" t="s">
        <v>116</v>
      </c>
      <c r="C62" s="170">
        <f>SUM(C63:C65)</f>
        <v>0</v>
      </c>
      <c r="D62" s="228">
        <f>SUM(D63:D65)</f>
        <v>0</v>
      </c>
      <c r="E62" s="223">
        <f>SUM(E63:E65)</f>
        <v>0</v>
      </c>
    </row>
    <row r="63" spans="1:5" ht="31.5">
      <c r="A63" s="20" t="s">
        <v>117</v>
      </c>
      <c r="B63" s="21" t="s">
        <v>118</v>
      </c>
      <c r="C63" s="172"/>
      <c r="D63" s="227"/>
      <c r="E63" s="64"/>
    </row>
    <row r="64" spans="1:5" ht="31.5">
      <c r="A64" s="23" t="s">
        <v>119</v>
      </c>
      <c r="B64" s="24" t="s">
        <v>120</v>
      </c>
      <c r="C64" s="172"/>
      <c r="D64" s="227"/>
      <c r="E64" s="64"/>
    </row>
    <row r="65" spans="1:5" ht="15.75">
      <c r="A65" s="23" t="s">
        <v>121</v>
      </c>
      <c r="B65" s="24" t="s">
        <v>122</v>
      </c>
      <c r="C65" s="172"/>
      <c r="D65" s="227"/>
      <c r="E65" s="64"/>
    </row>
    <row r="66" spans="1:5" ht="16.5" thickBot="1">
      <c r="A66" s="26" t="s">
        <v>123</v>
      </c>
      <c r="B66" s="27" t="s">
        <v>124</v>
      </c>
      <c r="C66" s="172"/>
      <c r="D66" s="227"/>
      <c r="E66" s="64"/>
    </row>
    <row r="67" spans="1:5" ht="16.5" thickBot="1">
      <c r="A67" s="17" t="s">
        <v>125</v>
      </c>
      <c r="B67" s="18" t="s">
        <v>126</v>
      </c>
      <c r="C67" s="170">
        <f>+C10+C17+C24+C31+C39+C51+C57+C62</f>
        <v>0</v>
      </c>
      <c r="D67" s="228">
        <f>+D10+D17+D24+D31+D39+D51+D57+D62</f>
        <v>0</v>
      </c>
      <c r="E67" s="223">
        <f>+E10+E17+E24+E31+E39+E51+E57+E62</f>
        <v>0</v>
      </c>
    </row>
    <row r="68" spans="1:5" ht="16.5" thickBot="1">
      <c r="A68" s="32" t="s">
        <v>127</v>
      </c>
      <c r="B68" s="28" t="s">
        <v>128</v>
      </c>
      <c r="C68" s="170">
        <f>SUM(C69:C71)</f>
        <v>0</v>
      </c>
      <c r="D68" s="228">
        <f>SUM(D69:D71)</f>
        <v>0</v>
      </c>
      <c r="E68" s="223">
        <f>SUM(E69:E71)</f>
        <v>0</v>
      </c>
    </row>
    <row r="69" spans="1:5" ht="15.75">
      <c r="A69" s="20" t="s">
        <v>129</v>
      </c>
      <c r="B69" s="21" t="s">
        <v>130</v>
      </c>
      <c r="C69" s="172"/>
      <c r="D69" s="227"/>
      <c r="E69" s="64"/>
    </row>
    <row r="70" spans="1:5" ht="15.75">
      <c r="A70" s="23" t="s">
        <v>131</v>
      </c>
      <c r="B70" s="24" t="s">
        <v>132</v>
      </c>
      <c r="C70" s="172"/>
      <c r="D70" s="227"/>
      <c r="E70" s="64"/>
    </row>
    <row r="71" spans="1:5" ht="16.5" thickBot="1">
      <c r="A71" s="26" t="s">
        <v>133</v>
      </c>
      <c r="B71" s="33" t="s">
        <v>134</v>
      </c>
      <c r="C71" s="172"/>
      <c r="D71" s="227"/>
      <c r="E71" s="64"/>
    </row>
    <row r="72" spans="1:5" ht="16.5" thickBot="1">
      <c r="A72" s="32" t="s">
        <v>135</v>
      </c>
      <c r="B72" s="28" t="s">
        <v>136</v>
      </c>
      <c r="C72" s="170">
        <f>SUM(C73:C76)</f>
        <v>0</v>
      </c>
      <c r="D72" s="228">
        <f>SUM(D73:D76)</f>
        <v>0</v>
      </c>
      <c r="E72" s="223">
        <f>SUM(E73:E76)</f>
        <v>0</v>
      </c>
    </row>
    <row r="73" spans="1:5" ht="15.75">
      <c r="A73" s="20" t="s">
        <v>137</v>
      </c>
      <c r="B73" s="21" t="s">
        <v>138</v>
      </c>
      <c r="C73" s="172"/>
      <c r="D73" s="227"/>
      <c r="E73" s="64"/>
    </row>
    <row r="74" spans="1:5" ht="15.75">
      <c r="A74" s="23" t="s">
        <v>139</v>
      </c>
      <c r="B74" s="24" t="s">
        <v>140</v>
      </c>
      <c r="C74" s="172"/>
      <c r="D74" s="227"/>
      <c r="E74" s="64"/>
    </row>
    <row r="75" spans="1:5" ht="15.75">
      <c r="A75" s="23" t="s">
        <v>141</v>
      </c>
      <c r="B75" s="24" t="s">
        <v>142</v>
      </c>
      <c r="C75" s="172"/>
      <c r="D75" s="227"/>
      <c r="E75" s="64"/>
    </row>
    <row r="76" spans="1:5" ht="16.5" thickBot="1">
      <c r="A76" s="26" t="s">
        <v>143</v>
      </c>
      <c r="B76" s="27" t="s">
        <v>144</v>
      </c>
      <c r="C76" s="172"/>
      <c r="D76" s="227"/>
      <c r="E76" s="64"/>
    </row>
    <row r="77" spans="1:5" ht="16.5" thickBot="1">
      <c r="A77" s="32" t="s">
        <v>145</v>
      </c>
      <c r="B77" s="28" t="s">
        <v>146</v>
      </c>
      <c r="C77" s="170">
        <f>SUM(C78:C79)</f>
        <v>0</v>
      </c>
      <c r="D77" s="228">
        <f>SUM(D78:D79)</f>
        <v>0</v>
      </c>
      <c r="E77" s="223">
        <f>SUM(E78:E79)</f>
        <v>0</v>
      </c>
    </row>
    <row r="78" spans="1:5" ht="15.75">
      <c r="A78" s="20" t="s">
        <v>147</v>
      </c>
      <c r="B78" s="21" t="s">
        <v>148</v>
      </c>
      <c r="C78" s="172"/>
      <c r="D78" s="227"/>
      <c r="E78" s="64"/>
    </row>
    <row r="79" spans="1:5" ht="16.5" thickBot="1">
      <c r="A79" s="26" t="s">
        <v>149</v>
      </c>
      <c r="B79" s="27" t="s">
        <v>150</v>
      </c>
      <c r="C79" s="172"/>
      <c r="D79" s="227"/>
      <c r="E79" s="64"/>
    </row>
    <row r="80" spans="1:5" ht="16.5" thickBot="1">
      <c r="A80" s="32" t="s">
        <v>151</v>
      </c>
      <c r="B80" s="28" t="s">
        <v>152</v>
      </c>
      <c r="C80" s="170">
        <f>SUM(C81:C83)</f>
        <v>0</v>
      </c>
      <c r="D80" s="228">
        <f>SUM(D81:D83)</f>
        <v>0</v>
      </c>
      <c r="E80" s="223">
        <f>SUM(E81:E83)</f>
        <v>0</v>
      </c>
    </row>
    <row r="81" spans="1:5" ht="15.75">
      <c r="A81" s="20" t="s">
        <v>153</v>
      </c>
      <c r="B81" s="21" t="s">
        <v>154</v>
      </c>
      <c r="C81" s="172"/>
      <c r="D81" s="227"/>
      <c r="E81" s="64"/>
    </row>
    <row r="82" spans="1:5" ht="15.75">
      <c r="A82" s="23" t="s">
        <v>155</v>
      </c>
      <c r="B82" s="24" t="s">
        <v>156</v>
      </c>
      <c r="C82" s="172"/>
      <c r="D82" s="227"/>
      <c r="E82" s="64"/>
    </row>
    <row r="83" spans="1:5" ht="16.5" thickBot="1">
      <c r="A83" s="26" t="s">
        <v>157</v>
      </c>
      <c r="B83" s="27" t="s">
        <v>158</v>
      </c>
      <c r="C83" s="172"/>
      <c r="D83" s="227"/>
      <c r="E83" s="64"/>
    </row>
    <row r="84" spans="1:5" ht="16.5" thickBot="1">
      <c r="A84" s="32" t="s">
        <v>159</v>
      </c>
      <c r="B84" s="28" t="s">
        <v>160</v>
      </c>
      <c r="C84" s="170">
        <f>SUM(C85:C88)</f>
        <v>0</v>
      </c>
      <c r="D84" s="228">
        <f>SUM(D85:D88)</f>
        <v>0</v>
      </c>
      <c r="E84" s="223">
        <f>SUM(E85:E88)</f>
        <v>0</v>
      </c>
    </row>
    <row r="85" spans="1:5" ht="15.75">
      <c r="A85" s="34" t="s">
        <v>161</v>
      </c>
      <c r="B85" s="21" t="s">
        <v>162</v>
      </c>
      <c r="C85" s="172"/>
      <c r="D85" s="227"/>
      <c r="E85" s="64"/>
    </row>
    <row r="86" spans="1:5" ht="15.75">
      <c r="A86" s="35" t="s">
        <v>163</v>
      </c>
      <c r="B86" s="24" t="s">
        <v>164</v>
      </c>
      <c r="C86" s="172"/>
      <c r="D86" s="227"/>
      <c r="E86" s="64"/>
    </row>
    <row r="87" spans="1:5" ht="15.75">
      <c r="A87" s="35" t="s">
        <v>165</v>
      </c>
      <c r="B87" s="24" t="s">
        <v>166</v>
      </c>
      <c r="C87" s="172"/>
      <c r="D87" s="227"/>
      <c r="E87" s="64"/>
    </row>
    <row r="88" spans="1:5" ht="16.5" thickBot="1">
      <c r="A88" s="36" t="s">
        <v>167</v>
      </c>
      <c r="B88" s="27" t="s">
        <v>168</v>
      </c>
      <c r="C88" s="172"/>
      <c r="D88" s="227"/>
      <c r="E88" s="64"/>
    </row>
    <row r="89" spans="1:5" ht="16.5" thickBot="1">
      <c r="A89" s="32" t="s">
        <v>169</v>
      </c>
      <c r="B89" s="28" t="s">
        <v>170</v>
      </c>
      <c r="C89" s="175"/>
      <c r="D89" s="232"/>
      <c r="E89" s="225"/>
    </row>
    <row r="90" spans="1:5" ht="16.5" thickBot="1">
      <c r="A90" s="32" t="s">
        <v>171</v>
      </c>
      <c r="B90" s="28" t="s">
        <v>172</v>
      </c>
      <c r="C90" s="175"/>
      <c r="D90" s="232"/>
      <c r="E90" s="225"/>
    </row>
    <row r="91" spans="1:5" ht="16.5" thickBot="1">
      <c r="A91" s="32" t="s">
        <v>173</v>
      </c>
      <c r="B91" s="38" t="s">
        <v>174</v>
      </c>
      <c r="C91" s="170">
        <f>+C68+C72+C77+C80+C84+C90+C89</f>
        <v>0</v>
      </c>
      <c r="D91" s="228">
        <f>+D68+D72+D77+D80+D84+D90+D89</f>
        <v>0</v>
      </c>
      <c r="E91" s="223">
        <f>+E68+E72+E77+E80+E84+E90+E89</f>
        <v>0</v>
      </c>
    </row>
    <row r="92" spans="1:5" ht="16.5" thickBot="1">
      <c r="A92" s="39" t="s">
        <v>175</v>
      </c>
      <c r="B92" s="40" t="s">
        <v>176</v>
      </c>
      <c r="C92" s="170">
        <f>+C67+C91</f>
        <v>0</v>
      </c>
      <c r="D92" s="228">
        <f>+D67+D91</f>
        <v>0</v>
      </c>
      <c r="E92" s="223">
        <f>+E67+E91</f>
        <v>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87"/>
      <c r="D94" s="187"/>
      <c r="E94" s="45"/>
    </row>
    <row r="95" spans="1:5" ht="16.5" thickBot="1">
      <c r="A95" s="46" t="s">
        <v>11</v>
      </c>
      <c r="B95" s="47" t="s">
        <v>343</v>
      </c>
      <c r="C95" s="176">
        <f>+C96+C97+C98+C99+C100+C113</f>
        <v>0</v>
      </c>
      <c r="D95" s="238">
        <f>+D96+D97+D98+D99+D100+D113</f>
        <v>0</v>
      </c>
      <c r="E95" s="233">
        <f>+E96+E97+E98+E99+E100+E113</f>
        <v>0</v>
      </c>
    </row>
    <row r="96" spans="1:5" ht="15.75">
      <c r="A96" s="49" t="s">
        <v>13</v>
      </c>
      <c r="B96" s="50" t="s">
        <v>178</v>
      </c>
      <c r="C96" s="177"/>
      <c r="D96" s="226"/>
      <c r="E96" s="234"/>
    </row>
    <row r="97" spans="1:5" ht="15.75">
      <c r="A97" s="23" t="s">
        <v>15</v>
      </c>
      <c r="B97" s="52" t="s">
        <v>179</v>
      </c>
      <c r="C97" s="172"/>
      <c r="D97" s="227"/>
      <c r="E97" s="64"/>
    </row>
    <row r="98" spans="1:5" ht="15.75">
      <c r="A98" s="23" t="s">
        <v>17</v>
      </c>
      <c r="B98" s="52" t="s">
        <v>180</v>
      </c>
      <c r="C98" s="173"/>
      <c r="D98" s="230"/>
      <c r="E98" s="68"/>
    </row>
    <row r="99" spans="1:5" ht="15.75">
      <c r="A99" s="23" t="s">
        <v>19</v>
      </c>
      <c r="B99" s="53" t="s">
        <v>181</v>
      </c>
      <c r="C99" s="173"/>
      <c r="D99" s="230"/>
      <c r="E99" s="68"/>
    </row>
    <row r="100" spans="1:5" ht="15.75">
      <c r="A100" s="23" t="s">
        <v>182</v>
      </c>
      <c r="B100" s="54" t="s">
        <v>183</v>
      </c>
      <c r="C100" s="173"/>
      <c r="D100" s="230"/>
      <c r="E100" s="68"/>
    </row>
    <row r="101" spans="1:5" ht="15.75">
      <c r="A101" s="23" t="s">
        <v>23</v>
      </c>
      <c r="B101" s="52" t="s">
        <v>184</v>
      </c>
      <c r="C101" s="173"/>
      <c r="D101" s="230"/>
      <c r="E101" s="68"/>
    </row>
    <row r="102" spans="1:5" ht="15.75">
      <c r="A102" s="23" t="s">
        <v>185</v>
      </c>
      <c r="B102" s="55" t="s">
        <v>186</v>
      </c>
      <c r="C102" s="173"/>
      <c r="D102" s="230"/>
      <c r="E102" s="68"/>
    </row>
    <row r="103" spans="1:5" ht="15.75">
      <c r="A103" s="23" t="s">
        <v>187</v>
      </c>
      <c r="B103" s="55" t="s">
        <v>188</v>
      </c>
      <c r="C103" s="173"/>
      <c r="D103" s="230"/>
      <c r="E103" s="68"/>
    </row>
    <row r="104" spans="1:5" ht="15.75">
      <c r="A104" s="23" t="s">
        <v>189</v>
      </c>
      <c r="B104" s="55" t="s">
        <v>190</v>
      </c>
      <c r="C104" s="173"/>
      <c r="D104" s="230"/>
      <c r="E104" s="68"/>
    </row>
    <row r="105" spans="1:5" ht="31.5">
      <c r="A105" s="23" t="s">
        <v>191</v>
      </c>
      <c r="B105" s="56" t="s">
        <v>192</v>
      </c>
      <c r="C105" s="173"/>
      <c r="D105" s="230"/>
      <c r="E105" s="68"/>
    </row>
    <row r="106" spans="1:5" ht="31.5">
      <c r="A106" s="23" t="s">
        <v>193</v>
      </c>
      <c r="B106" s="56" t="s">
        <v>194</v>
      </c>
      <c r="C106" s="173"/>
      <c r="D106" s="230"/>
      <c r="E106" s="68"/>
    </row>
    <row r="107" spans="1:5" ht="15.75">
      <c r="A107" s="23" t="s">
        <v>195</v>
      </c>
      <c r="B107" s="55" t="s">
        <v>196</v>
      </c>
      <c r="C107" s="173"/>
      <c r="D107" s="230"/>
      <c r="E107" s="68"/>
    </row>
    <row r="108" spans="1:5" ht="15.75">
      <c r="A108" s="23" t="s">
        <v>197</v>
      </c>
      <c r="B108" s="55" t="s">
        <v>198</v>
      </c>
      <c r="C108" s="173"/>
      <c r="D108" s="230"/>
      <c r="E108" s="68"/>
    </row>
    <row r="109" spans="1:5" ht="31.5">
      <c r="A109" s="23" t="s">
        <v>199</v>
      </c>
      <c r="B109" s="56" t="s">
        <v>200</v>
      </c>
      <c r="C109" s="173"/>
      <c r="D109" s="230"/>
      <c r="E109" s="68"/>
    </row>
    <row r="110" spans="1:5" ht="15.75">
      <c r="A110" s="57" t="s">
        <v>201</v>
      </c>
      <c r="B110" s="58" t="s">
        <v>202</v>
      </c>
      <c r="C110" s="173"/>
      <c r="D110" s="230"/>
      <c r="E110" s="68"/>
    </row>
    <row r="111" spans="1:5" ht="15.75">
      <c r="A111" s="23" t="s">
        <v>203</v>
      </c>
      <c r="B111" s="58" t="s">
        <v>204</v>
      </c>
      <c r="C111" s="173"/>
      <c r="D111" s="230"/>
      <c r="E111" s="68"/>
    </row>
    <row r="112" spans="1:5" ht="31.5">
      <c r="A112" s="23" t="s">
        <v>205</v>
      </c>
      <c r="B112" s="56" t="s">
        <v>206</v>
      </c>
      <c r="C112" s="172"/>
      <c r="D112" s="227"/>
      <c r="E112" s="64"/>
    </row>
    <row r="113" spans="1:5" ht="15.75">
      <c r="A113" s="23" t="s">
        <v>207</v>
      </c>
      <c r="B113" s="53" t="s">
        <v>208</v>
      </c>
      <c r="C113" s="172"/>
      <c r="D113" s="227"/>
      <c r="E113" s="64"/>
    </row>
    <row r="114" spans="1:5" ht="15.75">
      <c r="A114" s="26" t="s">
        <v>209</v>
      </c>
      <c r="B114" s="52" t="s">
        <v>210</v>
      </c>
      <c r="C114" s="173"/>
      <c r="D114" s="230"/>
      <c r="E114" s="68"/>
    </row>
    <row r="115" spans="1:5" ht="16.5" thickBot="1">
      <c r="A115" s="59" t="s">
        <v>211</v>
      </c>
      <c r="B115" s="60" t="s">
        <v>212</v>
      </c>
      <c r="C115" s="178"/>
      <c r="D115" s="239"/>
      <c r="E115" s="235"/>
    </row>
    <row r="116" spans="1:5" ht="16.5" thickBot="1">
      <c r="A116" s="17" t="s">
        <v>25</v>
      </c>
      <c r="B116" s="62" t="s">
        <v>344</v>
      </c>
      <c r="C116" s="170">
        <f>+C117+C119+C121</f>
        <v>0</v>
      </c>
      <c r="D116" s="228">
        <f>+D117+D119+D121</f>
        <v>0</v>
      </c>
      <c r="E116" s="223">
        <f>+E117+E119+E121</f>
        <v>0</v>
      </c>
    </row>
    <row r="117" spans="1:5" ht="15.75">
      <c r="A117" s="20" t="s">
        <v>27</v>
      </c>
      <c r="B117" s="52" t="s">
        <v>213</v>
      </c>
      <c r="C117" s="171"/>
      <c r="D117" s="229"/>
      <c r="E117" s="222"/>
    </row>
    <row r="118" spans="1:5" ht="15.75">
      <c r="A118" s="20" t="s">
        <v>29</v>
      </c>
      <c r="B118" s="63" t="s">
        <v>214</v>
      </c>
      <c r="C118" s="171"/>
      <c r="D118" s="229"/>
      <c r="E118" s="222"/>
    </row>
    <row r="119" spans="1:5" ht="15.75">
      <c r="A119" s="20" t="s">
        <v>31</v>
      </c>
      <c r="B119" s="63" t="s">
        <v>215</v>
      </c>
      <c r="C119" s="172"/>
      <c r="D119" s="227"/>
      <c r="E119" s="64"/>
    </row>
    <row r="120" spans="1:5" ht="15.75">
      <c r="A120" s="20" t="s">
        <v>33</v>
      </c>
      <c r="B120" s="63" t="s">
        <v>216</v>
      </c>
      <c r="C120" s="179"/>
      <c r="D120" s="227"/>
      <c r="E120" s="64"/>
    </row>
    <row r="121" spans="1:5" ht="15.75">
      <c r="A121" s="20" t="s">
        <v>35</v>
      </c>
      <c r="B121" s="65" t="s">
        <v>217</v>
      </c>
      <c r="C121" s="179"/>
      <c r="D121" s="227"/>
      <c r="E121" s="64"/>
    </row>
    <row r="122" spans="1:5" ht="31.5">
      <c r="A122" s="20" t="s">
        <v>37</v>
      </c>
      <c r="B122" s="66" t="s">
        <v>218</v>
      </c>
      <c r="C122" s="179"/>
      <c r="D122" s="227"/>
      <c r="E122" s="64"/>
    </row>
    <row r="123" spans="1:5" ht="31.5">
      <c r="A123" s="20" t="s">
        <v>219</v>
      </c>
      <c r="B123" s="67" t="s">
        <v>220</v>
      </c>
      <c r="C123" s="179"/>
      <c r="D123" s="227"/>
      <c r="E123" s="64"/>
    </row>
    <row r="124" spans="1:5" ht="31.5">
      <c r="A124" s="20" t="s">
        <v>221</v>
      </c>
      <c r="B124" s="56" t="s">
        <v>194</v>
      </c>
      <c r="C124" s="179"/>
      <c r="D124" s="227"/>
      <c r="E124" s="64"/>
    </row>
    <row r="125" spans="1:5" ht="15.75">
      <c r="A125" s="20" t="s">
        <v>222</v>
      </c>
      <c r="B125" s="56" t="s">
        <v>223</v>
      </c>
      <c r="C125" s="179"/>
      <c r="D125" s="227"/>
      <c r="E125" s="64"/>
    </row>
    <row r="126" spans="1:5" ht="15.75">
      <c r="A126" s="20" t="s">
        <v>224</v>
      </c>
      <c r="B126" s="56" t="s">
        <v>225</v>
      </c>
      <c r="C126" s="179"/>
      <c r="D126" s="227"/>
      <c r="E126" s="64"/>
    </row>
    <row r="127" spans="1:5" ht="31.5">
      <c r="A127" s="20" t="s">
        <v>226</v>
      </c>
      <c r="B127" s="56" t="s">
        <v>200</v>
      </c>
      <c r="C127" s="179"/>
      <c r="D127" s="227"/>
      <c r="E127" s="64"/>
    </row>
    <row r="128" spans="1:5" ht="15.75">
      <c r="A128" s="20" t="s">
        <v>227</v>
      </c>
      <c r="B128" s="56" t="s">
        <v>228</v>
      </c>
      <c r="C128" s="179"/>
      <c r="D128" s="227"/>
      <c r="E128" s="64"/>
    </row>
    <row r="129" spans="1:5" ht="32.25" thickBot="1">
      <c r="A129" s="57" t="s">
        <v>229</v>
      </c>
      <c r="B129" s="56" t="s">
        <v>230</v>
      </c>
      <c r="C129" s="180"/>
      <c r="D129" s="230"/>
      <c r="E129" s="68"/>
    </row>
    <row r="130" spans="1:5" ht="16.5" thickBot="1">
      <c r="A130" s="17" t="s">
        <v>39</v>
      </c>
      <c r="B130" s="18" t="s">
        <v>231</v>
      </c>
      <c r="C130" s="170">
        <f>+C95+C116</f>
        <v>0</v>
      </c>
      <c r="D130" s="228">
        <f>+D95+D116</f>
        <v>0</v>
      </c>
      <c r="E130" s="223">
        <f>+E95+E116</f>
        <v>0</v>
      </c>
    </row>
    <row r="131" spans="1:5" ht="32.25" thickBot="1">
      <c r="A131" s="17" t="s">
        <v>232</v>
      </c>
      <c r="B131" s="18" t="s">
        <v>233</v>
      </c>
      <c r="C131" s="170">
        <f>+C132+C133+C134</f>
        <v>0</v>
      </c>
      <c r="D131" s="228">
        <f>+D132+D133+D134</f>
        <v>0</v>
      </c>
      <c r="E131" s="223">
        <f>+E132+E133+E134</f>
        <v>0</v>
      </c>
    </row>
    <row r="132" spans="1:5" ht="15.75">
      <c r="A132" s="20" t="s">
        <v>55</v>
      </c>
      <c r="B132" s="69" t="s">
        <v>234</v>
      </c>
      <c r="C132" s="179"/>
      <c r="D132" s="227"/>
      <c r="E132" s="64"/>
    </row>
    <row r="133" spans="1:5" ht="15.75">
      <c r="A133" s="20" t="s">
        <v>63</v>
      </c>
      <c r="B133" s="69" t="s">
        <v>235</v>
      </c>
      <c r="C133" s="179"/>
      <c r="D133" s="227"/>
      <c r="E133" s="64"/>
    </row>
    <row r="134" spans="1:5" ht="16.5" thickBot="1">
      <c r="A134" s="57" t="s">
        <v>65</v>
      </c>
      <c r="B134" s="70" t="s">
        <v>236</v>
      </c>
      <c r="C134" s="179"/>
      <c r="D134" s="227"/>
      <c r="E134" s="64"/>
    </row>
    <row r="135" spans="1:5" ht="16.5" thickBot="1">
      <c r="A135" s="17" t="s">
        <v>69</v>
      </c>
      <c r="B135" s="18" t="s">
        <v>237</v>
      </c>
      <c r="C135" s="170">
        <f>+C136+C137+C138+C139+C140+C141</f>
        <v>0</v>
      </c>
      <c r="D135" s="228">
        <f>+D136+D137+D138+D139+D140+D141</f>
        <v>0</v>
      </c>
      <c r="E135" s="223">
        <f>+E136+E137+E138+E139+E140+E141</f>
        <v>0</v>
      </c>
    </row>
    <row r="136" spans="1:5" ht="15.75">
      <c r="A136" s="20" t="s">
        <v>71</v>
      </c>
      <c r="B136" s="69" t="s">
        <v>238</v>
      </c>
      <c r="C136" s="179"/>
      <c r="D136" s="227"/>
      <c r="E136" s="64"/>
    </row>
    <row r="137" spans="1:5" ht="15.75">
      <c r="A137" s="20" t="s">
        <v>73</v>
      </c>
      <c r="B137" s="69" t="s">
        <v>239</v>
      </c>
      <c r="C137" s="179"/>
      <c r="D137" s="227"/>
      <c r="E137" s="64"/>
    </row>
    <row r="138" spans="1:5" ht="15.75">
      <c r="A138" s="20" t="s">
        <v>75</v>
      </c>
      <c r="B138" s="69" t="s">
        <v>240</v>
      </c>
      <c r="C138" s="179"/>
      <c r="D138" s="227"/>
      <c r="E138" s="64"/>
    </row>
    <row r="139" spans="1:5" ht="15.75">
      <c r="A139" s="20" t="s">
        <v>77</v>
      </c>
      <c r="B139" s="69" t="s">
        <v>241</v>
      </c>
      <c r="C139" s="179"/>
      <c r="D139" s="227"/>
      <c r="E139" s="64"/>
    </row>
    <row r="140" spans="1:5" ht="15.75">
      <c r="A140" s="20" t="s">
        <v>79</v>
      </c>
      <c r="B140" s="69" t="s">
        <v>242</v>
      </c>
      <c r="C140" s="179"/>
      <c r="D140" s="227"/>
      <c r="E140" s="64"/>
    </row>
    <row r="141" spans="1:5" ht="16.5" thickBot="1">
      <c r="A141" s="57" t="s">
        <v>81</v>
      </c>
      <c r="B141" s="70" t="s">
        <v>243</v>
      </c>
      <c r="C141" s="179"/>
      <c r="D141" s="227"/>
      <c r="E141" s="64"/>
    </row>
    <row r="142" spans="1:5" ht="16.5" thickBot="1">
      <c r="A142" s="17" t="s">
        <v>93</v>
      </c>
      <c r="B142" s="18" t="s">
        <v>244</v>
      </c>
      <c r="C142" s="170">
        <f>+C143+C144+C146+C147+C145</f>
        <v>0</v>
      </c>
      <c r="D142" s="228">
        <f>+D143+D144+D146+D147+D145</f>
        <v>0</v>
      </c>
      <c r="E142" s="223">
        <f>+E143+E144+E146+E147+E145</f>
        <v>0</v>
      </c>
    </row>
    <row r="143" spans="1:5" ht="15.75">
      <c r="A143" s="20" t="s">
        <v>95</v>
      </c>
      <c r="B143" s="69" t="s">
        <v>245</v>
      </c>
      <c r="C143" s="179"/>
      <c r="D143" s="227"/>
      <c r="E143" s="64"/>
    </row>
    <row r="144" spans="1:5" ht="15.75">
      <c r="A144" s="20" t="s">
        <v>97</v>
      </c>
      <c r="B144" s="69" t="s">
        <v>246</v>
      </c>
      <c r="C144" s="179"/>
      <c r="D144" s="227"/>
      <c r="E144" s="64"/>
    </row>
    <row r="145" spans="1:5" ht="15.75">
      <c r="A145" s="20" t="s">
        <v>99</v>
      </c>
      <c r="B145" s="69" t="s">
        <v>247</v>
      </c>
      <c r="C145" s="179"/>
      <c r="D145" s="227"/>
      <c r="E145" s="64"/>
    </row>
    <row r="146" spans="1:5" ht="15.75">
      <c r="A146" s="20" t="s">
        <v>101</v>
      </c>
      <c r="B146" s="69" t="s">
        <v>248</v>
      </c>
      <c r="C146" s="179"/>
      <c r="D146" s="227"/>
      <c r="E146" s="64"/>
    </row>
    <row r="147" spans="1:5" ht="16.5" thickBot="1">
      <c r="A147" s="57" t="s">
        <v>103</v>
      </c>
      <c r="B147" s="70" t="s">
        <v>249</v>
      </c>
      <c r="C147" s="179"/>
      <c r="D147" s="227"/>
      <c r="E147" s="64"/>
    </row>
    <row r="148" spans="1:5" ht="16.5" thickBot="1">
      <c r="A148" s="17" t="s">
        <v>250</v>
      </c>
      <c r="B148" s="18" t="s">
        <v>251</v>
      </c>
      <c r="C148" s="181">
        <f>+C149+C150+C151+C152+C153</f>
        <v>0</v>
      </c>
      <c r="D148" s="240">
        <f>+D149+D150+D151+D152+D153</f>
        <v>0</v>
      </c>
      <c r="E148" s="236">
        <f>+E149+E150+E151+E152+E153</f>
        <v>0</v>
      </c>
    </row>
    <row r="149" spans="1:5" ht="15.75">
      <c r="A149" s="20" t="s">
        <v>107</v>
      </c>
      <c r="B149" s="69" t="s">
        <v>252</v>
      </c>
      <c r="C149" s="179"/>
      <c r="D149" s="227"/>
      <c r="E149" s="64"/>
    </row>
    <row r="150" spans="1:5" ht="15.75">
      <c r="A150" s="20" t="s">
        <v>109</v>
      </c>
      <c r="B150" s="69" t="s">
        <v>253</v>
      </c>
      <c r="C150" s="179"/>
      <c r="D150" s="227"/>
      <c r="E150" s="64"/>
    </row>
    <row r="151" spans="1:5" ht="15.75">
      <c r="A151" s="20" t="s">
        <v>111</v>
      </c>
      <c r="B151" s="69" t="s">
        <v>254</v>
      </c>
      <c r="C151" s="179"/>
      <c r="D151" s="227"/>
      <c r="E151" s="64"/>
    </row>
    <row r="152" spans="1:5" ht="31.5">
      <c r="A152" s="20" t="s">
        <v>113</v>
      </c>
      <c r="B152" s="69" t="s">
        <v>255</v>
      </c>
      <c r="C152" s="179"/>
      <c r="D152" s="227"/>
      <c r="E152" s="64"/>
    </row>
    <row r="153" spans="1:5" ht="16.5" thickBot="1">
      <c r="A153" s="57" t="s">
        <v>256</v>
      </c>
      <c r="B153" s="70" t="s">
        <v>257</v>
      </c>
      <c r="C153" s="180"/>
      <c r="D153" s="230"/>
      <c r="E153" s="68"/>
    </row>
    <row r="154" spans="1:5" ht="16.5" thickBot="1">
      <c r="A154" s="72" t="s">
        <v>115</v>
      </c>
      <c r="B154" s="18" t="s">
        <v>258</v>
      </c>
      <c r="C154" s="181"/>
      <c r="D154" s="240"/>
      <c r="E154" s="236"/>
    </row>
    <row r="155" spans="1:5" ht="16.5" thickBot="1">
      <c r="A155" s="72" t="s">
        <v>125</v>
      </c>
      <c r="B155" s="18" t="s">
        <v>259</v>
      </c>
      <c r="C155" s="181"/>
      <c r="D155" s="240"/>
      <c r="E155" s="236"/>
    </row>
    <row r="156" spans="1:5" ht="16.5" thickBot="1">
      <c r="A156" s="17" t="s">
        <v>260</v>
      </c>
      <c r="B156" s="18" t="s">
        <v>261</v>
      </c>
      <c r="C156" s="182">
        <f>+C131+C135+C142+C148+C154+C155</f>
        <v>0</v>
      </c>
      <c r="D156" s="241">
        <f>+D131+D135+D142+D148+D154+D155</f>
        <v>0</v>
      </c>
      <c r="E156" s="237">
        <f>+E131+E135+E142+E148+E154+E155</f>
        <v>0</v>
      </c>
    </row>
    <row r="157" spans="1:5" ht="16.5" thickBot="1">
      <c r="A157" s="74" t="s">
        <v>262</v>
      </c>
      <c r="B157" s="75" t="s">
        <v>263</v>
      </c>
      <c r="C157" s="182">
        <f>+C130+C156</f>
        <v>0</v>
      </c>
      <c r="D157" s="241">
        <f>+D130+D156</f>
        <v>0</v>
      </c>
      <c r="E157" s="237">
        <f>+E130+E156</f>
        <v>0</v>
      </c>
    </row>
    <row r="158" spans="1:5" ht="16.5" thickBot="1">
      <c r="A158" s="76"/>
      <c r="B158" s="77"/>
      <c r="C158" s="78"/>
      <c r="D158" s="78"/>
      <c r="E158" s="78"/>
    </row>
    <row r="159" spans="1:5" ht="16.5" thickBot="1">
      <c r="A159" s="79" t="s">
        <v>264</v>
      </c>
      <c r="B159" s="80"/>
      <c r="C159" s="245"/>
      <c r="D159" s="188"/>
      <c r="E159" s="189"/>
    </row>
    <row r="160" spans="1:5" ht="16.5" thickBot="1">
      <c r="A160" s="79" t="s">
        <v>265</v>
      </c>
      <c r="B160" s="80"/>
      <c r="C160" s="245"/>
      <c r="D160" s="188"/>
      <c r="E160" s="189"/>
    </row>
  </sheetData>
  <mergeCells count="2">
    <mergeCell ref="A1:E1"/>
    <mergeCell ref="A2:E2"/>
  </mergeCells>
  <pageMargins left="0.7" right="0.7" top="0.75" bottom="0.75" header="0.3" footer="0.3"/>
  <pageSetup paperSize="9" scale="71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zoomScaleNormal="100"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5" width="15.140625" customWidth="1"/>
  </cols>
  <sheetData>
    <row r="1" spans="1:5" ht="15.75">
      <c r="A1" s="300" t="s">
        <v>372</v>
      </c>
      <c r="B1" s="300"/>
      <c r="C1" s="300"/>
      <c r="D1" s="300"/>
      <c r="E1" s="300"/>
    </row>
    <row r="2" spans="1:5" ht="15.75">
      <c r="A2" s="302" t="s">
        <v>423</v>
      </c>
      <c r="B2" s="302"/>
      <c r="C2" s="302"/>
      <c r="D2" s="302"/>
      <c r="E2" s="302"/>
    </row>
    <row r="3" spans="1:5" ht="16.5" thickBot="1">
      <c r="A3" s="84"/>
      <c r="B3" s="84"/>
      <c r="C3" s="84"/>
    </row>
    <row r="4" spans="1:5" ht="15.75">
      <c r="A4" s="4" t="s">
        <v>0</v>
      </c>
      <c r="B4" s="5" t="s">
        <v>1</v>
      </c>
      <c r="C4" s="190"/>
      <c r="D4" s="242"/>
      <c r="E4" s="219"/>
    </row>
    <row r="5" spans="1:5" ht="32.25" thickBot="1">
      <c r="A5" s="87" t="s">
        <v>2</v>
      </c>
      <c r="B5" s="85" t="s">
        <v>271</v>
      </c>
      <c r="C5" s="191"/>
      <c r="D5" s="243"/>
      <c r="E5" s="7"/>
    </row>
    <row r="6" spans="1:5" ht="16.5" thickBot="1">
      <c r="A6" s="8"/>
      <c r="B6" s="8"/>
      <c r="C6" s="81"/>
      <c r="D6" s="81"/>
      <c r="E6" s="81" t="s">
        <v>421</v>
      </c>
    </row>
    <row r="7" spans="1:5" ht="16.5" thickBot="1">
      <c r="A7" s="9" t="s">
        <v>4</v>
      </c>
      <c r="B7" s="10" t="s">
        <v>5</v>
      </c>
      <c r="C7" s="168" t="s">
        <v>6</v>
      </c>
      <c r="D7" s="10" t="s">
        <v>409</v>
      </c>
      <c r="E7" s="185" t="s">
        <v>417</v>
      </c>
    </row>
    <row r="8" spans="1:5" ht="16.5" thickBot="1">
      <c r="A8" s="11" t="s">
        <v>7</v>
      </c>
      <c r="B8" s="12" t="s">
        <v>8</v>
      </c>
      <c r="C8" s="169" t="s">
        <v>9</v>
      </c>
      <c r="D8" s="12" t="s">
        <v>273</v>
      </c>
      <c r="E8" s="186" t="s">
        <v>410</v>
      </c>
    </row>
    <row r="9" spans="1:5" ht="16.5" thickBot="1">
      <c r="A9" s="14"/>
      <c r="B9" s="15" t="s">
        <v>10</v>
      </c>
      <c r="C9" s="244"/>
      <c r="D9" s="187"/>
      <c r="E9" s="16"/>
    </row>
    <row r="10" spans="1:5" ht="16.5" thickBot="1">
      <c r="A10" s="17" t="s">
        <v>11</v>
      </c>
      <c r="B10" s="18" t="s">
        <v>12</v>
      </c>
      <c r="C10" s="170">
        <f>+C11+C12+C13+C14+C15+C16</f>
        <v>0</v>
      </c>
      <c r="D10" s="228">
        <f>+D11+D12+D13+D14+D15+D16</f>
        <v>0</v>
      </c>
      <c r="E10" s="223">
        <f>+E11+E12+E13+E14+E15+E16</f>
        <v>0</v>
      </c>
    </row>
    <row r="11" spans="1:5" ht="15.75">
      <c r="A11" s="20" t="s">
        <v>13</v>
      </c>
      <c r="B11" s="21" t="s">
        <v>14</v>
      </c>
      <c r="C11" s="171"/>
      <c r="D11" s="229"/>
      <c r="E11" s="222"/>
    </row>
    <row r="12" spans="1:5" ht="15.75" customHeight="1">
      <c r="A12" s="23" t="s">
        <v>15</v>
      </c>
      <c r="B12" s="24" t="s">
        <v>16</v>
      </c>
      <c r="C12" s="172"/>
      <c r="D12" s="227"/>
      <c r="E12" s="64"/>
    </row>
    <row r="13" spans="1:5" ht="15.75">
      <c r="A13" s="23" t="s">
        <v>17</v>
      </c>
      <c r="B13" s="24" t="s">
        <v>18</v>
      </c>
      <c r="C13" s="172"/>
      <c r="D13" s="227"/>
      <c r="E13" s="64"/>
    </row>
    <row r="14" spans="1:5" ht="15.75">
      <c r="A14" s="23" t="s">
        <v>19</v>
      </c>
      <c r="B14" s="24" t="s">
        <v>20</v>
      </c>
      <c r="C14" s="172"/>
      <c r="D14" s="227"/>
      <c r="E14" s="64"/>
    </row>
    <row r="15" spans="1:5" ht="15.75">
      <c r="A15" s="23" t="s">
        <v>21</v>
      </c>
      <c r="B15" s="24" t="s">
        <v>22</v>
      </c>
      <c r="C15" s="172"/>
      <c r="D15" s="227"/>
      <c r="E15" s="64"/>
    </row>
    <row r="16" spans="1:5" ht="16.5" thickBot="1">
      <c r="A16" s="26" t="s">
        <v>23</v>
      </c>
      <c r="B16" s="27" t="s">
        <v>24</v>
      </c>
      <c r="C16" s="172"/>
      <c r="D16" s="227"/>
      <c r="E16" s="64"/>
    </row>
    <row r="17" spans="1:5" ht="32.25" thickBot="1">
      <c r="A17" s="17" t="s">
        <v>25</v>
      </c>
      <c r="B17" s="28" t="s">
        <v>26</v>
      </c>
      <c r="C17" s="170">
        <f>+C18+C19+C20+C21+C22</f>
        <v>0</v>
      </c>
      <c r="D17" s="228">
        <f>+D18+D19+D20+D21+D22</f>
        <v>0</v>
      </c>
      <c r="E17" s="223">
        <f>+E18+E19+E20+E21+E22</f>
        <v>0</v>
      </c>
    </row>
    <row r="18" spans="1:5" ht="15.75">
      <c r="A18" s="20" t="s">
        <v>27</v>
      </c>
      <c r="B18" s="21" t="s">
        <v>28</v>
      </c>
      <c r="C18" s="171"/>
      <c r="D18" s="229"/>
      <c r="E18" s="222"/>
    </row>
    <row r="19" spans="1:5" ht="15.75">
      <c r="A19" s="23" t="s">
        <v>29</v>
      </c>
      <c r="B19" s="24" t="s">
        <v>30</v>
      </c>
      <c r="C19" s="172"/>
      <c r="D19" s="227"/>
      <c r="E19" s="64"/>
    </row>
    <row r="20" spans="1:5" ht="15.75">
      <c r="A20" s="23" t="s">
        <v>31</v>
      </c>
      <c r="B20" s="24" t="s">
        <v>32</v>
      </c>
      <c r="C20" s="172"/>
      <c r="D20" s="227"/>
      <c r="E20" s="64"/>
    </row>
    <row r="21" spans="1:5" ht="15.75">
      <c r="A21" s="23" t="s">
        <v>33</v>
      </c>
      <c r="B21" s="24" t="s">
        <v>34</v>
      </c>
      <c r="C21" s="172"/>
      <c r="D21" s="227"/>
      <c r="E21" s="64"/>
    </row>
    <row r="22" spans="1:5" ht="15.75">
      <c r="A22" s="23" t="s">
        <v>35</v>
      </c>
      <c r="B22" s="24" t="s">
        <v>36</v>
      </c>
      <c r="C22" s="172"/>
      <c r="D22" s="227"/>
      <c r="E22" s="64"/>
    </row>
    <row r="23" spans="1:5" ht="16.5" thickBot="1">
      <c r="A23" s="26" t="s">
        <v>37</v>
      </c>
      <c r="B23" s="27" t="s">
        <v>38</v>
      </c>
      <c r="C23" s="173"/>
      <c r="D23" s="230"/>
      <c r="E23" s="68"/>
    </row>
    <row r="24" spans="1:5" ht="32.25" thickBot="1">
      <c r="A24" s="17" t="s">
        <v>39</v>
      </c>
      <c r="B24" s="18" t="s">
        <v>40</v>
      </c>
      <c r="C24" s="170">
        <f>+C25+C26+C27+C28+C29</f>
        <v>0</v>
      </c>
      <c r="D24" s="228">
        <f>+D25+D26+D27+D28+D29</f>
        <v>0</v>
      </c>
      <c r="E24" s="223">
        <f>+E25+E26+E27+E28+E29</f>
        <v>0</v>
      </c>
    </row>
    <row r="25" spans="1:5" ht="15.75">
      <c r="A25" s="20" t="s">
        <v>41</v>
      </c>
      <c r="B25" s="21" t="s">
        <v>42</v>
      </c>
      <c r="C25" s="171"/>
      <c r="D25" s="229"/>
      <c r="E25" s="222"/>
    </row>
    <row r="26" spans="1:5" ht="15.75">
      <c r="A26" s="23" t="s">
        <v>43</v>
      </c>
      <c r="B26" s="24" t="s">
        <v>44</v>
      </c>
      <c r="C26" s="172"/>
      <c r="D26" s="227"/>
      <c r="E26" s="64"/>
    </row>
    <row r="27" spans="1:5" ht="31.5">
      <c r="A27" s="23" t="s">
        <v>45</v>
      </c>
      <c r="B27" s="24" t="s">
        <v>46</v>
      </c>
      <c r="C27" s="172"/>
      <c r="D27" s="227"/>
      <c r="E27" s="64"/>
    </row>
    <row r="28" spans="1:5" ht="31.5">
      <c r="A28" s="23" t="s">
        <v>47</v>
      </c>
      <c r="B28" s="24" t="s">
        <v>48</v>
      </c>
      <c r="C28" s="172"/>
      <c r="D28" s="227"/>
      <c r="E28" s="64"/>
    </row>
    <row r="29" spans="1:5" ht="15.75">
      <c r="A29" s="23" t="s">
        <v>49</v>
      </c>
      <c r="B29" s="24" t="s">
        <v>50</v>
      </c>
      <c r="C29" s="172"/>
      <c r="D29" s="227"/>
      <c r="E29" s="64"/>
    </row>
    <row r="30" spans="1:5" ht="16.5" thickBot="1">
      <c r="A30" s="26" t="s">
        <v>51</v>
      </c>
      <c r="B30" s="27" t="s">
        <v>52</v>
      </c>
      <c r="C30" s="173"/>
      <c r="D30" s="230"/>
      <c r="E30" s="68"/>
    </row>
    <row r="31" spans="1:5" ht="16.5" thickBot="1">
      <c r="A31" s="17" t="s">
        <v>53</v>
      </c>
      <c r="B31" s="18" t="s">
        <v>54</v>
      </c>
      <c r="C31" s="170">
        <f>+C32+C36+C37+C38</f>
        <v>0</v>
      </c>
      <c r="D31" s="228">
        <f>+D32+D36+D37+D38</f>
        <v>0</v>
      </c>
      <c r="E31" s="223">
        <f>+E32+E36+E37+E38</f>
        <v>0</v>
      </c>
    </row>
    <row r="32" spans="1:5" ht="15.75">
      <c r="A32" s="20" t="s">
        <v>55</v>
      </c>
      <c r="B32" s="21" t="s">
        <v>56</v>
      </c>
      <c r="C32" s="174">
        <f>+C33+C34+C35</f>
        <v>0</v>
      </c>
      <c r="D32" s="231">
        <f>+D33+D34+D35</f>
        <v>0</v>
      </c>
      <c r="E32" s="224">
        <f>+E33+E34+E35</f>
        <v>0</v>
      </c>
    </row>
    <row r="33" spans="1:5" ht="15.75">
      <c r="A33" s="23" t="s">
        <v>57</v>
      </c>
      <c r="B33" s="24" t="s">
        <v>58</v>
      </c>
      <c r="C33" s="172"/>
      <c r="D33" s="227"/>
      <c r="E33" s="64"/>
    </row>
    <row r="34" spans="1:5" ht="15.75">
      <c r="A34" s="23" t="s">
        <v>59</v>
      </c>
      <c r="B34" s="24" t="s">
        <v>60</v>
      </c>
      <c r="C34" s="172"/>
      <c r="D34" s="227"/>
      <c r="E34" s="64"/>
    </row>
    <row r="35" spans="1:5" ht="15.75">
      <c r="A35" s="23" t="s">
        <v>61</v>
      </c>
      <c r="B35" s="31" t="s">
        <v>62</v>
      </c>
      <c r="C35" s="172"/>
      <c r="D35" s="227"/>
      <c r="E35" s="64"/>
    </row>
    <row r="36" spans="1:5" ht="15.75">
      <c r="A36" s="23" t="s">
        <v>63</v>
      </c>
      <c r="B36" s="24" t="s">
        <v>64</v>
      </c>
      <c r="C36" s="172"/>
      <c r="D36" s="227"/>
      <c r="E36" s="64"/>
    </row>
    <row r="37" spans="1:5" ht="15.75">
      <c r="A37" s="23" t="s">
        <v>65</v>
      </c>
      <c r="B37" s="24" t="s">
        <v>66</v>
      </c>
      <c r="C37" s="172"/>
      <c r="D37" s="227"/>
      <c r="E37" s="64"/>
    </row>
    <row r="38" spans="1:5" ht="16.5" thickBot="1">
      <c r="A38" s="26" t="s">
        <v>67</v>
      </c>
      <c r="B38" s="27" t="s">
        <v>68</v>
      </c>
      <c r="C38" s="173"/>
      <c r="D38" s="230"/>
      <c r="E38" s="68"/>
    </row>
    <row r="39" spans="1:5" ht="16.5" thickBot="1">
      <c r="A39" s="17" t="s">
        <v>69</v>
      </c>
      <c r="B39" s="18" t="s">
        <v>70</v>
      </c>
      <c r="C39" s="170">
        <f>SUM(C40:C50)</f>
        <v>0</v>
      </c>
      <c r="D39" s="228">
        <f>SUM(D40:D50)</f>
        <v>0</v>
      </c>
      <c r="E39" s="223">
        <f>SUM(E40:E50)</f>
        <v>0</v>
      </c>
    </row>
    <row r="40" spans="1:5" ht="15.75">
      <c r="A40" s="20" t="s">
        <v>71</v>
      </c>
      <c r="B40" s="21" t="s">
        <v>72</v>
      </c>
      <c r="C40" s="171"/>
      <c r="D40" s="229"/>
      <c r="E40" s="222"/>
    </row>
    <row r="41" spans="1:5" ht="15.75">
      <c r="A41" s="23" t="s">
        <v>73</v>
      </c>
      <c r="B41" s="24" t="s">
        <v>74</v>
      </c>
      <c r="C41" s="172"/>
      <c r="D41" s="227"/>
      <c r="E41" s="64"/>
    </row>
    <row r="42" spans="1:5" ht="15.75">
      <c r="A42" s="23" t="s">
        <v>75</v>
      </c>
      <c r="B42" s="24" t="s">
        <v>76</v>
      </c>
      <c r="C42" s="172"/>
      <c r="D42" s="227"/>
      <c r="E42" s="64"/>
    </row>
    <row r="43" spans="1:5" ht="15.75">
      <c r="A43" s="23" t="s">
        <v>77</v>
      </c>
      <c r="B43" s="24" t="s">
        <v>78</v>
      </c>
      <c r="C43" s="172"/>
      <c r="D43" s="227"/>
      <c r="E43" s="64"/>
    </row>
    <row r="44" spans="1:5" ht="15.75">
      <c r="A44" s="23" t="s">
        <v>79</v>
      </c>
      <c r="B44" s="24" t="s">
        <v>80</v>
      </c>
      <c r="C44" s="172"/>
      <c r="D44" s="227"/>
      <c r="E44" s="64"/>
    </row>
    <row r="45" spans="1:5" ht="15.75">
      <c r="A45" s="23" t="s">
        <v>81</v>
      </c>
      <c r="B45" s="24" t="s">
        <v>82</v>
      </c>
      <c r="C45" s="172"/>
      <c r="D45" s="227"/>
      <c r="E45" s="64"/>
    </row>
    <row r="46" spans="1:5" ht="15.75">
      <c r="A46" s="23" t="s">
        <v>83</v>
      </c>
      <c r="B46" s="24" t="s">
        <v>84</v>
      </c>
      <c r="C46" s="172"/>
      <c r="D46" s="227"/>
      <c r="E46" s="64"/>
    </row>
    <row r="47" spans="1:5" ht="15.75">
      <c r="A47" s="23" t="s">
        <v>85</v>
      </c>
      <c r="B47" s="24" t="s">
        <v>86</v>
      </c>
      <c r="C47" s="172"/>
      <c r="D47" s="227"/>
      <c r="E47" s="64"/>
    </row>
    <row r="48" spans="1:5" ht="15.75">
      <c r="A48" s="23" t="s">
        <v>87</v>
      </c>
      <c r="B48" s="24" t="s">
        <v>88</v>
      </c>
      <c r="C48" s="172"/>
      <c r="D48" s="227"/>
      <c r="E48" s="64"/>
    </row>
    <row r="49" spans="1:5" ht="15.75">
      <c r="A49" s="26" t="s">
        <v>89</v>
      </c>
      <c r="B49" s="27" t="s">
        <v>90</v>
      </c>
      <c r="C49" s="173"/>
      <c r="D49" s="230"/>
      <c r="E49" s="68"/>
    </row>
    <row r="50" spans="1:5" ht="16.5" thickBot="1">
      <c r="A50" s="26" t="s">
        <v>91</v>
      </c>
      <c r="B50" s="27" t="s">
        <v>92</v>
      </c>
      <c r="C50" s="173"/>
      <c r="D50" s="230"/>
      <c r="E50" s="68"/>
    </row>
    <row r="51" spans="1:5" ht="16.5" thickBot="1">
      <c r="A51" s="17" t="s">
        <v>93</v>
      </c>
      <c r="B51" s="18" t="s">
        <v>94</v>
      </c>
      <c r="C51" s="170">
        <f>SUM(C52:C56)</f>
        <v>0</v>
      </c>
      <c r="D51" s="228">
        <f>SUM(D52:D56)</f>
        <v>0</v>
      </c>
      <c r="E51" s="223">
        <f>SUM(E52:E56)</f>
        <v>0</v>
      </c>
    </row>
    <row r="52" spans="1:5" ht="15.75">
      <c r="A52" s="20" t="s">
        <v>95</v>
      </c>
      <c r="B52" s="21" t="s">
        <v>96</v>
      </c>
      <c r="C52" s="171"/>
      <c r="D52" s="229"/>
      <c r="E52" s="222"/>
    </row>
    <row r="53" spans="1:5" ht="15.75">
      <c r="A53" s="23" t="s">
        <v>97</v>
      </c>
      <c r="B53" s="24" t="s">
        <v>98</v>
      </c>
      <c r="C53" s="172"/>
      <c r="D53" s="227"/>
      <c r="E53" s="64"/>
    </row>
    <row r="54" spans="1:5" ht="15.75">
      <c r="A54" s="23" t="s">
        <v>99</v>
      </c>
      <c r="B54" s="24" t="s">
        <v>100</v>
      </c>
      <c r="C54" s="172"/>
      <c r="D54" s="227"/>
      <c r="E54" s="64"/>
    </row>
    <row r="55" spans="1:5" ht="15.75">
      <c r="A55" s="23" t="s">
        <v>101</v>
      </c>
      <c r="B55" s="24" t="s">
        <v>102</v>
      </c>
      <c r="C55" s="172"/>
      <c r="D55" s="227"/>
      <c r="E55" s="64"/>
    </row>
    <row r="56" spans="1:5" ht="16.5" thickBot="1">
      <c r="A56" s="26" t="s">
        <v>103</v>
      </c>
      <c r="B56" s="27" t="s">
        <v>104</v>
      </c>
      <c r="C56" s="173"/>
      <c r="D56" s="230"/>
      <c r="E56" s="68"/>
    </row>
    <row r="57" spans="1:5" ht="16.5" thickBot="1">
      <c r="A57" s="17" t="s">
        <v>105</v>
      </c>
      <c r="B57" s="18" t="s">
        <v>106</v>
      </c>
      <c r="C57" s="170">
        <f>SUM(C58:C60)</f>
        <v>0</v>
      </c>
      <c r="D57" s="228">
        <f>SUM(D58:D60)</f>
        <v>0</v>
      </c>
      <c r="E57" s="223">
        <f>SUM(E58:E60)</f>
        <v>0</v>
      </c>
    </row>
    <row r="58" spans="1:5" ht="31.5">
      <c r="A58" s="20" t="s">
        <v>107</v>
      </c>
      <c r="B58" s="21" t="s">
        <v>108</v>
      </c>
      <c r="C58" s="171"/>
      <c r="D58" s="229"/>
      <c r="E58" s="222"/>
    </row>
    <row r="59" spans="1:5" ht="31.5">
      <c r="A59" s="23" t="s">
        <v>109</v>
      </c>
      <c r="B59" s="24" t="s">
        <v>110</v>
      </c>
      <c r="C59" s="172"/>
      <c r="D59" s="227"/>
      <c r="E59" s="64"/>
    </row>
    <row r="60" spans="1:5" ht="15.75">
      <c r="A60" s="23" t="s">
        <v>111</v>
      </c>
      <c r="B60" s="24" t="s">
        <v>112</v>
      </c>
      <c r="C60" s="172"/>
      <c r="D60" s="227"/>
      <c r="E60" s="64"/>
    </row>
    <row r="61" spans="1:5" ht="16.5" thickBot="1">
      <c r="A61" s="26" t="s">
        <v>113</v>
      </c>
      <c r="B61" s="27" t="s">
        <v>114</v>
      </c>
      <c r="C61" s="173"/>
      <c r="D61" s="230"/>
      <c r="E61" s="68"/>
    </row>
    <row r="62" spans="1:5" ht="16.5" thickBot="1">
      <c r="A62" s="17" t="s">
        <v>115</v>
      </c>
      <c r="B62" s="28" t="s">
        <v>116</v>
      </c>
      <c r="C62" s="170">
        <f>SUM(C63:C65)</f>
        <v>0</v>
      </c>
      <c r="D62" s="228">
        <f>SUM(D63:D65)</f>
        <v>0</v>
      </c>
      <c r="E62" s="223">
        <f>SUM(E63:E65)</f>
        <v>0</v>
      </c>
    </row>
    <row r="63" spans="1:5" ht="31.5">
      <c r="A63" s="20" t="s">
        <v>117</v>
      </c>
      <c r="B63" s="21" t="s">
        <v>118</v>
      </c>
      <c r="C63" s="172"/>
      <c r="D63" s="227"/>
      <c r="E63" s="64"/>
    </row>
    <row r="64" spans="1:5" ht="31.5">
      <c r="A64" s="23" t="s">
        <v>119</v>
      </c>
      <c r="B64" s="24" t="s">
        <v>120</v>
      </c>
      <c r="C64" s="172"/>
      <c r="D64" s="227"/>
      <c r="E64" s="64"/>
    </row>
    <row r="65" spans="1:5" ht="15.75">
      <c r="A65" s="23" t="s">
        <v>121</v>
      </c>
      <c r="B65" s="24" t="s">
        <v>122</v>
      </c>
      <c r="C65" s="172"/>
      <c r="D65" s="227"/>
      <c r="E65" s="64"/>
    </row>
    <row r="66" spans="1:5" ht="16.5" thickBot="1">
      <c r="A66" s="26" t="s">
        <v>123</v>
      </c>
      <c r="B66" s="27" t="s">
        <v>124</v>
      </c>
      <c r="C66" s="172"/>
      <c r="D66" s="227"/>
      <c r="E66" s="64"/>
    </row>
    <row r="67" spans="1:5" ht="16.5" thickBot="1">
      <c r="A67" s="17" t="s">
        <v>125</v>
      </c>
      <c r="B67" s="18" t="s">
        <v>126</v>
      </c>
      <c r="C67" s="170">
        <f>+C10+C17+C24+C31+C39+C51+C57+C62</f>
        <v>0</v>
      </c>
      <c r="D67" s="228">
        <f>+D10+D17+D24+D31+D39+D51+D57+D62</f>
        <v>0</v>
      </c>
      <c r="E67" s="223">
        <f>+E10+E17+E24+E31+E39+E51+E57+E62</f>
        <v>0</v>
      </c>
    </row>
    <row r="68" spans="1:5" ht="16.5" thickBot="1">
      <c r="A68" s="32" t="s">
        <v>127</v>
      </c>
      <c r="B68" s="28" t="s">
        <v>128</v>
      </c>
      <c r="C68" s="170">
        <f>SUM(C69:C71)</f>
        <v>0</v>
      </c>
      <c r="D68" s="228">
        <f>SUM(D69:D71)</f>
        <v>0</v>
      </c>
      <c r="E68" s="223">
        <f>SUM(E69:E71)</f>
        <v>0</v>
      </c>
    </row>
    <row r="69" spans="1:5" ht="15.75">
      <c r="A69" s="20" t="s">
        <v>129</v>
      </c>
      <c r="B69" s="21" t="s">
        <v>130</v>
      </c>
      <c r="C69" s="172"/>
      <c r="D69" s="227"/>
      <c r="E69" s="64"/>
    </row>
    <row r="70" spans="1:5" ht="15.75">
      <c r="A70" s="23" t="s">
        <v>131</v>
      </c>
      <c r="B70" s="24" t="s">
        <v>132</v>
      </c>
      <c r="C70" s="172"/>
      <c r="D70" s="227"/>
      <c r="E70" s="64"/>
    </row>
    <row r="71" spans="1:5" ht="16.5" thickBot="1">
      <c r="A71" s="26" t="s">
        <v>133</v>
      </c>
      <c r="B71" s="33" t="s">
        <v>134</v>
      </c>
      <c r="C71" s="172"/>
      <c r="D71" s="227"/>
      <c r="E71" s="64"/>
    </row>
    <row r="72" spans="1:5" ht="16.5" thickBot="1">
      <c r="A72" s="32" t="s">
        <v>135</v>
      </c>
      <c r="B72" s="28" t="s">
        <v>136</v>
      </c>
      <c r="C72" s="170">
        <f>SUM(C73:C76)</f>
        <v>0</v>
      </c>
      <c r="D72" s="228">
        <f>SUM(D73:D76)</f>
        <v>0</v>
      </c>
      <c r="E72" s="223">
        <f>SUM(E73:E76)</f>
        <v>0</v>
      </c>
    </row>
    <row r="73" spans="1:5" ht="15.75">
      <c r="A73" s="20" t="s">
        <v>137</v>
      </c>
      <c r="B73" s="21" t="s">
        <v>138</v>
      </c>
      <c r="C73" s="172"/>
      <c r="D73" s="227"/>
      <c r="E73" s="64"/>
    </row>
    <row r="74" spans="1:5" ht="15.75">
      <c r="A74" s="23" t="s">
        <v>139</v>
      </c>
      <c r="B74" s="24" t="s">
        <v>140</v>
      </c>
      <c r="C74" s="172"/>
      <c r="D74" s="227"/>
      <c r="E74" s="64"/>
    </row>
    <row r="75" spans="1:5" ht="15.75">
      <c r="A75" s="23" t="s">
        <v>141</v>
      </c>
      <c r="B75" s="24" t="s">
        <v>142</v>
      </c>
      <c r="C75" s="172"/>
      <c r="D75" s="227"/>
      <c r="E75" s="64"/>
    </row>
    <row r="76" spans="1:5" ht="16.5" thickBot="1">
      <c r="A76" s="26" t="s">
        <v>143</v>
      </c>
      <c r="B76" s="27" t="s">
        <v>144</v>
      </c>
      <c r="C76" s="172"/>
      <c r="D76" s="227"/>
      <c r="E76" s="64"/>
    </row>
    <row r="77" spans="1:5" ht="16.5" thickBot="1">
      <c r="A77" s="32" t="s">
        <v>145</v>
      </c>
      <c r="B77" s="28" t="s">
        <v>146</v>
      </c>
      <c r="C77" s="170">
        <f>SUM(C78:C79)</f>
        <v>0</v>
      </c>
      <c r="D77" s="228">
        <f>SUM(D78:D79)</f>
        <v>0</v>
      </c>
      <c r="E77" s="223">
        <f>SUM(E78:E79)</f>
        <v>0</v>
      </c>
    </row>
    <row r="78" spans="1:5" ht="15.75">
      <c r="A78" s="20" t="s">
        <v>147</v>
      </c>
      <c r="B78" s="21" t="s">
        <v>148</v>
      </c>
      <c r="C78" s="172"/>
      <c r="D78" s="227"/>
      <c r="E78" s="64"/>
    </row>
    <row r="79" spans="1:5" ht="16.5" thickBot="1">
      <c r="A79" s="26" t="s">
        <v>149</v>
      </c>
      <c r="B79" s="27" t="s">
        <v>150</v>
      </c>
      <c r="C79" s="172"/>
      <c r="D79" s="227"/>
      <c r="E79" s="64"/>
    </row>
    <row r="80" spans="1:5" ht="16.5" thickBot="1">
      <c r="A80" s="32" t="s">
        <v>151</v>
      </c>
      <c r="B80" s="28" t="s">
        <v>152</v>
      </c>
      <c r="C80" s="170">
        <f>SUM(C81:C83)</f>
        <v>0</v>
      </c>
      <c r="D80" s="228">
        <f>SUM(D81:D83)</f>
        <v>0</v>
      </c>
      <c r="E80" s="223">
        <f>SUM(E81:E83)</f>
        <v>0</v>
      </c>
    </row>
    <row r="81" spans="1:5" ht="15.75">
      <c r="A81" s="20" t="s">
        <v>153</v>
      </c>
      <c r="B81" s="21" t="s">
        <v>154</v>
      </c>
      <c r="C81" s="172"/>
      <c r="D81" s="227"/>
      <c r="E81" s="64"/>
    </row>
    <row r="82" spans="1:5" ht="15.75">
      <c r="A82" s="23" t="s">
        <v>155</v>
      </c>
      <c r="B82" s="24" t="s">
        <v>156</v>
      </c>
      <c r="C82" s="172"/>
      <c r="D82" s="227"/>
      <c r="E82" s="64"/>
    </row>
    <row r="83" spans="1:5" ht="16.5" thickBot="1">
      <c r="A83" s="26" t="s">
        <v>157</v>
      </c>
      <c r="B83" s="27" t="s">
        <v>158</v>
      </c>
      <c r="C83" s="172"/>
      <c r="D83" s="227"/>
      <c r="E83" s="64"/>
    </row>
    <row r="84" spans="1:5" ht="16.5" thickBot="1">
      <c r="A84" s="32" t="s">
        <v>159</v>
      </c>
      <c r="B84" s="28" t="s">
        <v>160</v>
      </c>
      <c r="C84" s="170">
        <f>SUM(C85:C88)</f>
        <v>0</v>
      </c>
      <c r="D84" s="228">
        <f>SUM(D85:D88)</f>
        <v>0</v>
      </c>
      <c r="E84" s="223">
        <f>SUM(E85:E88)</f>
        <v>0</v>
      </c>
    </row>
    <row r="85" spans="1:5" ht="15.75">
      <c r="A85" s="34" t="s">
        <v>161</v>
      </c>
      <c r="B85" s="21" t="s">
        <v>162</v>
      </c>
      <c r="C85" s="172"/>
      <c r="D85" s="227"/>
      <c r="E85" s="64"/>
    </row>
    <row r="86" spans="1:5" ht="15.75">
      <c r="A86" s="35" t="s">
        <v>163</v>
      </c>
      <c r="B86" s="24" t="s">
        <v>164</v>
      </c>
      <c r="C86" s="172"/>
      <c r="D86" s="227"/>
      <c r="E86" s="64"/>
    </row>
    <row r="87" spans="1:5" ht="15.75">
      <c r="A87" s="35" t="s">
        <v>165</v>
      </c>
      <c r="B87" s="24" t="s">
        <v>166</v>
      </c>
      <c r="C87" s="172"/>
      <c r="D87" s="227"/>
      <c r="E87" s="64"/>
    </row>
    <row r="88" spans="1:5" ht="16.5" thickBot="1">
      <c r="A88" s="36" t="s">
        <v>167</v>
      </c>
      <c r="B88" s="27" t="s">
        <v>168</v>
      </c>
      <c r="C88" s="172"/>
      <c r="D88" s="227"/>
      <c r="E88" s="64"/>
    </row>
    <row r="89" spans="1:5" ht="16.5" thickBot="1">
      <c r="A89" s="32" t="s">
        <v>169</v>
      </c>
      <c r="B89" s="28" t="s">
        <v>170</v>
      </c>
      <c r="C89" s="175"/>
      <c r="D89" s="232"/>
      <c r="E89" s="225"/>
    </row>
    <row r="90" spans="1:5" ht="16.5" thickBot="1">
      <c r="A90" s="32" t="s">
        <v>171</v>
      </c>
      <c r="B90" s="28" t="s">
        <v>172</v>
      </c>
      <c r="C90" s="175"/>
      <c r="D90" s="232"/>
      <c r="E90" s="225"/>
    </row>
    <row r="91" spans="1:5" ht="16.5" thickBot="1">
      <c r="A91" s="32" t="s">
        <v>173</v>
      </c>
      <c r="B91" s="38" t="s">
        <v>174</v>
      </c>
      <c r="C91" s="170">
        <f>+C68+C72+C77+C80+C84+C90+C89</f>
        <v>0</v>
      </c>
      <c r="D91" s="228">
        <f>+D68+D72+D77+D80+D84+D90+D89</f>
        <v>0</v>
      </c>
      <c r="E91" s="223">
        <f>+E68+E72+E77+E80+E84+E90+E89</f>
        <v>0</v>
      </c>
    </row>
    <row r="92" spans="1:5" ht="16.5" thickBot="1">
      <c r="A92" s="39" t="s">
        <v>175</v>
      </c>
      <c r="B92" s="40" t="s">
        <v>176</v>
      </c>
      <c r="C92" s="170">
        <f>+C67+C91</f>
        <v>0</v>
      </c>
      <c r="D92" s="228">
        <f>+D67+D91</f>
        <v>0</v>
      </c>
      <c r="E92" s="223">
        <f>+E67+E91</f>
        <v>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87"/>
      <c r="D94" s="187"/>
      <c r="E94" s="45"/>
    </row>
    <row r="95" spans="1:5" ht="16.5" thickBot="1">
      <c r="A95" s="46" t="s">
        <v>11</v>
      </c>
      <c r="B95" s="47" t="s">
        <v>343</v>
      </c>
      <c r="C95" s="176">
        <f>+C96+C97+C98+C99+C100+C113</f>
        <v>0</v>
      </c>
      <c r="D95" s="238">
        <f>+D96+D97+D98+D99+D100+D113</f>
        <v>0</v>
      </c>
      <c r="E95" s="233">
        <f>+E96+E97+E98+E99+E100+E113</f>
        <v>0</v>
      </c>
    </row>
    <row r="96" spans="1:5" ht="15.75">
      <c r="A96" s="49" t="s">
        <v>13</v>
      </c>
      <c r="B96" s="50" t="s">
        <v>178</v>
      </c>
      <c r="C96" s="177"/>
      <c r="D96" s="226"/>
      <c r="E96" s="234"/>
    </row>
    <row r="97" spans="1:5" ht="15.75">
      <c r="A97" s="23" t="s">
        <v>15</v>
      </c>
      <c r="B97" s="52" t="s">
        <v>179</v>
      </c>
      <c r="C97" s="172"/>
      <c r="D97" s="227"/>
      <c r="E97" s="64"/>
    </row>
    <row r="98" spans="1:5" ht="15.75">
      <c r="A98" s="23" t="s">
        <v>17</v>
      </c>
      <c r="B98" s="52" t="s">
        <v>180</v>
      </c>
      <c r="C98" s="173"/>
      <c r="D98" s="230"/>
      <c r="E98" s="68"/>
    </row>
    <row r="99" spans="1:5" ht="15.75">
      <c r="A99" s="23" t="s">
        <v>19</v>
      </c>
      <c r="B99" s="53" t="s">
        <v>181</v>
      </c>
      <c r="C99" s="173"/>
      <c r="D99" s="230"/>
      <c r="E99" s="68"/>
    </row>
    <row r="100" spans="1:5" ht="15.75">
      <c r="A100" s="23" t="s">
        <v>182</v>
      </c>
      <c r="B100" s="54" t="s">
        <v>183</v>
      </c>
      <c r="C100" s="173"/>
      <c r="D100" s="230"/>
      <c r="E100" s="68"/>
    </row>
    <row r="101" spans="1:5" ht="15.75">
      <c r="A101" s="23" t="s">
        <v>23</v>
      </c>
      <c r="B101" s="52" t="s">
        <v>184</v>
      </c>
      <c r="C101" s="173"/>
      <c r="D101" s="230"/>
      <c r="E101" s="68"/>
    </row>
    <row r="102" spans="1:5" ht="15.75">
      <c r="A102" s="23" t="s">
        <v>185</v>
      </c>
      <c r="B102" s="55" t="s">
        <v>186</v>
      </c>
      <c r="C102" s="173"/>
      <c r="D102" s="230"/>
      <c r="E102" s="68"/>
    </row>
    <row r="103" spans="1:5" ht="15.75">
      <c r="A103" s="23" t="s">
        <v>187</v>
      </c>
      <c r="B103" s="55" t="s">
        <v>188</v>
      </c>
      <c r="C103" s="173"/>
      <c r="D103" s="230"/>
      <c r="E103" s="68"/>
    </row>
    <row r="104" spans="1:5" ht="15.75">
      <c r="A104" s="23" t="s">
        <v>189</v>
      </c>
      <c r="B104" s="55" t="s">
        <v>190</v>
      </c>
      <c r="C104" s="173"/>
      <c r="D104" s="230"/>
      <c r="E104" s="68"/>
    </row>
    <row r="105" spans="1:5" ht="31.5">
      <c r="A105" s="23" t="s">
        <v>191</v>
      </c>
      <c r="B105" s="56" t="s">
        <v>192</v>
      </c>
      <c r="C105" s="173"/>
      <c r="D105" s="230"/>
      <c r="E105" s="68"/>
    </row>
    <row r="106" spans="1:5" ht="31.5">
      <c r="A106" s="23" t="s">
        <v>193</v>
      </c>
      <c r="B106" s="56" t="s">
        <v>194</v>
      </c>
      <c r="C106" s="173"/>
      <c r="D106" s="230"/>
      <c r="E106" s="68"/>
    </row>
    <row r="107" spans="1:5" ht="15.75">
      <c r="A107" s="23" t="s">
        <v>195</v>
      </c>
      <c r="B107" s="55" t="s">
        <v>196</v>
      </c>
      <c r="C107" s="173"/>
      <c r="D107" s="230"/>
      <c r="E107" s="68"/>
    </row>
    <row r="108" spans="1:5" ht="15.75">
      <c r="A108" s="23" t="s">
        <v>197</v>
      </c>
      <c r="B108" s="55" t="s">
        <v>198</v>
      </c>
      <c r="C108" s="173"/>
      <c r="D108" s="230"/>
      <c r="E108" s="68"/>
    </row>
    <row r="109" spans="1:5" ht="31.5">
      <c r="A109" s="23" t="s">
        <v>199</v>
      </c>
      <c r="B109" s="56" t="s">
        <v>200</v>
      </c>
      <c r="C109" s="173"/>
      <c r="D109" s="230"/>
      <c r="E109" s="68"/>
    </row>
    <row r="110" spans="1:5" ht="15.75">
      <c r="A110" s="57" t="s">
        <v>201</v>
      </c>
      <c r="B110" s="58" t="s">
        <v>202</v>
      </c>
      <c r="C110" s="173"/>
      <c r="D110" s="230"/>
      <c r="E110" s="68"/>
    </row>
    <row r="111" spans="1:5" ht="15.75">
      <c r="A111" s="23" t="s">
        <v>203</v>
      </c>
      <c r="B111" s="58" t="s">
        <v>204</v>
      </c>
      <c r="C111" s="173"/>
      <c r="D111" s="230"/>
      <c r="E111" s="68"/>
    </row>
    <row r="112" spans="1:5" ht="31.5">
      <c r="A112" s="23" t="s">
        <v>205</v>
      </c>
      <c r="B112" s="56" t="s">
        <v>206</v>
      </c>
      <c r="C112" s="172"/>
      <c r="D112" s="227"/>
      <c r="E112" s="64"/>
    </row>
    <row r="113" spans="1:5" ht="15.75">
      <c r="A113" s="23" t="s">
        <v>207</v>
      </c>
      <c r="B113" s="53" t="s">
        <v>208</v>
      </c>
      <c r="C113" s="172"/>
      <c r="D113" s="227"/>
      <c r="E113" s="64"/>
    </row>
    <row r="114" spans="1:5" ht="15.75">
      <c r="A114" s="26" t="s">
        <v>209</v>
      </c>
      <c r="B114" s="52" t="s">
        <v>210</v>
      </c>
      <c r="C114" s="173"/>
      <c r="D114" s="230"/>
      <c r="E114" s="68"/>
    </row>
    <row r="115" spans="1:5" ht="16.5" thickBot="1">
      <c r="A115" s="59" t="s">
        <v>211</v>
      </c>
      <c r="B115" s="60" t="s">
        <v>212</v>
      </c>
      <c r="C115" s="178"/>
      <c r="D115" s="239"/>
      <c r="E115" s="235"/>
    </row>
    <row r="116" spans="1:5" ht="16.5" thickBot="1">
      <c r="A116" s="17" t="s">
        <v>25</v>
      </c>
      <c r="B116" s="62" t="s">
        <v>344</v>
      </c>
      <c r="C116" s="170">
        <f>+C117+C119+C121</f>
        <v>0</v>
      </c>
      <c r="D116" s="228">
        <f>+D117+D119+D121</f>
        <v>0</v>
      </c>
      <c r="E116" s="223">
        <f>+E117+E119+E121</f>
        <v>0</v>
      </c>
    </row>
    <row r="117" spans="1:5" ht="15.75">
      <c r="A117" s="20" t="s">
        <v>27</v>
      </c>
      <c r="B117" s="52" t="s">
        <v>213</v>
      </c>
      <c r="C117" s="171"/>
      <c r="D117" s="229"/>
      <c r="E117" s="222"/>
    </row>
    <row r="118" spans="1:5" ht="15.75">
      <c r="A118" s="20" t="s">
        <v>29</v>
      </c>
      <c r="B118" s="63" t="s">
        <v>214</v>
      </c>
      <c r="C118" s="171"/>
      <c r="D118" s="229"/>
      <c r="E118" s="222"/>
    </row>
    <row r="119" spans="1:5" ht="15.75">
      <c r="A119" s="20" t="s">
        <v>31</v>
      </c>
      <c r="B119" s="63" t="s">
        <v>215</v>
      </c>
      <c r="C119" s="172"/>
      <c r="D119" s="227"/>
      <c r="E119" s="64"/>
    </row>
    <row r="120" spans="1:5" ht="15.75">
      <c r="A120" s="20" t="s">
        <v>33</v>
      </c>
      <c r="B120" s="63" t="s">
        <v>216</v>
      </c>
      <c r="C120" s="179"/>
      <c r="D120" s="227"/>
      <c r="E120" s="64"/>
    </row>
    <row r="121" spans="1:5" ht="15.75">
      <c r="A121" s="20" t="s">
        <v>35</v>
      </c>
      <c r="B121" s="65" t="s">
        <v>217</v>
      </c>
      <c r="C121" s="179"/>
      <c r="D121" s="227"/>
      <c r="E121" s="64"/>
    </row>
    <row r="122" spans="1:5" ht="18" customHeight="1">
      <c r="A122" s="20" t="s">
        <v>37</v>
      </c>
      <c r="B122" s="66" t="s">
        <v>218</v>
      </c>
      <c r="C122" s="179"/>
      <c r="D122" s="227"/>
      <c r="E122" s="64"/>
    </row>
    <row r="123" spans="1:5" ht="31.5">
      <c r="A123" s="20" t="s">
        <v>219</v>
      </c>
      <c r="B123" s="67" t="s">
        <v>220</v>
      </c>
      <c r="C123" s="179"/>
      <c r="D123" s="227"/>
      <c r="E123" s="64"/>
    </row>
    <row r="124" spans="1:5" ht="31.5">
      <c r="A124" s="20" t="s">
        <v>221</v>
      </c>
      <c r="B124" s="56" t="s">
        <v>194</v>
      </c>
      <c r="C124" s="179"/>
      <c r="D124" s="227"/>
      <c r="E124" s="64"/>
    </row>
    <row r="125" spans="1:5" ht="15.75">
      <c r="A125" s="20" t="s">
        <v>222</v>
      </c>
      <c r="B125" s="56" t="s">
        <v>223</v>
      </c>
      <c r="C125" s="179"/>
      <c r="D125" s="227"/>
      <c r="E125" s="64"/>
    </row>
    <row r="126" spans="1:5" ht="15.75">
      <c r="A126" s="20" t="s">
        <v>224</v>
      </c>
      <c r="B126" s="56" t="s">
        <v>225</v>
      </c>
      <c r="C126" s="179"/>
      <c r="D126" s="227"/>
      <c r="E126" s="64"/>
    </row>
    <row r="127" spans="1:5" ht="31.5">
      <c r="A127" s="20" t="s">
        <v>226</v>
      </c>
      <c r="B127" s="56" t="s">
        <v>200</v>
      </c>
      <c r="C127" s="179"/>
      <c r="D127" s="227"/>
      <c r="E127" s="64"/>
    </row>
    <row r="128" spans="1:5" ht="15.75">
      <c r="A128" s="20" t="s">
        <v>227</v>
      </c>
      <c r="B128" s="56" t="s">
        <v>228</v>
      </c>
      <c r="C128" s="179"/>
      <c r="D128" s="227"/>
      <c r="E128" s="64"/>
    </row>
    <row r="129" spans="1:5" ht="32.25" thickBot="1">
      <c r="A129" s="57" t="s">
        <v>229</v>
      </c>
      <c r="B129" s="56" t="s">
        <v>230</v>
      </c>
      <c r="C129" s="180"/>
      <c r="D129" s="230"/>
      <c r="E129" s="68"/>
    </row>
    <row r="130" spans="1:5" ht="16.5" thickBot="1">
      <c r="A130" s="17" t="s">
        <v>39</v>
      </c>
      <c r="B130" s="18" t="s">
        <v>231</v>
      </c>
      <c r="C130" s="170">
        <f>+C95+C116</f>
        <v>0</v>
      </c>
      <c r="D130" s="228">
        <f>+D95+D116</f>
        <v>0</v>
      </c>
      <c r="E130" s="223">
        <f>+E95+E116</f>
        <v>0</v>
      </c>
    </row>
    <row r="131" spans="1:5" ht="32.25" thickBot="1">
      <c r="A131" s="17" t="s">
        <v>232</v>
      </c>
      <c r="B131" s="18" t="s">
        <v>233</v>
      </c>
      <c r="C131" s="170">
        <f>+C132+C133+C134</f>
        <v>0</v>
      </c>
      <c r="D131" s="228">
        <f>+D132+D133+D134</f>
        <v>0</v>
      </c>
      <c r="E131" s="223">
        <f>+E132+E133+E134</f>
        <v>0</v>
      </c>
    </row>
    <row r="132" spans="1:5" ht="15.75">
      <c r="A132" s="20" t="s">
        <v>55</v>
      </c>
      <c r="B132" s="69" t="s">
        <v>234</v>
      </c>
      <c r="C132" s="179"/>
      <c r="D132" s="227"/>
      <c r="E132" s="64"/>
    </row>
    <row r="133" spans="1:5" ht="15.75">
      <c r="A133" s="20" t="s">
        <v>63</v>
      </c>
      <c r="B133" s="69" t="s">
        <v>235</v>
      </c>
      <c r="C133" s="179"/>
      <c r="D133" s="227"/>
      <c r="E133" s="64"/>
    </row>
    <row r="134" spans="1:5" ht="16.5" thickBot="1">
      <c r="A134" s="57" t="s">
        <v>65</v>
      </c>
      <c r="B134" s="70" t="s">
        <v>236</v>
      </c>
      <c r="C134" s="179"/>
      <c r="D134" s="227"/>
      <c r="E134" s="64"/>
    </row>
    <row r="135" spans="1:5" ht="16.5" thickBot="1">
      <c r="A135" s="17" t="s">
        <v>69</v>
      </c>
      <c r="B135" s="18" t="s">
        <v>237</v>
      </c>
      <c r="C135" s="170">
        <f>+C136+C137+C138+C139+C140+C141</f>
        <v>0</v>
      </c>
      <c r="D135" s="228">
        <f>+D136+D137+D138+D139+D140+D141</f>
        <v>0</v>
      </c>
      <c r="E135" s="223">
        <f>+E136+E137+E138+E139+E140+E141</f>
        <v>0</v>
      </c>
    </row>
    <row r="136" spans="1:5" ht="15.75">
      <c r="A136" s="20" t="s">
        <v>71</v>
      </c>
      <c r="B136" s="69" t="s">
        <v>238</v>
      </c>
      <c r="C136" s="179"/>
      <c r="D136" s="227"/>
      <c r="E136" s="64"/>
    </row>
    <row r="137" spans="1:5" ht="15.75">
      <c r="A137" s="20" t="s">
        <v>73</v>
      </c>
      <c r="B137" s="69" t="s">
        <v>239</v>
      </c>
      <c r="C137" s="179"/>
      <c r="D137" s="227"/>
      <c r="E137" s="64"/>
    </row>
    <row r="138" spans="1:5" ht="15.75">
      <c r="A138" s="20" t="s">
        <v>75</v>
      </c>
      <c r="B138" s="69" t="s">
        <v>240</v>
      </c>
      <c r="C138" s="179"/>
      <c r="D138" s="227"/>
      <c r="E138" s="64"/>
    </row>
    <row r="139" spans="1:5" ht="15.75">
      <c r="A139" s="20" t="s">
        <v>77</v>
      </c>
      <c r="B139" s="69" t="s">
        <v>241</v>
      </c>
      <c r="C139" s="179"/>
      <c r="D139" s="227"/>
      <c r="E139" s="64"/>
    </row>
    <row r="140" spans="1:5" ht="15.75">
      <c r="A140" s="20" t="s">
        <v>79</v>
      </c>
      <c r="B140" s="69" t="s">
        <v>242</v>
      </c>
      <c r="C140" s="179"/>
      <c r="D140" s="227"/>
      <c r="E140" s="64"/>
    </row>
    <row r="141" spans="1:5" ht="16.5" thickBot="1">
      <c r="A141" s="57" t="s">
        <v>81</v>
      </c>
      <c r="B141" s="70" t="s">
        <v>243</v>
      </c>
      <c r="C141" s="179"/>
      <c r="D141" s="227"/>
      <c r="E141" s="64"/>
    </row>
    <row r="142" spans="1:5" ht="16.5" thickBot="1">
      <c r="A142" s="17" t="s">
        <v>93</v>
      </c>
      <c r="B142" s="18" t="s">
        <v>244</v>
      </c>
      <c r="C142" s="170">
        <f>+C143+C144+C146+C147+C145</f>
        <v>0</v>
      </c>
      <c r="D142" s="228">
        <f>+D143+D144+D146+D147+D145</f>
        <v>0</v>
      </c>
      <c r="E142" s="223">
        <f>+E143+E144+E146+E147+E145</f>
        <v>0</v>
      </c>
    </row>
    <row r="143" spans="1:5" ht="15.75">
      <c r="A143" s="20" t="s">
        <v>95</v>
      </c>
      <c r="B143" s="69" t="s">
        <v>245</v>
      </c>
      <c r="C143" s="179"/>
      <c r="D143" s="227"/>
      <c r="E143" s="64"/>
    </row>
    <row r="144" spans="1:5" ht="15.75">
      <c r="A144" s="20" t="s">
        <v>97</v>
      </c>
      <c r="B144" s="69" t="s">
        <v>246</v>
      </c>
      <c r="C144" s="179"/>
      <c r="D144" s="227"/>
      <c r="E144" s="64"/>
    </row>
    <row r="145" spans="1:5" ht="15.75">
      <c r="A145" s="20" t="s">
        <v>99</v>
      </c>
      <c r="B145" s="69" t="s">
        <v>247</v>
      </c>
      <c r="C145" s="179"/>
      <c r="D145" s="227"/>
      <c r="E145" s="64"/>
    </row>
    <row r="146" spans="1:5" ht="15.75">
      <c r="A146" s="20" t="s">
        <v>101</v>
      </c>
      <c r="B146" s="69" t="s">
        <v>248</v>
      </c>
      <c r="C146" s="179"/>
      <c r="D146" s="227"/>
      <c r="E146" s="64"/>
    </row>
    <row r="147" spans="1:5" ht="16.5" thickBot="1">
      <c r="A147" s="57" t="s">
        <v>103</v>
      </c>
      <c r="B147" s="70" t="s">
        <v>249</v>
      </c>
      <c r="C147" s="179"/>
      <c r="D147" s="227"/>
      <c r="E147" s="64"/>
    </row>
    <row r="148" spans="1:5" ht="16.5" thickBot="1">
      <c r="A148" s="17" t="s">
        <v>250</v>
      </c>
      <c r="B148" s="18" t="s">
        <v>251</v>
      </c>
      <c r="C148" s="181">
        <f>+C149+C150+C151+C152+C153</f>
        <v>0</v>
      </c>
      <c r="D148" s="240">
        <f>+D149+D150+D151+D152+D153</f>
        <v>0</v>
      </c>
      <c r="E148" s="236">
        <f>+E149+E150+E151+E152+E153</f>
        <v>0</v>
      </c>
    </row>
    <row r="149" spans="1:5" ht="15.75">
      <c r="A149" s="20" t="s">
        <v>107</v>
      </c>
      <c r="B149" s="69" t="s">
        <v>252</v>
      </c>
      <c r="C149" s="179"/>
      <c r="D149" s="227"/>
      <c r="E149" s="64"/>
    </row>
    <row r="150" spans="1:5" ht="15.75">
      <c r="A150" s="20" t="s">
        <v>109</v>
      </c>
      <c r="B150" s="69" t="s">
        <v>253</v>
      </c>
      <c r="C150" s="179"/>
      <c r="D150" s="227"/>
      <c r="E150" s="64"/>
    </row>
    <row r="151" spans="1:5" ht="15.75">
      <c r="A151" s="20" t="s">
        <v>111</v>
      </c>
      <c r="B151" s="69" t="s">
        <v>254</v>
      </c>
      <c r="C151" s="179"/>
      <c r="D151" s="227"/>
      <c r="E151" s="64"/>
    </row>
    <row r="152" spans="1:5" ht="31.5">
      <c r="A152" s="20" t="s">
        <v>113</v>
      </c>
      <c r="B152" s="69" t="s">
        <v>255</v>
      </c>
      <c r="C152" s="179"/>
      <c r="D152" s="227"/>
      <c r="E152" s="64"/>
    </row>
    <row r="153" spans="1:5" ht="16.5" thickBot="1">
      <c r="A153" s="57" t="s">
        <v>256</v>
      </c>
      <c r="B153" s="70" t="s">
        <v>257</v>
      </c>
      <c r="C153" s="180"/>
      <c r="D153" s="230"/>
      <c r="E153" s="68"/>
    </row>
    <row r="154" spans="1:5" ht="16.5" thickBot="1">
      <c r="A154" s="72" t="s">
        <v>115</v>
      </c>
      <c r="B154" s="18" t="s">
        <v>258</v>
      </c>
      <c r="C154" s="181"/>
      <c r="D154" s="240"/>
      <c r="E154" s="236"/>
    </row>
    <row r="155" spans="1:5" ht="16.5" thickBot="1">
      <c r="A155" s="72" t="s">
        <v>125</v>
      </c>
      <c r="B155" s="18" t="s">
        <v>259</v>
      </c>
      <c r="C155" s="181"/>
      <c r="D155" s="240"/>
      <c r="E155" s="236"/>
    </row>
    <row r="156" spans="1:5" ht="16.5" thickBot="1">
      <c r="A156" s="17" t="s">
        <v>260</v>
      </c>
      <c r="B156" s="18" t="s">
        <v>261</v>
      </c>
      <c r="C156" s="182">
        <f>+C131+C135+C142+C148+C154+C155</f>
        <v>0</v>
      </c>
      <c r="D156" s="241">
        <f>+D131+D135+D142+D148+D154+D155</f>
        <v>0</v>
      </c>
      <c r="E156" s="237">
        <f>+E131+E135+E142+E148+E154+E155</f>
        <v>0</v>
      </c>
    </row>
    <row r="157" spans="1:5" ht="16.5" thickBot="1">
      <c r="A157" s="74" t="s">
        <v>262</v>
      </c>
      <c r="B157" s="75" t="s">
        <v>263</v>
      </c>
      <c r="C157" s="182">
        <f>+C130+C156</f>
        <v>0</v>
      </c>
      <c r="D157" s="241">
        <f>+D130+D156</f>
        <v>0</v>
      </c>
      <c r="E157" s="237">
        <f>+E130+E156</f>
        <v>0</v>
      </c>
    </row>
    <row r="158" spans="1:5" ht="16.5" thickBot="1">
      <c r="A158" s="76"/>
      <c r="B158" s="77"/>
      <c r="C158" s="78"/>
      <c r="D158" s="78"/>
      <c r="E158" s="78"/>
    </row>
    <row r="159" spans="1:5" ht="16.5" thickBot="1">
      <c r="A159" s="79" t="s">
        <v>264</v>
      </c>
      <c r="B159" s="80"/>
      <c r="C159" s="245"/>
      <c r="D159" s="188"/>
      <c r="E159" s="189"/>
    </row>
    <row r="160" spans="1:5" ht="16.5" thickBot="1">
      <c r="A160" s="79" t="s">
        <v>265</v>
      </c>
      <c r="B160" s="80"/>
      <c r="C160" s="245"/>
      <c r="D160" s="188"/>
      <c r="E160" s="189"/>
    </row>
  </sheetData>
  <mergeCells count="2">
    <mergeCell ref="A1:E1"/>
    <mergeCell ref="A2:E2"/>
  </mergeCells>
  <pageMargins left="0.7" right="0.7" top="0.75" bottom="0.75" header="0.3" footer="0.3"/>
  <pageSetup paperSize="9" scale="70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62"/>
  <sheetViews>
    <sheetView zoomScaleNormal="10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6" customWidth="1"/>
    <col min="5" max="5" width="15.140625" customWidth="1"/>
  </cols>
  <sheetData>
    <row r="1" spans="1:5" ht="15.75">
      <c r="A1" s="300" t="s">
        <v>400</v>
      </c>
      <c r="B1" s="300"/>
      <c r="C1" s="300"/>
      <c r="D1" s="300"/>
      <c r="E1" s="300"/>
    </row>
    <row r="2" spans="1:5" ht="15.75">
      <c r="A2" s="302" t="s">
        <v>423</v>
      </c>
      <c r="B2" s="302"/>
      <c r="C2" s="302"/>
      <c r="D2" s="302"/>
      <c r="E2" s="302"/>
    </row>
    <row r="3" spans="1:5" ht="16.5" thickBot="1">
      <c r="A3" s="84"/>
      <c r="B3" s="84"/>
      <c r="C3" s="84"/>
      <c r="E3" s="84"/>
    </row>
    <row r="4" spans="1:5" ht="15.75">
      <c r="A4" s="4" t="s">
        <v>0</v>
      </c>
      <c r="B4" s="5" t="s">
        <v>407</v>
      </c>
      <c r="C4" s="183"/>
      <c r="D4" s="220"/>
      <c r="E4" s="219"/>
    </row>
    <row r="5" spans="1:5" ht="32.25" thickBot="1">
      <c r="A5" s="87" t="s">
        <v>2</v>
      </c>
      <c r="B5" s="6" t="s">
        <v>3</v>
      </c>
      <c r="C5" s="184"/>
      <c r="D5" s="221"/>
      <c r="E5" s="7"/>
    </row>
    <row r="6" spans="1:5" ht="16.5" thickBot="1">
      <c r="A6" s="127"/>
      <c r="B6" s="8"/>
      <c r="C6" s="303"/>
      <c r="D6" s="303"/>
      <c r="E6" s="81" t="s">
        <v>421</v>
      </c>
    </row>
    <row r="7" spans="1:5" ht="16.5" thickBot="1">
      <c r="A7" s="128" t="s">
        <v>4</v>
      </c>
      <c r="B7" s="129" t="s">
        <v>5</v>
      </c>
      <c r="C7" s="168" t="s">
        <v>6</v>
      </c>
      <c r="D7" s="10" t="s">
        <v>409</v>
      </c>
      <c r="E7" s="256" t="s">
        <v>417</v>
      </c>
    </row>
    <row r="8" spans="1:5" ht="16.5" thickBot="1">
      <c r="A8" s="130" t="s">
        <v>7</v>
      </c>
      <c r="B8" s="131" t="s">
        <v>8</v>
      </c>
      <c r="C8" s="169" t="s">
        <v>9</v>
      </c>
      <c r="D8" s="12" t="s">
        <v>273</v>
      </c>
      <c r="E8" s="257" t="s">
        <v>410</v>
      </c>
    </row>
    <row r="9" spans="1:5" ht="16.5" thickBot="1">
      <c r="A9" s="132"/>
      <c r="B9" s="133" t="s">
        <v>10</v>
      </c>
      <c r="C9" s="187"/>
      <c r="D9" s="187"/>
      <c r="E9" s="134"/>
    </row>
    <row r="10" spans="1:5" ht="16.5" thickBot="1">
      <c r="A10" s="130" t="s">
        <v>11</v>
      </c>
      <c r="B10" s="135" t="s">
        <v>374</v>
      </c>
      <c r="C10" s="246">
        <f>SUM(C11:C21)</f>
        <v>12007677</v>
      </c>
      <c r="D10" s="246">
        <f>SUM(D11:D21)</f>
        <v>12291756</v>
      </c>
      <c r="E10" s="276">
        <f>SUM(E11:E21)</f>
        <v>11804565</v>
      </c>
    </row>
    <row r="11" spans="1:5" ht="15.75">
      <c r="A11" s="136" t="s">
        <v>13</v>
      </c>
      <c r="B11" s="137" t="s">
        <v>72</v>
      </c>
      <c r="C11" s="247"/>
      <c r="D11" s="247"/>
      <c r="E11" s="277"/>
    </row>
    <row r="12" spans="1:5" ht="15.75">
      <c r="A12" s="138" t="s">
        <v>15</v>
      </c>
      <c r="B12" s="139" t="s">
        <v>74</v>
      </c>
      <c r="C12" s="248">
        <v>40000</v>
      </c>
      <c r="D12" s="248">
        <v>200000</v>
      </c>
      <c r="E12" s="278">
        <v>210000</v>
      </c>
    </row>
    <row r="13" spans="1:5" ht="15.75">
      <c r="A13" s="138" t="s">
        <v>17</v>
      </c>
      <c r="B13" s="139" t="s">
        <v>76</v>
      </c>
      <c r="C13" s="248">
        <v>50000</v>
      </c>
      <c r="D13" s="248">
        <v>80000</v>
      </c>
      <c r="E13" s="278">
        <v>84891</v>
      </c>
    </row>
    <row r="14" spans="1:5" ht="15.75">
      <c r="A14" s="138" t="s">
        <v>19</v>
      </c>
      <c r="B14" s="139" t="s">
        <v>78</v>
      </c>
      <c r="C14" s="248"/>
      <c r="D14" s="248"/>
      <c r="E14" s="278"/>
    </row>
    <row r="15" spans="1:5" ht="15.75">
      <c r="A15" s="138" t="s">
        <v>21</v>
      </c>
      <c r="B15" s="139" t="s">
        <v>80</v>
      </c>
      <c r="C15" s="248">
        <v>9383710</v>
      </c>
      <c r="D15" s="248">
        <v>9383710</v>
      </c>
      <c r="E15" s="278">
        <v>9008175</v>
      </c>
    </row>
    <row r="16" spans="1:5" ht="15.75">
      <c r="A16" s="138" t="s">
        <v>23</v>
      </c>
      <c r="B16" s="139" t="s">
        <v>375</v>
      </c>
      <c r="C16" s="248">
        <v>2532967</v>
      </c>
      <c r="D16" s="248">
        <v>2532967</v>
      </c>
      <c r="E16" s="278">
        <v>2432244</v>
      </c>
    </row>
    <row r="17" spans="1:5" ht="15.75">
      <c r="A17" s="138" t="s">
        <v>185</v>
      </c>
      <c r="B17" s="140" t="s">
        <v>376</v>
      </c>
      <c r="C17" s="248"/>
      <c r="D17" s="248"/>
      <c r="E17" s="278"/>
    </row>
    <row r="18" spans="1:5" ht="15.75">
      <c r="A18" s="138" t="s">
        <v>187</v>
      </c>
      <c r="B18" s="139" t="s">
        <v>86</v>
      </c>
      <c r="C18" s="249">
        <v>1000</v>
      </c>
      <c r="D18" s="249">
        <v>2000</v>
      </c>
      <c r="E18" s="279">
        <v>310</v>
      </c>
    </row>
    <row r="19" spans="1:5" ht="15.75">
      <c r="A19" s="138" t="s">
        <v>189</v>
      </c>
      <c r="B19" s="139" t="s">
        <v>88</v>
      </c>
      <c r="C19" s="248"/>
      <c r="D19" s="248"/>
      <c r="E19" s="278"/>
    </row>
    <row r="20" spans="1:5" ht="15.75">
      <c r="A20" s="138" t="s">
        <v>191</v>
      </c>
      <c r="B20" s="139" t="s">
        <v>90</v>
      </c>
      <c r="C20" s="250"/>
      <c r="D20" s="250"/>
      <c r="E20" s="280"/>
    </row>
    <row r="21" spans="1:5" ht="16.5" thickBot="1">
      <c r="A21" s="138" t="s">
        <v>193</v>
      </c>
      <c r="B21" s="140" t="s">
        <v>92</v>
      </c>
      <c r="C21" s="250"/>
      <c r="D21" s="250">
        <v>93079</v>
      </c>
      <c r="E21" s="280">
        <v>68945</v>
      </c>
    </row>
    <row r="22" spans="1:5" ht="32.25" thickBot="1">
      <c r="A22" s="130" t="s">
        <v>25</v>
      </c>
      <c r="B22" s="135" t="s">
        <v>377</v>
      </c>
      <c r="C22" s="246">
        <f>SUM(C23:C25)</f>
        <v>9706094</v>
      </c>
      <c r="D22" s="246">
        <f>SUM(D23:D25)</f>
        <v>12706091</v>
      </c>
      <c r="E22" s="276">
        <f>SUM(E23:E25)</f>
        <v>12762458</v>
      </c>
    </row>
    <row r="23" spans="1:5" ht="15.75">
      <c r="A23" s="138" t="s">
        <v>27</v>
      </c>
      <c r="B23" s="141" t="s">
        <v>28</v>
      </c>
      <c r="C23" s="248"/>
      <c r="D23" s="248"/>
      <c r="E23" s="278"/>
    </row>
    <row r="24" spans="1:5" ht="15.75">
      <c r="A24" s="138" t="s">
        <v>29</v>
      </c>
      <c r="B24" s="139" t="s">
        <v>378</v>
      </c>
      <c r="C24" s="248"/>
      <c r="D24" s="248"/>
      <c r="E24" s="278"/>
    </row>
    <row r="25" spans="1:5" ht="15.75">
      <c r="A25" s="138" t="s">
        <v>31</v>
      </c>
      <c r="B25" s="139" t="s">
        <v>379</v>
      </c>
      <c r="C25" s="248">
        <v>9706094</v>
      </c>
      <c r="D25" s="248">
        <v>12706091</v>
      </c>
      <c r="E25" s="278">
        <v>12762458</v>
      </c>
    </row>
    <row r="26" spans="1:5" ht="16.5" thickBot="1">
      <c r="A26" s="138" t="s">
        <v>33</v>
      </c>
      <c r="B26" s="139" t="s">
        <v>380</v>
      </c>
      <c r="C26" s="248"/>
      <c r="D26" s="248"/>
      <c r="E26" s="278"/>
    </row>
    <row r="27" spans="1:5" ht="16.5" thickBot="1">
      <c r="A27" s="142" t="s">
        <v>39</v>
      </c>
      <c r="B27" s="143" t="s">
        <v>266</v>
      </c>
      <c r="C27" s="251"/>
      <c r="D27" s="251"/>
      <c r="E27" s="281">
        <v>0</v>
      </c>
    </row>
    <row r="28" spans="1:5" ht="32.25" thickBot="1">
      <c r="A28" s="142" t="s">
        <v>232</v>
      </c>
      <c r="B28" s="143" t="s">
        <v>381</v>
      </c>
      <c r="C28" s="246">
        <f>+C29+C30+C31</f>
        <v>0</v>
      </c>
      <c r="D28" s="246">
        <f>+D29+D30+D31</f>
        <v>0</v>
      </c>
      <c r="E28" s="276">
        <f>+E29+E30+E31</f>
        <v>0</v>
      </c>
    </row>
    <row r="29" spans="1:5" ht="15.75">
      <c r="A29" s="144" t="s">
        <v>55</v>
      </c>
      <c r="B29" s="145" t="s">
        <v>42</v>
      </c>
      <c r="C29" s="252"/>
      <c r="D29" s="252"/>
      <c r="E29" s="282"/>
    </row>
    <row r="30" spans="1:5" ht="15.75">
      <c r="A30" s="144" t="s">
        <v>63</v>
      </c>
      <c r="B30" s="145" t="s">
        <v>378</v>
      </c>
      <c r="C30" s="248"/>
      <c r="D30" s="248"/>
      <c r="E30" s="278"/>
    </row>
    <row r="31" spans="1:5" ht="18" customHeight="1">
      <c r="A31" s="144" t="s">
        <v>65</v>
      </c>
      <c r="B31" s="146" t="s">
        <v>382</v>
      </c>
      <c r="C31" s="248"/>
      <c r="D31" s="248"/>
      <c r="E31" s="278"/>
    </row>
    <row r="32" spans="1:5" ht="16.5" thickBot="1">
      <c r="A32" s="138" t="s">
        <v>67</v>
      </c>
      <c r="B32" s="147" t="s">
        <v>383</v>
      </c>
      <c r="C32" s="253"/>
      <c r="D32" s="253"/>
      <c r="E32" s="283"/>
    </row>
    <row r="33" spans="1:5" ht="16.5" thickBot="1">
      <c r="A33" s="142" t="s">
        <v>69</v>
      </c>
      <c r="B33" s="143" t="s">
        <v>384</v>
      </c>
      <c r="C33" s="246">
        <f>+C34+C35+C36</f>
        <v>0</v>
      </c>
      <c r="D33" s="246">
        <f>+D34+D35+D36</f>
        <v>0</v>
      </c>
      <c r="E33" s="276">
        <f>+E34+E35+E36</f>
        <v>0</v>
      </c>
    </row>
    <row r="34" spans="1:5" ht="15.75">
      <c r="A34" s="144" t="s">
        <v>71</v>
      </c>
      <c r="B34" s="145" t="s">
        <v>96</v>
      </c>
      <c r="C34" s="252"/>
      <c r="D34" s="252"/>
      <c r="E34" s="282"/>
    </row>
    <row r="35" spans="1:5" ht="15.75">
      <c r="A35" s="144" t="s">
        <v>73</v>
      </c>
      <c r="B35" s="146" t="s">
        <v>98</v>
      </c>
      <c r="C35" s="254"/>
      <c r="D35" s="254"/>
      <c r="E35" s="284"/>
    </row>
    <row r="36" spans="1:5" ht="16.5" thickBot="1">
      <c r="A36" s="138" t="s">
        <v>75</v>
      </c>
      <c r="B36" s="147" t="s">
        <v>100</v>
      </c>
      <c r="C36" s="253"/>
      <c r="D36" s="253"/>
      <c r="E36" s="283"/>
    </row>
    <row r="37" spans="1:5" ht="16.5" thickBot="1">
      <c r="A37" s="142" t="s">
        <v>93</v>
      </c>
      <c r="B37" s="143" t="s">
        <v>267</v>
      </c>
      <c r="C37" s="251"/>
      <c r="D37" s="251">
        <v>1409</v>
      </c>
      <c r="E37" s="281">
        <v>1409</v>
      </c>
    </row>
    <row r="38" spans="1:5" ht="16.5" thickBot="1">
      <c r="A38" s="142" t="s">
        <v>250</v>
      </c>
      <c r="B38" s="143" t="s">
        <v>385</v>
      </c>
      <c r="C38" s="262">
        <v>175000</v>
      </c>
      <c r="D38" s="251">
        <v>342000</v>
      </c>
      <c r="E38" s="281">
        <v>371052</v>
      </c>
    </row>
    <row r="39" spans="1:5" ht="16.5" thickBot="1">
      <c r="A39" s="130" t="s">
        <v>115</v>
      </c>
      <c r="B39" s="143" t="s">
        <v>386</v>
      </c>
      <c r="C39" s="263">
        <f>+C10+C22+C27+C28+C33+C37+C38</f>
        <v>21888771</v>
      </c>
      <c r="D39" s="246">
        <f>+D10+D22+D27+D28+D33+D37+D38</f>
        <v>25341256</v>
      </c>
      <c r="E39" s="276">
        <f>+E10+E22+E27+E28+E33+E37+E38</f>
        <v>24939484</v>
      </c>
    </row>
    <row r="40" spans="1:5" ht="16.5" thickBot="1">
      <c r="A40" s="150" t="s">
        <v>125</v>
      </c>
      <c r="B40" s="143" t="s">
        <v>387</v>
      </c>
      <c r="C40" s="263">
        <f>+C41+C42+C43</f>
        <v>86810095</v>
      </c>
      <c r="D40" s="246">
        <f>+D41+D42+D43</f>
        <v>104015015</v>
      </c>
      <c r="E40" s="276">
        <f>+E41+E42+E43</f>
        <v>104015015</v>
      </c>
    </row>
    <row r="41" spans="1:5" ht="15.75">
      <c r="A41" s="144" t="s">
        <v>388</v>
      </c>
      <c r="B41" s="145" t="s">
        <v>268</v>
      </c>
      <c r="C41" s="252"/>
      <c r="D41" s="252">
        <v>14176221</v>
      </c>
      <c r="E41" s="282">
        <v>14176221</v>
      </c>
    </row>
    <row r="42" spans="1:5" ht="15.75">
      <c r="A42" s="144" t="s">
        <v>389</v>
      </c>
      <c r="B42" s="146" t="s">
        <v>390</v>
      </c>
      <c r="C42" s="254"/>
      <c r="D42" s="254"/>
      <c r="E42" s="284"/>
    </row>
    <row r="43" spans="1:5" ht="16.5" thickBot="1">
      <c r="A43" s="138" t="s">
        <v>391</v>
      </c>
      <c r="B43" s="147" t="s">
        <v>392</v>
      </c>
      <c r="C43" s="253">
        <v>86810095</v>
      </c>
      <c r="D43" s="253">
        <v>89838794</v>
      </c>
      <c r="E43" s="283">
        <v>89838794</v>
      </c>
    </row>
    <row r="44" spans="1:5" ht="16.5" thickBot="1">
      <c r="A44" s="150" t="s">
        <v>260</v>
      </c>
      <c r="B44" s="151" t="s">
        <v>393</v>
      </c>
      <c r="C44" s="264">
        <f>+C39+C40</f>
        <v>108698866</v>
      </c>
      <c r="D44" s="255">
        <f>+D39+D40</f>
        <v>129356271</v>
      </c>
      <c r="E44" s="285">
        <f>+E39+E40</f>
        <v>128954499</v>
      </c>
    </row>
    <row r="45" spans="1:5" ht="16.5" thickBot="1">
      <c r="A45" s="153"/>
      <c r="B45" s="154"/>
      <c r="C45" s="155"/>
      <c r="E45" s="155"/>
    </row>
    <row r="46" spans="1:5" ht="16.5" thickBot="1">
      <c r="A46" s="128"/>
      <c r="B46" s="156" t="s">
        <v>177</v>
      </c>
      <c r="C46" s="187"/>
      <c r="D46" s="187"/>
      <c r="E46" s="152"/>
    </row>
    <row r="47" spans="1:5" ht="16.5" thickBot="1">
      <c r="A47" s="142" t="s">
        <v>11</v>
      </c>
      <c r="B47" s="143" t="s">
        <v>394</v>
      </c>
      <c r="C47" s="246">
        <f>SUM(C48:C52)</f>
        <v>108698866</v>
      </c>
      <c r="D47" s="246">
        <f>SUM(D48:D52)</f>
        <v>128278172</v>
      </c>
      <c r="E47" s="276">
        <f>SUM(E48:E52)</f>
        <v>106610475</v>
      </c>
    </row>
    <row r="48" spans="1:5" ht="15.75">
      <c r="A48" s="138" t="s">
        <v>13</v>
      </c>
      <c r="B48" s="141" t="s">
        <v>178</v>
      </c>
      <c r="C48" s="252">
        <v>60103930</v>
      </c>
      <c r="D48" s="252">
        <v>73776265</v>
      </c>
      <c r="E48" s="282">
        <v>63866793</v>
      </c>
    </row>
    <row r="49" spans="1:5" ht="15.75">
      <c r="A49" s="138" t="s">
        <v>15</v>
      </c>
      <c r="B49" s="139" t="s">
        <v>179</v>
      </c>
      <c r="C49" s="265">
        <v>12999355</v>
      </c>
      <c r="D49" s="265">
        <v>16013060</v>
      </c>
      <c r="E49" s="286">
        <v>14235559</v>
      </c>
    </row>
    <row r="50" spans="1:5" ht="15.75">
      <c r="A50" s="138" t="s">
        <v>17</v>
      </c>
      <c r="B50" s="139" t="s">
        <v>180</v>
      </c>
      <c r="C50" s="265">
        <v>35256581</v>
      </c>
      <c r="D50" s="265">
        <v>38149847</v>
      </c>
      <c r="E50" s="286">
        <v>28169555</v>
      </c>
    </row>
    <row r="51" spans="1:5" ht="15.75">
      <c r="A51" s="138" t="s">
        <v>19</v>
      </c>
      <c r="B51" s="139" t="s">
        <v>181</v>
      </c>
      <c r="C51" s="265"/>
      <c r="D51" s="265"/>
      <c r="E51" s="286"/>
    </row>
    <row r="52" spans="1:5" ht="16.5" thickBot="1">
      <c r="A52" s="138" t="s">
        <v>21</v>
      </c>
      <c r="B52" s="139" t="s">
        <v>183</v>
      </c>
      <c r="C52" s="265">
        <v>339000</v>
      </c>
      <c r="D52" s="265">
        <v>339000</v>
      </c>
      <c r="E52" s="286">
        <v>338568</v>
      </c>
    </row>
    <row r="53" spans="1:5" ht="16.5" thickBot="1">
      <c r="A53" s="142" t="s">
        <v>25</v>
      </c>
      <c r="B53" s="143" t="s">
        <v>395</v>
      </c>
      <c r="C53" s="246">
        <f>SUM(C54:C56)</f>
        <v>0</v>
      </c>
      <c r="D53" s="246">
        <f>SUM(D54:D56)</f>
        <v>1078099</v>
      </c>
      <c r="E53" s="276">
        <f>SUM(E54:E56)</f>
        <v>938590</v>
      </c>
    </row>
    <row r="54" spans="1:5" ht="15.75">
      <c r="A54" s="138" t="s">
        <v>27</v>
      </c>
      <c r="B54" s="141" t="s">
        <v>213</v>
      </c>
      <c r="C54" s="252"/>
      <c r="D54" s="252">
        <v>478099</v>
      </c>
      <c r="E54" s="282">
        <v>338590</v>
      </c>
    </row>
    <row r="55" spans="1:5" ht="15.75">
      <c r="A55" s="138" t="s">
        <v>29</v>
      </c>
      <c r="B55" s="139" t="s">
        <v>215</v>
      </c>
      <c r="C55" s="265"/>
      <c r="D55" s="265"/>
      <c r="E55" s="286"/>
    </row>
    <row r="56" spans="1:5" ht="15.75">
      <c r="A56" s="138" t="s">
        <v>31</v>
      </c>
      <c r="B56" s="139" t="s">
        <v>396</v>
      </c>
      <c r="C56" s="265"/>
      <c r="D56" s="265">
        <v>600000</v>
      </c>
      <c r="E56" s="286">
        <v>600000</v>
      </c>
    </row>
    <row r="57" spans="1:5" ht="32.25" thickBot="1">
      <c r="A57" s="138" t="s">
        <v>33</v>
      </c>
      <c r="B57" s="139" t="s">
        <v>397</v>
      </c>
      <c r="C57" s="265"/>
      <c r="D57" s="265"/>
      <c r="E57" s="286"/>
    </row>
    <row r="58" spans="1:5" ht="16.5" thickBot="1">
      <c r="A58" s="142" t="s">
        <v>39</v>
      </c>
      <c r="B58" s="143" t="s">
        <v>398</v>
      </c>
      <c r="C58" s="251"/>
      <c r="D58" s="251"/>
      <c r="E58" s="281"/>
    </row>
    <row r="59" spans="1:5" ht="16.5" thickBot="1">
      <c r="A59" s="142" t="s">
        <v>232</v>
      </c>
      <c r="B59" s="157" t="s">
        <v>399</v>
      </c>
      <c r="C59" s="255">
        <f>+C47+C53+C58</f>
        <v>108698866</v>
      </c>
      <c r="D59" s="255">
        <f>+D47+D53+D58</f>
        <v>129356271</v>
      </c>
      <c r="E59" s="285">
        <f>+E47+E53+E58</f>
        <v>107549065</v>
      </c>
    </row>
    <row r="60" spans="1:5" ht="16.5" thickBot="1">
      <c r="A60" s="158"/>
      <c r="B60" s="159"/>
      <c r="C60" s="160"/>
      <c r="E60" s="160"/>
    </row>
    <row r="61" spans="1:5" ht="16.5" thickBot="1">
      <c r="A61" s="161" t="s">
        <v>264</v>
      </c>
      <c r="B61" s="162"/>
      <c r="C61" s="266">
        <v>21</v>
      </c>
      <c r="D61" s="266">
        <v>26</v>
      </c>
      <c r="E61" s="287">
        <v>26</v>
      </c>
    </row>
    <row r="62" spans="1:5" ht="16.5" thickBot="1">
      <c r="A62" s="161" t="s">
        <v>265</v>
      </c>
      <c r="B62" s="162"/>
      <c r="C62" s="266">
        <v>0</v>
      </c>
      <c r="D62" s="266">
        <v>4</v>
      </c>
      <c r="E62" s="287">
        <v>4</v>
      </c>
    </row>
  </sheetData>
  <mergeCells count="3">
    <mergeCell ref="A2:E2"/>
    <mergeCell ref="A1:E1"/>
    <mergeCell ref="C6:D6"/>
  </mergeCells>
  <pageMargins left="0.47" right="0.42" top="0.75" bottom="0.75" header="0.3" footer="0.3"/>
  <pageSetup paperSize="9" scale="71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62"/>
  <sheetViews>
    <sheetView zoomScaleNormal="10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6" customWidth="1"/>
    <col min="5" max="5" width="15.140625" customWidth="1"/>
  </cols>
  <sheetData>
    <row r="1" spans="1:5" ht="15.75">
      <c r="A1" s="300" t="s">
        <v>401</v>
      </c>
      <c r="B1" s="300"/>
      <c r="C1" s="300"/>
      <c r="D1" s="300"/>
      <c r="E1" s="300"/>
    </row>
    <row r="2" spans="1:5" ht="15.75">
      <c r="A2" s="302" t="s">
        <v>423</v>
      </c>
      <c r="B2" s="302"/>
      <c r="C2" s="302"/>
      <c r="D2" s="302"/>
      <c r="E2" s="302"/>
    </row>
    <row r="3" spans="1:5" ht="16.5" thickBot="1">
      <c r="A3" s="84"/>
      <c r="B3" s="84"/>
      <c r="C3" s="84"/>
      <c r="E3" s="84"/>
    </row>
    <row r="4" spans="1:5" ht="15.75">
      <c r="A4" s="4" t="s">
        <v>0</v>
      </c>
      <c r="B4" s="5" t="s">
        <v>407</v>
      </c>
      <c r="C4" s="183"/>
      <c r="D4" s="220"/>
      <c r="E4" s="219"/>
    </row>
    <row r="5" spans="1:5" ht="32.25" thickBot="1">
      <c r="A5" s="87" t="s">
        <v>2</v>
      </c>
      <c r="B5" s="85" t="s">
        <v>269</v>
      </c>
      <c r="C5" s="184"/>
      <c r="D5" s="221"/>
      <c r="E5" s="7"/>
    </row>
    <row r="6" spans="1:5" ht="16.5" thickBot="1">
      <c r="A6" s="127"/>
      <c r="B6" s="8"/>
      <c r="C6" s="303"/>
      <c r="D6" s="303"/>
      <c r="E6" s="81" t="s">
        <v>421</v>
      </c>
    </row>
    <row r="7" spans="1:5" ht="16.5" thickBot="1">
      <c r="A7" s="128" t="s">
        <v>4</v>
      </c>
      <c r="B7" s="129" t="s">
        <v>5</v>
      </c>
      <c r="C7" s="10" t="s">
        <v>6</v>
      </c>
      <c r="D7" s="10" t="s">
        <v>409</v>
      </c>
      <c r="E7" s="256" t="s">
        <v>417</v>
      </c>
    </row>
    <row r="8" spans="1:5" ht="16.5" thickBot="1">
      <c r="A8" s="130" t="s">
        <v>7</v>
      </c>
      <c r="B8" s="131" t="s">
        <v>8</v>
      </c>
      <c r="C8" s="12" t="s">
        <v>9</v>
      </c>
      <c r="D8" s="12" t="s">
        <v>273</v>
      </c>
      <c r="E8" s="257" t="s">
        <v>410</v>
      </c>
    </row>
    <row r="9" spans="1:5" ht="16.5" thickBot="1">
      <c r="A9" s="132"/>
      <c r="B9" s="133" t="s">
        <v>10</v>
      </c>
      <c r="C9" s="187"/>
      <c r="D9" s="187"/>
      <c r="E9" s="134"/>
    </row>
    <row r="10" spans="1:5" ht="16.5" thickBot="1">
      <c r="A10" s="130" t="s">
        <v>11</v>
      </c>
      <c r="B10" s="135" t="s">
        <v>374</v>
      </c>
      <c r="C10" s="246">
        <f>SUM(C11:C21)</f>
        <v>12007677</v>
      </c>
      <c r="D10" s="246">
        <f>SUM(D11:D21)</f>
        <v>12291756</v>
      </c>
      <c r="E10" s="276">
        <f>SUM(E11:E21)</f>
        <v>11804565</v>
      </c>
    </row>
    <row r="11" spans="1:5" ht="15.75">
      <c r="A11" s="136" t="s">
        <v>13</v>
      </c>
      <c r="B11" s="137" t="s">
        <v>72</v>
      </c>
      <c r="C11" s="247"/>
      <c r="D11" s="247"/>
      <c r="E11" s="277"/>
    </row>
    <row r="12" spans="1:5" ht="15.75">
      <c r="A12" s="138" t="s">
        <v>15</v>
      </c>
      <c r="B12" s="139" t="s">
        <v>74</v>
      </c>
      <c r="C12" s="248">
        <v>40000</v>
      </c>
      <c r="D12" s="248">
        <v>200000</v>
      </c>
      <c r="E12" s="278">
        <v>210000</v>
      </c>
    </row>
    <row r="13" spans="1:5" ht="15.75">
      <c r="A13" s="138" t="s">
        <v>17</v>
      </c>
      <c r="B13" s="139" t="s">
        <v>76</v>
      </c>
      <c r="C13" s="248">
        <v>50000</v>
      </c>
      <c r="D13" s="248">
        <v>80000</v>
      </c>
      <c r="E13" s="278">
        <v>84891</v>
      </c>
    </row>
    <row r="14" spans="1:5" ht="15.75">
      <c r="A14" s="138" t="s">
        <v>19</v>
      </c>
      <c r="B14" s="139" t="s">
        <v>78</v>
      </c>
      <c r="C14" s="248"/>
      <c r="D14" s="248"/>
      <c r="E14" s="278"/>
    </row>
    <row r="15" spans="1:5" ht="15.75">
      <c r="A15" s="138" t="s">
        <v>21</v>
      </c>
      <c r="B15" s="139" t="s">
        <v>80</v>
      </c>
      <c r="C15" s="248">
        <v>9383710</v>
      </c>
      <c r="D15" s="248">
        <v>9383710</v>
      </c>
      <c r="E15" s="278">
        <v>9008175</v>
      </c>
    </row>
    <row r="16" spans="1:5" ht="15.75">
      <c r="A16" s="138" t="s">
        <v>23</v>
      </c>
      <c r="B16" s="139" t="s">
        <v>375</v>
      </c>
      <c r="C16" s="248">
        <v>2532967</v>
      </c>
      <c r="D16" s="248">
        <v>2532967</v>
      </c>
      <c r="E16" s="278">
        <v>2432244</v>
      </c>
    </row>
    <row r="17" spans="1:5" ht="15.75">
      <c r="A17" s="138" t="s">
        <v>185</v>
      </c>
      <c r="B17" s="140" t="s">
        <v>376</v>
      </c>
      <c r="C17" s="248"/>
      <c r="D17" s="248"/>
      <c r="E17" s="278"/>
    </row>
    <row r="18" spans="1:5" ht="15.75">
      <c r="A18" s="138" t="s">
        <v>187</v>
      </c>
      <c r="B18" s="139" t="s">
        <v>86</v>
      </c>
      <c r="C18" s="249">
        <v>1000</v>
      </c>
      <c r="D18" s="249">
        <v>2000</v>
      </c>
      <c r="E18" s="279">
        <v>310</v>
      </c>
    </row>
    <row r="19" spans="1:5" ht="15.75">
      <c r="A19" s="138" t="s">
        <v>189</v>
      </c>
      <c r="B19" s="139" t="s">
        <v>88</v>
      </c>
      <c r="C19" s="248"/>
      <c r="D19" s="248"/>
      <c r="E19" s="278"/>
    </row>
    <row r="20" spans="1:5" ht="15.75">
      <c r="A20" s="138" t="s">
        <v>191</v>
      </c>
      <c r="B20" s="139" t="s">
        <v>90</v>
      </c>
      <c r="C20" s="250"/>
      <c r="D20" s="250"/>
      <c r="E20" s="280"/>
    </row>
    <row r="21" spans="1:5" ht="16.5" thickBot="1">
      <c r="A21" s="138" t="s">
        <v>193</v>
      </c>
      <c r="B21" s="140" t="s">
        <v>92</v>
      </c>
      <c r="C21" s="250"/>
      <c r="D21" s="250">
        <v>93079</v>
      </c>
      <c r="E21" s="280">
        <v>68945</v>
      </c>
    </row>
    <row r="22" spans="1:5" ht="32.25" thickBot="1">
      <c r="A22" s="130" t="s">
        <v>25</v>
      </c>
      <c r="B22" s="135" t="s">
        <v>377</v>
      </c>
      <c r="C22" s="246">
        <f>SUM(C23:C25)</f>
        <v>9706094</v>
      </c>
      <c r="D22" s="246">
        <f>SUM(D23:D25)</f>
        <v>12706091</v>
      </c>
      <c r="E22" s="276">
        <f>SUM(E23:E25)</f>
        <v>12762458</v>
      </c>
    </row>
    <row r="23" spans="1:5" ht="15.75">
      <c r="A23" s="138" t="s">
        <v>27</v>
      </c>
      <c r="B23" s="141" t="s">
        <v>28</v>
      </c>
      <c r="C23" s="248"/>
      <c r="D23" s="248"/>
      <c r="E23" s="278"/>
    </row>
    <row r="24" spans="1:5" ht="15.75">
      <c r="A24" s="138" t="s">
        <v>29</v>
      </c>
      <c r="B24" s="139" t="s">
        <v>378</v>
      </c>
      <c r="C24" s="248"/>
      <c r="D24" s="248"/>
      <c r="E24" s="278"/>
    </row>
    <row r="25" spans="1:5" ht="15.75">
      <c r="A25" s="138" t="s">
        <v>31</v>
      </c>
      <c r="B25" s="139" t="s">
        <v>379</v>
      </c>
      <c r="C25" s="248">
        <v>9706094</v>
      </c>
      <c r="D25" s="248">
        <v>12706091</v>
      </c>
      <c r="E25" s="278">
        <v>12762458</v>
      </c>
    </row>
    <row r="26" spans="1:5" ht="16.5" thickBot="1">
      <c r="A26" s="138" t="s">
        <v>33</v>
      </c>
      <c r="B26" s="139" t="s">
        <v>380</v>
      </c>
      <c r="C26" s="248"/>
      <c r="D26" s="248"/>
      <c r="E26" s="278"/>
    </row>
    <row r="27" spans="1:5" ht="16.5" thickBot="1">
      <c r="A27" s="142" t="s">
        <v>39</v>
      </c>
      <c r="B27" s="143" t="s">
        <v>266</v>
      </c>
      <c r="C27" s="251"/>
      <c r="D27" s="251"/>
      <c r="E27" s="281">
        <v>0</v>
      </c>
    </row>
    <row r="28" spans="1:5" ht="32.25" thickBot="1">
      <c r="A28" s="142" t="s">
        <v>232</v>
      </c>
      <c r="B28" s="143" t="s">
        <v>381</v>
      </c>
      <c r="C28" s="246">
        <f>+C29+C30+C31</f>
        <v>0</v>
      </c>
      <c r="D28" s="246">
        <f>+D29+D30+D31</f>
        <v>0</v>
      </c>
      <c r="E28" s="276">
        <f>+E29+E30+E31</f>
        <v>0</v>
      </c>
    </row>
    <row r="29" spans="1:5" ht="15.75">
      <c r="A29" s="144" t="s">
        <v>55</v>
      </c>
      <c r="B29" s="145" t="s">
        <v>42</v>
      </c>
      <c r="C29" s="252"/>
      <c r="D29" s="252"/>
      <c r="E29" s="282"/>
    </row>
    <row r="30" spans="1:5" ht="15.75">
      <c r="A30" s="144" t="s">
        <v>63</v>
      </c>
      <c r="B30" s="145" t="s">
        <v>422</v>
      </c>
      <c r="C30" s="248"/>
      <c r="D30" s="248"/>
      <c r="E30" s="278"/>
    </row>
    <row r="31" spans="1:5" ht="17.25" customHeight="1">
      <c r="A31" s="144" t="s">
        <v>65</v>
      </c>
      <c r="B31" s="146" t="s">
        <v>382</v>
      </c>
      <c r="C31" s="248"/>
      <c r="D31" s="248"/>
      <c r="E31" s="278"/>
    </row>
    <row r="32" spans="1:5" ht="16.5" thickBot="1">
      <c r="A32" s="138" t="s">
        <v>67</v>
      </c>
      <c r="B32" s="147" t="s">
        <v>383</v>
      </c>
      <c r="C32" s="253"/>
      <c r="D32" s="253"/>
      <c r="E32" s="283"/>
    </row>
    <row r="33" spans="1:5" ht="16.5" thickBot="1">
      <c r="A33" s="142" t="s">
        <v>69</v>
      </c>
      <c r="B33" s="143" t="s">
        <v>384</v>
      </c>
      <c r="C33" s="246">
        <f>+C34+C35+C36</f>
        <v>0</v>
      </c>
      <c r="D33" s="246">
        <f>+D34+D35+D36</f>
        <v>0</v>
      </c>
      <c r="E33" s="276">
        <f>+E34+E35+E36</f>
        <v>0</v>
      </c>
    </row>
    <row r="34" spans="1:5" ht="15.75">
      <c r="A34" s="144" t="s">
        <v>71</v>
      </c>
      <c r="B34" s="145" t="s">
        <v>96</v>
      </c>
      <c r="C34" s="252"/>
      <c r="D34" s="252"/>
      <c r="E34" s="282"/>
    </row>
    <row r="35" spans="1:5" ht="15.75">
      <c r="A35" s="144" t="s">
        <v>73</v>
      </c>
      <c r="B35" s="146" t="s">
        <v>98</v>
      </c>
      <c r="C35" s="254"/>
      <c r="D35" s="254"/>
      <c r="E35" s="284"/>
    </row>
    <row r="36" spans="1:5" ht="16.5" thickBot="1">
      <c r="A36" s="138" t="s">
        <v>75</v>
      </c>
      <c r="B36" s="147" t="s">
        <v>100</v>
      </c>
      <c r="C36" s="253"/>
      <c r="D36" s="253"/>
      <c r="E36" s="283"/>
    </row>
    <row r="37" spans="1:5" ht="16.5" thickBot="1">
      <c r="A37" s="142" t="s">
        <v>93</v>
      </c>
      <c r="B37" s="143" t="s">
        <v>267</v>
      </c>
      <c r="C37" s="251"/>
      <c r="D37" s="251">
        <v>1409</v>
      </c>
      <c r="E37" s="281">
        <v>1409</v>
      </c>
    </row>
    <row r="38" spans="1:5" ht="16.5" thickBot="1">
      <c r="A38" s="142" t="s">
        <v>250</v>
      </c>
      <c r="B38" s="143" t="s">
        <v>385</v>
      </c>
      <c r="C38" s="262">
        <v>175000</v>
      </c>
      <c r="D38" s="251">
        <v>342000</v>
      </c>
      <c r="E38" s="281">
        <v>371052</v>
      </c>
    </row>
    <row r="39" spans="1:5" ht="16.5" thickBot="1">
      <c r="A39" s="130" t="s">
        <v>115</v>
      </c>
      <c r="B39" s="143" t="s">
        <v>386</v>
      </c>
      <c r="C39" s="263">
        <f>+C10+C22+C27+C28+C33+C37+C38</f>
        <v>21888771</v>
      </c>
      <c r="D39" s="246">
        <f>+D10+D22+D27+D28+D33+D37+D38</f>
        <v>25341256</v>
      </c>
      <c r="E39" s="276">
        <f>+E10+E22+E27+E28+E33+E37+E38</f>
        <v>24939484</v>
      </c>
    </row>
    <row r="40" spans="1:5" ht="16.5" thickBot="1">
      <c r="A40" s="150" t="s">
        <v>125</v>
      </c>
      <c r="B40" s="143" t="s">
        <v>387</v>
      </c>
      <c r="C40" s="263">
        <f>+C41+C42+C43</f>
        <v>86810095</v>
      </c>
      <c r="D40" s="246">
        <f>+D41+D42+D43</f>
        <v>104015015</v>
      </c>
      <c r="E40" s="276">
        <f>+E41+E42+E43</f>
        <v>104015015</v>
      </c>
    </row>
    <row r="41" spans="1:5" ht="15.75">
      <c r="A41" s="144" t="s">
        <v>388</v>
      </c>
      <c r="B41" s="145" t="s">
        <v>268</v>
      </c>
      <c r="C41" s="252"/>
      <c r="D41" s="252">
        <v>14176221</v>
      </c>
      <c r="E41" s="282">
        <v>14176221</v>
      </c>
    </row>
    <row r="42" spans="1:5" ht="15.75">
      <c r="A42" s="144" t="s">
        <v>389</v>
      </c>
      <c r="B42" s="146" t="s">
        <v>390</v>
      </c>
      <c r="C42" s="254"/>
      <c r="D42" s="254"/>
      <c r="E42" s="284"/>
    </row>
    <row r="43" spans="1:5" ht="16.5" thickBot="1">
      <c r="A43" s="138" t="s">
        <v>391</v>
      </c>
      <c r="B43" s="147" t="s">
        <v>392</v>
      </c>
      <c r="C43" s="253">
        <v>86810095</v>
      </c>
      <c r="D43" s="253">
        <v>89838794</v>
      </c>
      <c r="E43" s="283">
        <v>89838794</v>
      </c>
    </row>
    <row r="44" spans="1:5" ht="16.5" thickBot="1">
      <c r="A44" s="150" t="s">
        <v>260</v>
      </c>
      <c r="B44" s="151" t="s">
        <v>393</v>
      </c>
      <c r="C44" s="264">
        <f>+C39+C40</f>
        <v>108698866</v>
      </c>
      <c r="D44" s="255">
        <f>+D39+D40</f>
        <v>129356271</v>
      </c>
      <c r="E44" s="285">
        <f>+E39+E40</f>
        <v>128954499</v>
      </c>
    </row>
    <row r="45" spans="1:5" ht="16.5" thickBot="1">
      <c r="A45" s="153"/>
      <c r="B45" s="154"/>
      <c r="C45" s="155"/>
      <c r="E45" s="155"/>
    </row>
    <row r="46" spans="1:5" ht="16.5" thickBot="1">
      <c r="A46" s="128"/>
      <c r="B46" s="156" t="s">
        <v>177</v>
      </c>
      <c r="C46" s="264"/>
      <c r="D46" s="187"/>
      <c r="E46" s="152"/>
    </row>
    <row r="47" spans="1:5" ht="16.5" thickBot="1">
      <c r="A47" s="142" t="s">
        <v>11</v>
      </c>
      <c r="B47" s="143" t="s">
        <v>394</v>
      </c>
      <c r="C47" s="246">
        <f>SUM(C48:C52)</f>
        <v>108698866</v>
      </c>
      <c r="D47" s="246">
        <f>SUM(D48:D52)</f>
        <v>128278172</v>
      </c>
      <c r="E47" s="276">
        <f>SUM(E48:E52)</f>
        <v>106610475</v>
      </c>
    </row>
    <row r="48" spans="1:5" ht="15.75">
      <c r="A48" s="138" t="s">
        <v>13</v>
      </c>
      <c r="B48" s="141" t="s">
        <v>178</v>
      </c>
      <c r="C48" s="252">
        <v>60103930</v>
      </c>
      <c r="D48" s="252">
        <v>73776265</v>
      </c>
      <c r="E48" s="282">
        <v>63866793</v>
      </c>
    </row>
    <row r="49" spans="1:5" ht="15.75">
      <c r="A49" s="138" t="s">
        <v>15</v>
      </c>
      <c r="B49" s="139" t="s">
        <v>179</v>
      </c>
      <c r="C49" s="265">
        <v>12999355</v>
      </c>
      <c r="D49" s="265">
        <v>16013060</v>
      </c>
      <c r="E49" s="286">
        <v>14235559</v>
      </c>
    </row>
    <row r="50" spans="1:5" ht="15.75">
      <c r="A50" s="138" t="s">
        <v>17</v>
      </c>
      <c r="B50" s="139" t="s">
        <v>180</v>
      </c>
      <c r="C50" s="265">
        <v>35256581</v>
      </c>
      <c r="D50" s="265">
        <v>38149847</v>
      </c>
      <c r="E50" s="286">
        <v>28169555</v>
      </c>
    </row>
    <row r="51" spans="1:5" ht="15.75">
      <c r="A51" s="138" t="s">
        <v>19</v>
      </c>
      <c r="B51" s="139" t="s">
        <v>181</v>
      </c>
      <c r="C51" s="265"/>
      <c r="D51" s="265"/>
      <c r="E51" s="286"/>
    </row>
    <row r="52" spans="1:5" ht="16.5" thickBot="1">
      <c r="A52" s="138" t="s">
        <v>21</v>
      </c>
      <c r="B52" s="139" t="s">
        <v>183</v>
      </c>
      <c r="C52" s="265">
        <v>339000</v>
      </c>
      <c r="D52" s="265">
        <v>339000</v>
      </c>
      <c r="E52" s="286">
        <v>338568</v>
      </c>
    </row>
    <row r="53" spans="1:5" ht="16.5" thickBot="1">
      <c r="A53" s="142" t="s">
        <v>25</v>
      </c>
      <c r="B53" s="143" t="s">
        <v>395</v>
      </c>
      <c r="C53" s="246">
        <f>SUM(C54:C56)</f>
        <v>0</v>
      </c>
      <c r="D53" s="246">
        <f>SUM(D54:D56)</f>
        <v>1078099</v>
      </c>
      <c r="E53" s="276">
        <f>SUM(E54:E56)</f>
        <v>938590</v>
      </c>
    </row>
    <row r="54" spans="1:5" ht="15.75">
      <c r="A54" s="138" t="s">
        <v>27</v>
      </c>
      <c r="B54" s="141" t="s">
        <v>213</v>
      </c>
      <c r="C54" s="252"/>
      <c r="D54" s="252">
        <v>478099</v>
      </c>
      <c r="E54" s="282">
        <v>338590</v>
      </c>
    </row>
    <row r="55" spans="1:5" ht="15.75">
      <c r="A55" s="138" t="s">
        <v>29</v>
      </c>
      <c r="B55" s="139" t="s">
        <v>215</v>
      </c>
      <c r="C55" s="265"/>
      <c r="D55" s="265"/>
      <c r="E55" s="286"/>
    </row>
    <row r="56" spans="1:5" ht="15.75">
      <c r="A56" s="138" t="s">
        <v>31</v>
      </c>
      <c r="B56" s="139" t="s">
        <v>396</v>
      </c>
      <c r="C56" s="265"/>
      <c r="D56" s="265">
        <v>600000</v>
      </c>
      <c r="E56" s="286">
        <v>600000</v>
      </c>
    </row>
    <row r="57" spans="1:5" ht="32.25" thickBot="1">
      <c r="A57" s="138" t="s">
        <v>33</v>
      </c>
      <c r="B57" s="139" t="s">
        <v>397</v>
      </c>
      <c r="C57" s="265"/>
      <c r="D57" s="265"/>
      <c r="E57" s="286"/>
    </row>
    <row r="58" spans="1:5" ht="16.5" thickBot="1">
      <c r="A58" s="142" t="s">
        <v>39</v>
      </c>
      <c r="B58" s="143" t="s">
        <v>398</v>
      </c>
      <c r="C58" s="251"/>
      <c r="D58" s="251"/>
      <c r="E58" s="281"/>
    </row>
    <row r="59" spans="1:5" ht="16.5" thickBot="1">
      <c r="A59" s="142" t="s">
        <v>232</v>
      </c>
      <c r="B59" s="157" t="s">
        <v>399</v>
      </c>
      <c r="C59" s="255">
        <f>+C47+C53+C58</f>
        <v>108698866</v>
      </c>
      <c r="D59" s="255">
        <f>+D47+D53+D58</f>
        <v>129356271</v>
      </c>
      <c r="E59" s="285">
        <f>+E47+E53+E58</f>
        <v>107549065</v>
      </c>
    </row>
    <row r="60" spans="1:5" ht="16.5" thickBot="1">
      <c r="A60" s="158"/>
      <c r="B60" s="159"/>
      <c r="C60" s="160"/>
      <c r="E60" s="160"/>
    </row>
    <row r="61" spans="1:5" ht="16.5" thickBot="1">
      <c r="A61" s="161" t="s">
        <v>264</v>
      </c>
      <c r="B61" s="162"/>
      <c r="C61" s="266">
        <v>21</v>
      </c>
      <c r="D61" s="266">
        <v>26</v>
      </c>
      <c r="E61" s="287">
        <v>26</v>
      </c>
    </row>
    <row r="62" spans="1:5" ht="16.5" thickBot="1">
      <c r="A62" s="161" t="s">
        <v>265</v>
      </c>
      <c r="B62" s="162"/>
      <c r="C62" s="266">
        <v>0</v>
      </c>
      <c r="D62" s="266">
        <v>4</v>
      </c>
      <c r="E62" s="287">
        <v>4</v>
      </c>
    </row>
  </sheetData>
  <mergeCells count="3">
    <mergeCell ref="A1:E1"/>
    <mergeCell ref="A2:E2"/>
    <mergeCell ref="C6:D6"/>
  </mergeCells>
  <pageMargins left="0.52" right="0.36" top="0.75" bottom="0.75" header="0.3" footer="0.3"/>
  <pageSetup paperSize="9" scale="75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62"/>
  <sheetViews>
    <sheetView zoomScaleNormal="10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5" ht="15.75">
      <c r="A1" s="300" t="s">
        <v>402</v>
      </c>
      <c r="B1" s="300"/>
      <c r="C1" s="300"/>
      <c r="D1" s="300"/>
      <c r="E1" s="300"/>
    </row>
    <row r="2" spans="1:5" ht="15.75">
      <c r="A2" s="302" t="s">
        <v>423</v>
      </c>
      <c r="B2" s="302"/>
      <c r="C2" s="302"/>
      <c r="D2" s="302"/>
      <c r="E2" s="302"/>
    </row>
    <row r="3" spans="1:5" ht="16.5" thickBot="1">
      <c r="A3" s="84"/>
      <c r="B3" s="84"/>
      <c r="C3" s="84"/>
      <c r="D3" s="84"/>
      <c r="E3" s="84"/>
    </row>
    <row r="4" spans="1:5" ht="15.75">
      <c r="A4" s="4" t="s">
        <v>0</v>
      </c>
      <c r="B4" s="5" t="s">
        <v>407</v>
      </c>
      <c r="C4" s="190"/>
      <c r="D4" s="242"/>
      <c r="E4" s="219"/>
    </row>
    <row r="5" spans="1:5" ht="32.25" thickBot="1">
      <c r="A5" s="87" t="s">
        <v>2</v>
      </c>
      <c r="B5" s="85" t="s">
        <v>270</v>
      </c>
      <c r="C5" s="191"/>
      <c r="D5" s="243"/>
      <c r="E5" s="7"/>
    </row>
    <row r="6" spans="1:5" ht="16.5" thickBot="1">
      <c r="A6" s="127"/>
      <c r="B6" s="8"/>
      <c r="C6" s="81"/>
      <c r="D6" s="81"/>
      <c r="E6" s="81" t="s">
        <v>421</v>
      </c>
    </row>
    <row r="7" spans="1:5" ht="16.5" thickBot="1">
      <c r="A7" s="128" t="s">
        <v>4</v>
      </c>
      <c r="B7" s="129" t="s">
        <v>5</v>
      </c>
      <c r="C7" s="258" t="s">
        <v>6</v>
      </c>
      <c r="D7" s="129" t="s">
        <v>409</v>
      </c>
      <c r="E7" s="256" t="s">
        <v>417</v>
      </c>
    </row>
    <row r="8" spans="1:5" ht="16.5" thickBot="1">
      <c r="A8" s="130" t="s">
        <v>7</v>
      </c>
      <c r="B8" s="131" t="s">
        <v>8</v>
      </c>
      <c r="C8" s="259" t="s">
        <v>9</v>
      </c>
      <c r="D8" s="131" t="s">
        <v>273</v>
      </c>
      <c r="E8" s="257" t="s">
        <v>410</v>
      </c>
    </row>
    <row r="9" spans="1:5" ht="16.5" thickBot="1">
      <c r="A9" s="132"/>
      <c r="B9" s="133" t="s">
        <v>10</v>
      </c>
      <c r="C9" s="260"/>
      <c r="D9" s="261"/>
      <c r="E9" s="134"/>
    </row>
    <row r="10" spans="1:5" ht="16.5" thickBot="1">
      <c r="A10" s="130" t="s">
        <v>11</v>
      </c>
      <c r="B10" s="135" t="s">
        <v>374</v>
      </c>
      <c r="C10" s="246">
        <f>SUM(C11:C21)</f>
        <v>0</v>
      </c>
      <c r="D10" s="192">
        <f>SUM(D11:D21)</f>
        <v>0</v>
      </c>
      <c r="E10" s="149">
        <f>SUM(E11:E21)</f>
        <v>0</v>
      </c>
    </row>
    <row r="11" spans="1:5" ht="15.75">
      <c r="A11" s="136" t="s">
        <v>13</v>
      </c>
      <c r="B11" s="137" t="s">
        <v>72</v>
      </c>
      <c r="C11" s="247"/>
      <c r="D11" s="193"/>
      <c r="E11" s="194"/>
    </row>
    <row r="12" spans="1:5" ht="15.75">
      <c r="A12" s="138" t="s">
        <v>15</v>
      </c>
      <c r="B12" s="139" t="s">
        <v>74</v>
      </c>
      <c r="C12" s="248"/>
      <c r="D12" s="195"/>
      <c r="E12" s="196"/>
    </row>
    <row r="13" spans="1:5" ht="15.75">
      <c r="A13" s="138" t="s">
        <v>17</v>
      </c>
      <c r="B13" s="139" t="s">
        <v>76</v>
      </c>
      <c r="C13" s="248"/>
      <c r="D13" s="195"/>
      <c r="E13" s="196"/>
    </row>
    <row r="14" spans="1:5" ht="15.75">
      <c r="A14" s="138" t="s">
        <v>19</v>
      </c>
      <c r="B14" s="139" t="s">
        <v>78</v>
      </c>
      <c r="C14" s="248"/>
      <c r="D14" s="195"/>
      <c r="E14" s="196"/>
    </row>
    <row r="15" spans="1:5" ht="15.75">
      <c r="A15" s="138" t="s">
        <v>21</v>
      </c>
      <c r="B15" s="139" t="s">
        <v>80</v>
      </c>
      <c r="C15" s="248"/>
      <c r="D15" s="195"/>
      <c r="E15" s="196"/>
    </row>
    <row r="16" spans="1:5" ht="15.75">
      <c r="A16" s="138" t="s">
        <v>23</v>
      </c>
      <c r="B16" s="139" t="s">
        <v>375</v>
      </c>
      <c r="C16" s="248"/>
      <c r="D16" s="195"/>
      <c r="E16" s="196"/>
    </row>
    <row r="17" spans="1:5" ht="15.75">
      <c r="A17" s="138" t="s">
        <v>185</v>
      </c>
      <c r="B17" s="140" t="s">
        <v>376</v>
      </c>
      <c r="C17" s="248"/>
      <c r="D17" s="195"/>
      <c r="E17" s="196"/>
    </row>
    <row r="18" spans="1:5" ht="15.75">
      <c r="A18" s="138" t="s">
        <v>187</v>
      </c>
      <c r="B18" s="139" t="s">
        <v>86</v>
      </c>
      <c r="C18" s="249"/>
      <c r="D18" s="197"/>
      <c r="E18" s="198"/>
    </row>
    <row r="19" spans="1:5" ht="15.75">
      <c r="A19" s="138" t="s">
        <v>189</v>
      </c>
      <c r="B19" s="139" t="s">
        <v>88</v>
      </c>
      <c r="C19" s="248"/>
      <c r="D19" s="195"/>
      <c r="E19" s="196"/>
    </row>
    <row r="20" spans="1:5" ht="15.75">
      <c r="A20" s="138" t="s">
        <v>191</v>
      </c>
      <c r="B20" s="139" t="s">
        <v>90</v>
      </c>
      <c r="C20" s="250"/>
      <c r="D20" s="199"/>
      <c r="E20" s="200"/>
    </row>
    <row r="21" spans="1:5" ht="16.5" thickBot="1">
      <c r="A21" s="138" t="s">
        <v>193</v>
      </c>
      <c r="B21" s="140" t="s">
        <v>92</v>
      </c>
      <c r="C21" s="250"/>
      <c r="D21" s="199"/>
      <c r="E21" s="200"/>
    </row>
    <row r="22" spans="1:5" ht="32.25" thickBot="1">
      <c r="A22" s="130" t="s">
        <v>25</v>
      </c>
      <c r="B22" s="135" t="s">
        <v>377</v>
      </c>
      <c r="C22" s="246">
        <f>SUM(C23:C25)</f>
        <v>0</v>
      </c>
      <c r="D22" s="192">
        <f>SUM(D23:D25)</f>
        <v>0</v>
      </c>
      <c r="E22" s="149">
        <f>SUM(E23:E25)</f>
        <v>0</v>
      </c>
    </row>
    <row r="23" spans="1:5" ht="15.75">
      <c r="A23" s="138" t="s">
        <v>27</v>
      </c>
      <c r="B23" s="141" t="s">
        <v>28</v>
      </c>
      <c r="C23" s="248"/>
      <c r="D23" s="195"/>
      <c r="E23" s="196"/>
    </row>
    <row r="24" spans="1:5" ht="15.75">
      <c r="A24" s="138" t="s">
        <v>29</v>
      </c>
      <c r="B24" s="139" t="s">
        <v>378</v>
      </c>
      <c r="C24" s="248"/>
      <c r="D24" s="195"/>
      <c r="E24" s="196"/>
    </row>
    <row r="25" spans="1:5" ht="15.75">
      <c r="A25" s="138" t="s">
        <v>31</v>
      </c>
      <c r="B25" s="139" t="s">
        <v>379</v>
      </c>
      <c r="C25" s="248"/>
      <c r="D25" s="195"/>
      <c r="E25" s="196"/>
    </row>
    <row r="26" spans="1:5" ht="16.5" thickBot="1">
      <c r="A26" s="138" t="s">
        <v>33</v>
      </c>
      <c r="B26" s="139" t="s">
        <v>380</v>
      </c>
      <c r="C26" s="248"/>
      <c r="D26" s="195"/>
      <c r="E26" s="196"/>
    </row>
    <row r="27" spans="1:5" ht="16.5" thickBot="1">
      <c r="A27" s="142" t="s">
        <v>39</v>
      </c>
      <c r="B27" s="143" t="s">
        <v>266</v>
      </c>
      <c r="C27" s="251"/>
      <c r="D27" s="201"/>
      <c r="E27" s="148"/>
    </row>
    <row r="28" spans="1:5" ht="32.25" thickBot="1">
      <c r="A28" s="142" t="s">
        <v>232</v>
      </c>
      <c r="B28" s="143" t="s">
        <v>381</v>
      </c>
      <c r="C28" s="246">
        <f>+C29+C30+C31</f>
        <v>0</v>
      </c>
      <c r="D28" s="192">
        <f>+D29+D30+D31</f>
        <v>0</v>
      </c>
      <c r="E28" s="149">
        <f>+E29+E30+E31</f>
        <v>0</v>
      </c>
    </row>
    <row r="29" spans="1:5" ht="15.75">
      <c r="A29" s="144" t="s">
        <v>55</v>
      </c>
      <c r="B29" s="145" t="s">
        <v>42</v>
      </c>
      <c r="C29" s="252"/>
      <c r="D29" s="202"/>
      <c r="E29" s="203"/>
    </row>
    <row r="30" spans="1:5" ht="15.75">
      <c r="A30" s="144" t="s">
        <v>63</v>
      </c>
      <c r="B30" s="145" t="s">
        <v>378</v>
      </c>
      <c r="C30" s="248"/>
      <c r="D30" s="195"/>
      <c r="E30" s="196"/>
    </row>
    <row r="31" spans="1:5" ht="18" customHeight="1">
      <c r="A31" s="144" t="s">
        <v>65</v>
      </c>
      <c r="B31" s="146" t="s">
        <v>382</v>
      </c>
      <c r="C31" s="248"/>
      <c r="D31" s="195"/>
      <c r="E31" s="196"/>
    </row>
    <row r="32" spans="1:5" ht="16.5" thickBot="1">
      <c r="A32" s="138" t="s">
        <v>67</v>
      </c>
      <c r="B32" s="147" t="s">
        <v>383</v>
      </c>
      <c r="C32" s="253"/>
      <c r="D32" s="204"/>
      <c r="E32" s="205"/>
    </row>
    <row r="33" spans="1:5" ht="16.5" thickBot="1">
      <c r="A33" s="142" t="s">
        <v>69</v>
      </c>
      <c r="B33" s="143" t="s">
        <v>384</v>
      </c>
      <c r="C33" s="246">
        <f>+C34+C35+C36</f>
        <v>0</v>
      </c>
      <c r="D33" s="192">
        <f>+D34+D35+D36</f>
        <v>0</v>
      </c>
      <c r="E33" s="149">
        <f>+E34+E35+E36</f>
        <v>0</v>
      </c>
    </row>
    <row r="34" spans="1:5" ht="15.75">
      <c r="A34" s="144" t="s">
        <v>71</v>
      </c>
      <c r="B34" s="145" t="s">
        <v>96</v>
      </c>
      <c r="C34" s="252"/>
      <c r="D34" s="202"/>
      <c r="E34" s="203"/>
    </row>
    <row r="35" spans="1:5" ht="15.75">
      <c r="A35" s="144" t="s">
        <v>73</v>
      </c>
      <c r="B35" s="146" t="s">
        <v>98</v>
      </c>
      <c r="C35" s="254"/>
      <c r="D35" s="206"/>
      <c r="E35" s="207"/>
    </row>
    <row r="36" spans="1:5" ht="16.5" thickBot="1">
      <c r="A36" s="138" t="s">
        <v>75</v>
      </c>
      <c r="B36" s="147" t="s">
        <v>100</v>
      </c>
      <c r="C36" s="253"/>
      <c r="D36" s="204"/>
      <c r="E36" s="205"/>
    </row>
    <row r="37" spans="1:5" ht="16.5" thickBot="1">
      <c r="A37" s="142" t="s">
        <v>93</v>
      </c>
      <c r="B37" s="143" t="s">
        <v>267</v>
      </c>
      <c r="C37" s="251"/>
      <c r="D37" s="201"/>
      <c r="E37" s="148"/>
    </row>
    <row r="38" spans="1:5" ht="16.5" thickBot="1">
      <c r="A38" s="142" t="s">
        <v>250</v>
      </c>
      <c r="B38" s="143" t="s">
        <v>385</v>
      </c>
      <c r="C38" s="262"/>
      <c r="D38" s="201"/>
      <c r="E38" s="148"/>
    </row>
    <row r="39" spans="1:5" ht="16.5" thickBot="1">
      <c r="A39" s="130" t="s">
        <v>115</v>
      </c>
      <c r="B39" s="143" t="s">
        <v>386</v>
      </c>
      <c r="C39" s="263">
        <f>+C10+C22+C27+C28+C33+C37+C38</f>
        <v>0</v>
      </c>
      <c r="D39" s="192">
        <f>+D10+D22+D27+D28+D33+D37+D38</f>
        <v>0</v>
      </c>
      <c r="E39" s="149">
        <f>+E10+E22+E27+E28+E33+E37+E38</f>
        <v>0</v>
      </c>
    </row>
    <row r="40" spans="1:5" ht="16.5" thickBot="1">
      <c r="A40" s="150" t="s">
        <v>125</v>
      </c>
      <c r="B40" s="143" t="s">
        <v>387</v>
      </c>
      <c r="C40" s="263">
        <f>+C41+C42+C43</f>
        <v>0</v>
      </c>
      <c r="D40" s="192">
        <f>+D41+D42+D43</f>
        <v>0</v>
      </c>
      <c r="E40" s="149">
        <f>+E41+E42+E43</f>
        <v>0</v>
      </c>
    </row>
    <row r="41" spans="1:5" ht="15.75">
      <c r="A41" s="144" t="s">
        <v>388</v>
      </c>
      <c r="B41" s="145" t="s">
        <v>268</v>
      </c>
      <c r="C41" s="252"/>
      <c r="D41" s="202"/>
      <c r="E41" s="203"/>
    </row>
    <row r="42" spans="1:5" ht="15.75">
      <c r="A42" s="144" t="s">
        <v>389</v>
      </c>
      <c r="B42" s="146" t="s">
        <v>390</v>
      </c>
      <c r="C42" s="254"/>
      <c r="D42" s="206"/>
      <c r="E42" s="207"/>
    </row>
    <row r="43" spans="1:5" ht="16.5" thickBot="1">
      <c r="A43" s="138" t="s">
        <v>391</v>
      </c>
      <c r="B43" s="147" t="s">
        <v>392</v>
      </c>
      <c r="C43" s="253"/>
      <c r="D43" s="204"/>
      <c r="E43" s="205"/>
    </row>
    <row r="44" spans="1:5" ht="16.5" thickBot="1">
      <c r="A44" s="150" t="s">
        <v>260</v>
      </c>
      <c r="B44" s="151" t="s">
        <v>393</v>
      </c>
      <c r="C44" s="264">
        <f>+C39+C40</f>
        <v>0</v>
      </c>
      <c r="D44" s="208">
        <f>+D39+D40</f>
        <v>0</v>
      </c>
      <c r="E44" s="152">
        <f>+E39+E40</f>
        <v>0</v>
      </c>
    </row>
    <row r="45" spans="1:5" ht="16.5" thickBot="1">
      <c r="A45" s="153"/>
      <c r="B45" s="154"/>
      <c r="C45" s="155"/>
      <c r="D45" s="155"/>
      <c r="E45" s="155"/>
    </row>
    <row r="46" spans="1:5" ht="16.5" thickBot="1">
      <c r="A46" s="128"/>
      <c r="B46" s="156" t="s">
        <v>177</v>
      </c>
      <c r="C46" s="264"/>
      <c r="D46" s="264"/>
      <c r="E46" s="152"/>
    </row>
    <row r="47" spans="1:5" ht="16.5" thickBot="1">
      <c r="A47" s="142" t="s">
        <v>11</v>
      </c>
      <c r="B47" s="143" t="s">
        <v>394</v>
      </c>
      <c r="C47" s="246">
        <f>SUM(C48:C52)</f>
        <v>0</v>
      </c>
      <c r="D47" s="192">
        <f>SUM(D48:D52)</f>
        <v>0</v>
      </c>
      <c r="E47" s="149">
        <f>SUM(E48:E52)</f>
        <v>0</v>
      </c>
    </row>
    <row r="48" spans="1:5" ht="15.75">
      <c r="A48" s="138" t="s">
        <v>13</v>
      </c>
      <c r="B48" s="141" t="s">
        <v>178</v>
      </c>
      <c r="C48" s="252"/>
      <c r="D48" s="202"/>
      <c r="E48" s="203"/>
    </row>
    <row r="49" spans="1:5" ht="15.75">
      <c r="A49" s="138" t="s">
        <v>15</v>
      </c>
      <c r="B49" s="139" t="s">
        <v>179</v>
      </c>
      <c r="C49" s="265"/>
      <c r="D49" s="209"/>
      <c r="E49" s="210"/>
    </row>
    <row r="50" spans="1:5" ht="15.75">
      <c r="A50" s="138" t="s">
        <v>17</v>
      </c>
      <c r="B50" s="139" t="s">
        <v>180</v>
      </c>
      <c r="C50" s="265"/>
      <c r="D50" s="209"/>
      <c r="E50" s="210"/>
    </row>
    <row r="51" spans="1:5" ht="15.75">
      <c r="A51" s="138" t="s">
        <v>19</v>
      </c>
      <c r="B51" s="139" t="s">
        <v>181</v>
      </c>
      <c r="C51" s="265"/>
      <c r="D51" s="209"/>
      <c r="E51" s="210"/>
    </row>
    <row r="52" spans="1:5" ht="16.5" thickBot="1">
      <c r="A52" s="138" t="s">
        <v>21</v>
      </c>
      <c r="B52" s="139" t="s">
        <v>183</v>
      </c>
      <c r="C52" s="265"/>
      <c r="D52" s="209"/>
      <c r="E52" s="210"/>
    </row>
    <row r="53" spans="1:5" ht="16.5" thickBot="1">
      <c r="A53" s="142" t="s">
        <v>25</v>
      </c>
      <c r="B53" s="143" t="s">
        <v>395</v>
      </c>
      <c r="C53" s="246">
        <f>SUM(C54:C56)</f>
        <v>0</v>
      </c>
      <c r="D53" s="192">
        <f>SUM(D54:D56)</f>
        <v>0</v>
      </c>
      <c r="E53" s="149">
        <f>SUM(E54:E56)</f>
        <v>0</v>
      </c>
    </row>
    <row r="54" spans="1:5" ht="15.75">
      <c r="A54" s="138" t="s">
        <v>27</v>
      </c>
      <c r="B54" s="141" t="s">
        <v>213</v>
      </c>
      <c r="C54" s="252"/>
      <c r="D54" s="202"/>
      <c r="E54" s="203"/>
    </row>
    <row r="55" spans="1:5" ht="15.75">
      <c r="A55" s="138" t="s">
        <v>29</v>
      </c>
      <c r="B55" s="139" t="s">
        <v>215</v>
      </c>
      <c r="C55" s="265"/>
      <c r="D55" s="209"/>
      <c r="E55" s="210"/>
    </row>
    <row r="56" spans="1:5" ht="15.75">
      <c r="A56" s="138" t="s">
        <v>31</v>
      </c>
      <c r="B56" s="139" t="s">
        <v>396</v>
      </c>
      <c r="C56" s="265"/>
      <c r="D56" s="209"/>
      <c r="E56" s="210"/>
    </row>
    <row r="57" spans="1:5" ht="32.25" thickBot="1">
      <c r="A57" s="138" t="s">
        <v>33</v>
      </c>
      <c r="B57" s="139" t="s">
        <v>397</v>
      </c>
      <c r="C57" s="265"/>
      <c r="D57" s="209"/>
      <c r="E57" s="210"/>
    </row>
    <row r="58" spans="1:5" ht="16.5" thickBot="1">
      <c r="A58" s="142" t="s">
        <v>39</v>
      </c>
      <c r="B58" s="143" t="s">
        <v>398</v>
      </c>
      <c r="C58" s="251"/>
      <c r="D58" s="201"/>
      <c r="E58" s="148"/>
    </row>
    <row r="59" spans="1:5" ht="16.5" thickBot="1">
      <c r="A59" s="142" t="s">
        <v>232</v>
      </c>
      <c r="B59" s="157" t="s">
        <v>399</v>
      </c>
      <c r="C59" s="255">
        <f>+C47+C53+C58</f>
        <v>0</v>
      </c>
      <c r="D59" s="208">
        <f>+D47+D53+D58</f>
        <v>0</v>
      </c>
      <c r="E59" s="152">
        <f>+E47+E53+E58</f>
        <v>0</v>
      </c>
    </row>
    <row r="60" spans="1:5" ht="16.5" thickBot="1">
      <c r="A60" s="158"/>
      <c r="B60" s="159"/>
      <c r="C60" s="160"/>
      <c r="D60" s="160"/>
      <c r="E60" s="160"/>
    </row>
    <row r="61" spans="1:5" ht="16.5" thickBot="1">
      <c r="A61" s="161" t="s">
        <v>264</v>
      </c>
      <c r="B61" s="162"/>
      <c r="C61" s="266"/>
      <c r="D61" s="211"/>
      <c r="E61" s="212"/>
    </row>
    <row r="62" spans="1:5" ht="16.5" thickBot="1">
      <c r="A62" s="161" t="s">
        <v>265</v>
      </c>
      <c r="B62" s="162"/>
      <c r="C62" s="266"/>
      <c r="D62" s="211"/>
      <c r="E62" s="212"/>
    </row>
  </sheetData>
  <mergeCells count="2">
    <mergeCell ref="A1:E1"/>
    <mergeCell ref="A2:E2"/>
  </mergeCells>
  <pageMargins left="0.39" right="0.46" top="0.75" bottom="0.75" header="0.3" footer="0.3"/>
  <pageSetup paperSize="9" scale="76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E62"/>
  <sheetViews>
    <sheetView zoomScaleNormal="10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5" ht="15.75">
      <c r="A1" s="300" t="s">
        <v>403</v>
      </c>
      <c r="B1" s="300"/>
      <c r="C1" s="300"/>
      <c r="D1" s="300"/>
      <c r="E1" s="300"/>
    </row>
    <row r="2" spans="1:5" ht="15.75">
      <c r="A2" s="302" t="s">
        <v>424</v>
      </c>
      <c r="B2" s="302"/>
      <c r="C2" s="302"/>
      <c r="D2" s="302"/>
      <c r="E2" s="302"/>
    </row>
    <row r="3" spans="1:5" ht="16.5" thickBot="1">
      <c r="A3" s="84"/>
      <c r="B3" s="84"/>
      <c r="C3" s="84"/>
      <c r="D3" s="84"/>
      <c r="E3" s="84"/>
    </row>
    <row r="4" spans="1:5" ht="15.75">
      <c r="A4" s="4" t="s">
        <v>0</v>
      </c>
      <c r="B4" s="5" t="s">
        <v>407</v>
      </c>
      <c r="C4" s="190"/>
      <c r="D4" s="242"/>
      <c r="E4" s="219"/>
    </row>
    <row r="5" spans="1:5" ht="32.25" thickBot="1">
      <c r="A5" s="87" t="s">
        <v>2</v>
      </c>
      <c r="B5" s="85" t="s">
        <v>271</v>
      </c>
      <c r="C5" s="191"/>
      <c r="D5" s="243"/>
      <c r="E5" s="7"/>
    </row>
    <row r="6" spans="1:5" ht="16.5" thickBot="1">
      <c r="A6" s="8"/>
      <c r="B6" s="8"/>
      <c r="C6" s="81"/>
      <c r="D6" s="81"/>
      <c r="E6" s="81" t="s">
        <v>421</v>
      </c>
    </row>
    <row r="7" spans="1:5" ht="16.5" thickBot="1">
      <c r="A7" s="128" t="s">
        <v>4</v>
      </c>
      <c r="B7" s="129" t="s">
        <v>5</v>
      </c>
      <c r="C7" s="258" t="s">
        <v>6</v>
      </c>
      <c r="D7" s="129" t="s">
        <v>409</v>
      </c>
      <c r="E7" s="256" t="s">
        <v>417</v>
      </c>
    </row>
    <row r="8" spans="1:5" ht="16.5" thickBot="1">
      <c r="A8" s="130" t="s">
        <v>7</v>
      </c>
      <c r="B8" s="131" t="s">
        <v>8</v>
      </c>
      <c r="C8" s="259" t="s">
        <v>9</v>
      </c>
      <c r="D8" s="131" t="s">
        <v>273</v>
      </c>
      <c r="E8" s="257" t="s">
        <v>410</v>
      </c>
    </row>
    <row r="9" spans="1:5" ht="16.5" thickBot="1">
      <c r="A9" s="132"/>
      <c r="B9" s="133" t="s">
        <v>10</v>
      </c>
      <c r="C9" s="260"/>
      <c r="D9" s="267"/>
      <c r="E9" s="134"/>
    </row>
    <row r="10" spans="1:5" ht="16.5" thickBot="1">
      <c r="A10" s="130" t="s">
        <v>11</v>
      </c>
      <c r="B10" s="135" t="s">
        <v>374</v>
      </c>
      <c r="C10" s="246">
        <f>SUM(C11:C21)</f>
        <v>0</v>
      </c>
      <c r="D10" s="192">
        <f>SUM(D11:D21)</f>
        <v>0</v>
      </c>
      <c r="E10" s="149">
        <f>SUM(E11:E21)</f>
        <v>0</v>
      </c>
    </row>
    <row r="11" spans="1:5" ht="15.75">
      <c r="A11" s="136" t="s">
        <v>13</v>
      </c>
      <c r="B11" s="137" t="s">
        <v>72</v>
      </c>
      <c r="C11" s="247"/>
      <c r="D11" s="193"/>
      <c r="E11" s="194"/>
    </row>
    <row r="12" spans="1:5" ht="15.75">
      <c r="A12" s="138" t="s">
        <v>15</v>
      </c>
      <c r="B12" s="139" t="s">
        <v>74</v>
      </c>
      <c r="C12" s="248"/>
      <c r="D12" s="195"/>
      <c r="E12" s="196"/>
    </row>
    <row r="13" spans="1:5" ht="15.75">
      <c r="A13" s="138" t="s">
        <v>17</v>
      </c>
      <c r="B13" s="139" t="s">
        <v>76</v>
      </c>
      <c r="C13" s="248"/>
      <c r="D13" s="195"/>
      <c r="E13" s="196"/>
    </row>
    <row r="14" spans="1:5" ht="15.75">
      <c r="A14" s="138" t="s">
        <v>19</v>
      </c>
      <c r="B14" s="139" t="s">
        <v>78</v>
      </c>
      <c r="C14" s="248"/>
      <c r="D14" s="195"/>
      <c r="E14" s="196"/>
    </row>
    <row r="15" spans="1:5" ht="15.75">
      <c r="A15" s="138" t="s">
        <v>21</v>
      </c>
      <c r="B15" s="139" t="s">
        <v>80</v>
      </c>
      <c r="C15" s="248"/>
      <c r="D15" s="195"/>
      <c r="E15" s="196"/>
    </row>
    <row r="16" spans="1:5" ht="15.75">
      <c r="A16" s="138" t="s">
        <v>23</v>
      </c>
      <c r="B16" s="139" t="s">
        <v>375</v>
      </c>
      <c r="C16" s="248"/>
      <c r="D16" s="195"/>
      <c r="E16" s="196"/>
    </row>
    <row r="17" spans="1:5" ht="15.75">
      <c r="A17" s="138" t="s">
        <v>185</v>
      </c>
      <c r="B17" s="140" t="s">
        <v>376</v>
      </c>
      <c r="C17" s="248"/>
      <c r="D17" s="195"/>
      <c r="E17" s="196"/>
    </row>
    <row r="18" spans="1:5" ht="15.75">
      <c r="A18" s="138" t="s">
        <v>187</v>
      </c>
      <c r="B18" s="139" t="s">
        <v>86</v>
      </c>
      <c r="C18" s="249"/>
      <c r="D18" s="197"/>
      <c r="E18" s="198"/>
    </row>
    <row r="19" spans="1:5" ht="15.75">
      <c r="A19" s="138" t="s">
        <v>189</v>
      </c>
      <c r="B19" s="139" t="s">
        <v>88</v>
      </c>
      <c r="C19" s="248"/>
      <c r="D19" s="195"/>
      <c r="E19" s="196"/>
    </row>
    <row r="20" spans="1:5" ht="15.75">
      <c r="A20" s="138" t="s">
        <v>191</v>
      </c>
      <c r="B20" s="139" t="s">
        <v>90</v>
      </c>
      <c r="C20" s="250"/>
      <c r="D20" s="199"/>
      <c r="E20" s="200"/>
    </row>
    <row r="21" spans="1:5" ht="16.5" thickBot="1">
      <c r="A21" s="138" t="s">
        <v>193</v>
      </c>
      <c r="B21" s="140" t="s">
        <v>92</v>
      </c>
      <c r="C21" s="250"/>
      <c r="D21" s="199"/>
      <c r="E21" s="200"/>
    </row>
    <row r="22" spans="1:5" ht="32.25" thickBot="1">
      <c r="A22" s="130" t="s">
        <v>25</v>
      </c>
      <c r="B22" s="135" t="s">
        <v>377</v>
      </c>
      <c r="C22" s="246">
        <f>SUM(C23:C25)</f>
        <v>0</v>
      </c>
      <c r="D22" s="192">
        <f>SUM(D23:D25)</f>
        <v>0</v>
      </c>
      <c r="E22" s="149">
        <f>SUM(E23:E25)</f>
        <v>0</v>
      </c>
    </row>
    <row r="23" spans="1:5" ht="15.75">
      <c r="A23" s="138" t="s">
        <v>27</v>
      </c>
      <c r="B23" s="141" t="s">
        <v>28</v>
      </c>
      <c r="C23" s="248"/>
      <c r="D23" s="195"/>
      <c r="E23" s="196"/>
    </row>
    <row r="24" spans="1:5" ht="15.75">
      <c r="A24" s="138" t="s">
        <v>29</v>
      </c>
      <c r="B24" s="139" t="s">
        <v>378</v>
      </c>
      <c r="C24" s="248"/>
      <c r="D24" s="195"/>
      <c r="E24" s="196"/>
    </row>
    <row r="25" spans="1:5" ht="15.75">
      <c r="A25" s="138" t="s">
        <v>31</v>
      </c>
      <c r="B25" s="139" t="s">
        <v>379</v>
      </c>
      <c r="C25" s="248"/>
      <c r="D25" s="195"/>
      <c r="E25" s="196"/>
    </row>
    <row r="26" spans="1:5" ht="16.5" thickBot="1">
      <c r="A26" s="138" t="s">
        <v>33</v>
      </c>
      <c r="B26" s="139" t="s">
        <v>380</v>
      </c>
      <c r="C26" s="248"/>
      <c r="D26" s="195"/>
      <c r="E26" s="196"/>
    </row>
    <row r="27" spans="1:5" ht="16.5" thickBot="1">
      <c r="A27" s="142" t="s">
        <v>39</v>
      </c>
      <c r="B27" s="143" t="s">
        <v>266</v>
      </c>
      <c r="C27" s="251"/>
      <c r="D27" s="201"/>
      <c r="E27" s="148"/>
    </row>
    <row r="28" spans="1:5" ht="32.25" thickBot="1">
      <c r="A28" s="142" t="s">
        <v>232</v>
      </c>
      <c r="B28" s="143" t="s">
        <v>381</v>
      </c>
      <c r="C28" s="246">
        <f>+C29+C30+C31</f>
        <v>0</v>
      </c>
      <c r="D28" s="192">
        <f>+D29+D30+D31</f>
        <v>0</v>
      </c>
      <c r="E28" s="149">
        <f>+E29+E30+E31</f>
        <v>0</v>
      </c>
    </row>
    <row r="29" spans="1:5" ht="15.75">
      <c r="A29" s="144" t="s">
        <v>55</v>
      </c>
      <c r="B29" s="145" t="s">
        <v>42</v>
      </c>
      <c r="C29" s="252"/>
      <c r="D29" s="202"/>
      <c r="E29" s="203"/>
    </row>
    <row r="30" spans="1:5" ht="15.75">
      <c r="A30" s="144" t="s">
        <v>63</v>
      </c>
      <c r="B30" s="145" t="s">
        <v>378</v>
      </c>
      <c r="C30" s="248"/>
      <c r="D30" s="195"/>
      <c r="E30" s="196"/>
    </row>
    <row r="31" spans="1:5" ht="18.75" customHeight="1">
      <c r="A31" s="144" t="s">
        <v>65</v>
      </c>
      <c r="B31" s="146" t="s">
        <v>382</v>
      </c>
      <c r="C31" s="248"/>
      <c r="D31" s="195"/>
      <c r="E31" s="196"/>
    </row>
    <row r="32" spans="1:5" ht="16.5" thickBot="1">
      <c r="A32" s="138" t="s">
        <v>67</v>
      </c>
      <c r="B32" s="147" t="s">
        <v>383</v>
      </c>
      <c r="C32" s="253"/>
      <c r="D32" s="204"/>
      <c r="E32" s="205"/>
    </row>
    <row r="33" spans="1:5" ht="16.5" thickBot="1">
      <c r="A33" s="142" t="s">
        <v>69</v>
      </c>
      <c r="B33" s="143" t="s">
        <v>384</v>
      </c>
      <c r="C33" s="246">
        <f>+C34+C35+C36</f>
        <v>0</v>
      </c>
      <c r="D33" s="192">
        <f>+D34+D35+D36</f>
        <v>0</v>
      </c>
      <c r="E33" s="149">
        <f>+E34+E35+E36</f>
        <v>0</v>
      </c>
    </row>
    <row r="34" spans="1:5" ht="15.75">
      <c r="A34" s="144" t="s">
        <v>71</v>
      </c>
      <c r="B34" s="145" t="s">
        <v>96</v>
      </c>
      <c r="C34" s="252"/>
      <c r="D34" s="202"/>
      <c r="E34" s="203"/>
    </row>
    <row r="35" spans="1:5" ht="15.75">
      <c r="A35" s="144" t="s">
        <v>73</v>
      </c>
      <c r="B35" s="146" t="s">
        <v>98</v>
      </c>
      <c r="C35" s="254"/>
      <c r="D35" s="206"/>
      <c r="E35" s="207"/>
    </row>
    <row r="36" spans="1:5" ht="16.5" thickBot="1">
      <c r="A36" s="138" t="s">
        <v>75</v>
      </c>
      <c r="B36" s="147" t="s">
        <v>100</v>
      </c>
      <c r="C36" s="253"/>
      <c r="D36" s="204"/>
      <c r="E36" s="205"/>
    </row>
    <row r="37" spans="1:5" ht="16.5" thickBot="1">
      <c r="A37" s="142" t="s">
        <v>93</v>
      </c>
      <c r="B37" s="143" t="s">
        <v>267</v>
      </c>
      <c r="C37" s="251"/>
      <c r="D37" s="201"/>
      <c r="E37" s="148"/>
    </row>
    <row r="38" spans="1:5" ht="16.5" thickBot="1">
      <c r="A38" s="142" t="s">
        <v>250</v>
      </c>
      <c r="B38" s="143" t="s">
        <v>385</v>
      </c>
      <c r="C38" s="262"/>
      <c r="D38" s="201"/>
      <c r="E38" s="148"/>
    </row>
    <row r="39" spans="1:5" ht="16.5" thickBot="1">
      <c r="A39" s="130" t="s">
        <v>115</v>
      </c>
      <c r="B39" s="143" t="s">
        <v>386</v>
      </c>
      <c r="C39" s="263">
        <f>+C10+C22+C27+C28+C33+C37+C38</f>
        <v>0</v>
      </c>
      <c r="D39" s="192">
        <f>+D10+D22+D27+D28+D33+D37+D38</f>
        <v>0</v>
      </c>
      <c r="E39" s="149">
        <f>+E10+E22+E27+E28+E33+E37+E38</f>
        <v>0</v>
      </c>
    </row>
    <row r="40" spans="1:5" ht="16.5" thickBot="1">
      <c r="A40" s="150" t="s">
        <v>125</v>
      </c>
      <c r="B40" s="143" t="s">
        <v>387</v>
      </c>
      <c r="C40" s="263">
        <f>+C41+C42+C43</f>
        <v>0</v>
      </c>
      <c r="D40" s="192">
        <f>+D41+D42+D43</f>
        <v>0</v>
      </c>
      <c r="E40" s="149">
        <f>+E41+E42+E43</f>
        <v>0</v>
      </c>
    </row>
    <row r="41" spans="1:5" ht="15.75">
      <c r="A41" s="144" t="s">
        <v>388</v>
      </c>
      <c r="B41" s="145" t="s">
        <v>268</v>
      </c>
      <c r="C41" s="252"/>
      <c r="D41" s="202"/>
      <c r="E41" s="203"/>
    </row>
    <row r="42" spans="1:5" ht="15.75">
      <c r="A42" s="144" t="s">
        <v>389</v>
      </c>
      <c r="B42" s="146" t="s">
        <v>390</v>
      </c>
      <c r="C42" s="254"/>
      <c r="D42" s="206"/>
      <c r="E42" s="207"/>
    </row>
    <row r="43" spans="1:5" ht="16.5" thickBot="1">
      <c r="A43" s="138" t="s">
        <v>391</v>
      </c>
      <c r="B43" s="147" t="s">
        <v>392</v>
      </c>
      <c r="C43" s="253"/>
      <c r="D43" s="204"/>
      <c r="E43" s="205"/>
    </row>
    <row r="44" spans="1:5" ht="16.5" thickBot="1">
      <c r="A44" s="150" t="s">
        <v>260</v>
      </c>
      <c r="B44" s="151" t="s">
        <v>393</v>
      </c>
      <c r="C44" s="264">
        <f>+C39+C40</f>
        <v>0</v>
      </c>
      <c r="D44" s="208">
        <f>+D39+D40</f>
        <v>0</v>
      </c>
      <c r="E44" s="152">
        <f>+E39+E40</f>
        <v>0</v>
      </c>
    </row>
    <row r="45" spans="1:5" ht="16.5" thickBot="1">
      <c r="A45" s="153"/>
      <c r="B45" s="154"/>
      <c r="C45" s="155"/>
      <c r="D45" s="155"/>
      <c r="E45" s="155"/>
    </row>
    <row r="46" spans="1:5" ht="16.5" thickBot="1">
      <c r="A46" s="128"/>
      <c r="B46" s="156" t="s">
        <v>177</v>
      </c>
      <c r="C46" s="264"/>
      <c r="D46" s="264"/>
      <c r="E46" s="152"/>
    </row>
    <row r="47" spans="1:5" ht="16.5" thickBot="1">
      <c r="A47" s="142" t="s">
        <v>11</v>
      </c>
      <c r="B47" s="143" t="s">
        <v>394</v>
      </c>
      <c r="C47" s="246">
        <f>SUM(C48:C52)</f>
        <v>0</v>
      </c>
      <c r="D47" s="192">
        <f>SUM(D48:D52)</f>
        <v>0</v>
      </c>
      <c r="E47" s="149">
        <f>SUM(E48:E52)</f>
        <v>0</v>
      </c>
    </row>
    <row r="48" spans="1:5" ht="15.75">
      <c r="A48" s="138" t="s">
        <v>13</v>
      </c>
      <c r="B48" s="141" t="s">
        <v>178</v>
      </c>
      <c r="C48" s="252"/>
      <c r="D48" s="202"/>
      <c r="E48" s="203"/>
    </row>
    <row r="49" spans="1:5" ht="15.75">
      <c r="A49" s="138" t="s">
        <v>15</v>
      </c>
      <c r="B49" s="139" t="s">
        <v>179</v>
      </c>
      <c r="C49" s="265"/>
      <c r="D49" s="209"/>
      <c r="E49" s="210"/>
    </row>
    <row r="50" spans="1:5" ht="15.75">
      <c r="A50" s="138" t="s">
        <v>17</v>
      </c>
      <c r="B50" s="139" t="s">
        <v>180</v>
      </c>
      <c r="C50" s="265"/>
      <c r="D50" s="209"/>
      <c r="E50" s="210"/>
    </row>
    <row r="51" spans="1:5" ht="15.75">
      <c r="A51" s="138" t="s">
        <v>19</v>
      </c>
      <c r="B51" s="139" t="s">
        <v>181</v>
      </c>
      <c r="C51" s="265"/>
      <c r="D51" s="209"/>
      <c r="E51" s="210"/>
    </row>
    <row r="52" spans="1:5" ht="16.5" thickBot="1">
      <c r="A52" s="138" t="s">
        <v>21</v>
      </c>
      <c r="B52" s="139" t="s">
        <v>183</v>
      </c>
      <c r="C52" s="265"/>
      <c r="D52" s="209"/>
      <c r="E52" s="210"/>
    </row>
    <row r="53" spans="1:5" ht="16.5" thickBot="1">
      <c r="A53" s="142" t="s">
        <v>25</v>
      </c>
      <c r="B53" s="143" t="s">
        <v>395</v>
      </c>
      <c r="C53" s="246">
        <f>SUM(C54:C56)</f>
        <v>0</v>
      </c>
      <c r="D53" s="192">
        <f>SUM(D54:D56)</f>
        <v>0</v>
      </c>
      <c r="E53" s="149">
        <f>SUM(E54:E56)</f>
        <v>0</v>
      </c>
    </row>
    <row r="54" spans="1:5" ht="15.75">
      <c r="A54" s="138" t="s">
        <v>27</v>
      </c>
      <c r="B54" s="141" t="s">
        <v>213</v>
      </c>
      <c r="C54" s="252"/>
      <c r="D54" s="202"/>
      <c r="E54" s="203"/>
    </row>
    <row r="55" spans="1:5" ht="15.75">
      <c r="A55" s="138" t="s">
        <v>29</v>
      </c>
      <c r="B55" s="139" t="s">
        <v>215</v>
      </c>
      <c r="C55" s="265"/>
      <c r="D55" s="209"/>
      <c r="E55" s="210"/>
    </row>
    <row r="56" spans="1:5" ht="15.75">
      <c r="A56" s="138" t="s">
        <v>31</v>
      </c>
      <c r="B56" s="139" t="s">
        <v>396</v>
      </c>
      <c r="C56" s="265"/>
      <c r="D56" s="209"/>
      <c r="E56" s="210"/>
    </row>
    <row r="57" spans="1:5" ht="32.25" thickBot="1">
      <c r="A57" s="138" t="s">
        <v>33</v>
      </c>
      <c r="B57" s="139" t="s">
        <v>397</v>
      </c>
      <c r="C57" s="265"/>
      <c r="D57" s="209"/>
      <c r="E57" s="210"/>
    </row>
    <row r="58" spans="1:5" ht="16.5" thickBot="1">
      <c r="A58" s="142" t="s">
        <v>39</v>
      </c>
      <c r="B58" s="143" t="s">
        <v>398</v>
      </c>
      <c r="C58" s="251"/>
      <c r="D58" s="201"/>
      <c r="E58" s="148"/>
    </row>
    <row r="59" spans="1:5" ht="16.5" thickBot="1">
      <c r="A59" s="142" t="s">
        <v>232</v>
      </c>
      <c r="B59" s="157" t="s">
        <v>399</v>
      </c>
      <c r="C59" s="255">
        <f>+C47+C53+C58</f>
        <v>0</v>
      </c>
      <c r="D59" s="208">
        <f>+D47+D53+D58</f>
        <v>0</v>
      </c>
      <c r="E59" s="152">
        <f>+E47+E53+E58</f>
        <v>0</v>
      </c>
    </row>
    <row r="60" spans="1:5" ht="16.5" thickBot="1">
      <c r="A60" s="158"/>
      <c r="B60" s="159"/>
      <c r="C60" s="160"/>
      <c r="D60" s="160"/>
      <c r="E60" s="160"/>
    </row>
    <row r="61" spans="1:5" ht="16.5" thickBot="1">
      <c r="A61" s="161" t="s">
        <v>264</v>
      </c>
      <c r="B61" s="162"/>
      <c r="C61" s="266"/>
      <c r="D61" s="211"/>
      <c r="E61" s="212"/>
    </row>
    <row r="62" spans="1:5" ht="16.5" thickBot="1">
      <c r="A62" s="161" t="s">
        <v>265</v>
      </c>
      <c r="B62" s="162"/>
      <c r="C62" s="266"/>
      <c r="D62" s="211"/>
      <c r="E62" s="212"/>
    </row>
  </sheetData>
  <mergeCells count="2">
    <mergeCell ref="A2:E2"/>
    <mergeCell ref="A1:E1"/>
  </mergeCells>
  <pageMargins left="0.46" right="0.46" top="0.75" bottom="0.75" header="0.3" footer="0.3"/>
  <pageSetup paperSize="9" scale="76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konyveles</cp:lastModifiedBy>
  <cp:lastPrinted>2018-05-28T07:48:39Z</cp:lastPrinted>
  <dcterms:created xsi:type="dcterms:W3CDTF">2015-02-23T07:05:39Z</dcterms:created>
  <dcterms:modified xsi:type="dcterms:W3CDTF">2018-05-28T07:48:41Z</dcterms:modified>
</cp:coreProperties>
</file>