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9320" windowHeight="9780" activeTab="13"/>
  </bookViews>
  <sheets>
    <sheet name="1" sheetId="15" r:id="rId1"/>
    <sheet name="2" sheetId="1" r:id="rId2"/>
    <sheet name="3-a" sheetId="14" r:id="rId3"/>
    <sheet name="4" sheetId="19" r:id="rId4"/>
    <sheet name="5-a" sheetId="18" r:id="rId5"/>
    <sheet name="6-a" sheetId="9" r:id="rId6"/>
    <sheet name="6-b" sheetId="10" r:id="rId7"/>
    <sheet name="7" sheetId="11" r:id="rId8"/>
    <sheet name="8-a" sheetId="20" r:id="rId9"/>
    <sheet name="8-b" sheetId="21" r:id="rId10"/>
    <sheet name="8-c" sheetId="22" r:id="rId11"/>
    <sheet name="8-d" sheetId="23" r:id="rId12"/>
    <sheet name="8-e" sheetId="24" r:id="rId13"/>
    <sheet name="8-f" sheetId="25" r:id="rId14"/>
  </sheets>
  <calcPr calcId="125725"/>
</workbook>
</file>

<file path=xl/calcChain.xml><?xml version="1.0" encoding="utf-8"?>
<calcChain xmlns="http://schemas.openxmlformats.org/spreadsheetml/2006/main">
  <c r="G31" i="24"/>
  <c r="I31"/>
  <c r="E31"/>
  <c r="G20"/>
  <c r="I20"/>
  <c r="E20"/>
  <c r="K31" i="23"/>
  <c r="G20"/>
  <c r="I20"/>
  <c r="E20"/>
  <c r="I31"/>
  <c r="G31"/>
  <c r="E31"/>
  <c r="G31" i="22"/>
  <c r="I31"/>
  <c r="E31"/>
  <c r="D11" i="9"/>
  <c r="G31" i="25"/>
  <c r="I31"/>
  <c r="E31"/>
  <c r="G20"/>
  <c r="I20"/>
  <c r="E20"/>
  <c r="K15"/>
  <c r="K26"/>
  <c r="K25"/>
  <c r="I15"/>
  <c r="K24" l="1"/>
  <c r="G15"/>
  <c r="K20" l="1"/>
  <c r="K31"/>
  <c r="K30" i="24"/>
  <c r="K26"/>
  <c r="K31" s="1"/>
  <c r="K15"/>
  <c r="K20" s="1"/>
  <c r="K28" i="23" l="1"/>
  <c r="K27"/>
  <c r="K26"/>
  <c r="K25"/>
  <c r="K24"/>
  <c r="K15"/>
  <c r="K20" s="1"/>
  <c r="K28" i="22" l="1"/>
  <c r="K27"/>
  <c r="K26"/>
  <c r="K25"/>
  <c r="K24"/>
  <c r="K15"/>
  <c r="K20" s="1"/>
  <c r="K31" l="1"/>
  <c r="K28" i="21"/>
  <c r="K27"/>
  <c r="K26"/>
  <c r="K24"/>
  <c r="K31" s="1"/>
  <c r="K20"/>
  <c r="K15"/>
  <c r="K28" i="20" l="1"/>
  <c r="K27"/>
  <c r="K26"/>
  <c r="K31" s="1"/>
  <c r="K25"/>
  <c r="K24"/>
  <c r="K15"/>
  <c r="K13"/>
  <c r="K20" s="1"/>
  <c r="G26" i="9"/>
  <c r="G25"/>
  <c r="G10"/>
  <c r="G11"/>
  <c r="G12"/>
  <c r="G13"/>
  <c r="G9"/>
  <c r="D14"/>
  <c r="D13"/>
  <c r="D12"/>
  <c r="D10"/>
  <c r="D9"/>
  <c r="C27"/>
  <c r="C22"/>
  <c r="C17"/>
  <c r="C16"/>
  <c r="C28" s="1"/>
  <c r="F28"/>
  <c r="F27"/>
  <c r="F16"/>
  <c r="D9" i="10"/>
  <c r="G12"/>
  <c r="G13"/>
  <c r="G14"/>
  <c r="G10"/>
  <c r="G11"/>
  <c r="G9"/>
  <c r="D12"/>
  <c r="C28"/>
  <c r="C22"/>
  <c r="C16"/>
  <c r="C15"/>
  <c r="C29" s="1"/>
  <c r="F28"/>
  <c r="F15"/>
  <c r="F29" s="1"/>
  <c r="D97" i="1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96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12"/>
  <c r="D13"/>
  <c r="D14"/>
  <c r="D15"/>
  <c r="D11"/>
  <c r="D95"/>
  <c r="D57" i="15"/>
  <c r="D76"/>
  <c r="D63"/>
  <c r="D62"/>
  <c r="D22"/>
  <c r="D23"/>
  <c r="D24"/>
  <c r="D25"/>
  <c r="D26"/>
  <c r="D27"/>
  <c r="D28"/>
  <c r="D21"/>
  <c r="D39"/>
  <c r="D40"/>
  <c r="D41"/>
  <c r="D42"/>
  <c r="D43"/>
  <c r="D44"/>
  <c r="D45"/>
  <c r="D46"/>
  <c r="D47"/>
  <c r="D48"/>
  <c r="D38"/>
  <c r="D30"/>
  <c r="D31"/>
  <c r="D32"/>
  <c r="D33"/>
  <c r="D34"/>
  <c r="D35"/>
  <c r="D36"/>
  <c r="D20"/>
  <c r="D10"/>
  <c r="D11"/>
  <c r="D12"/>
  <c r="D13"/>
  <c r="D14"/>
  <c r="D9"/>
  <c r="D144"/>
  <c r="D125"/>
  <c r="D124"/>
  <c r="D123"/>
  <c r="D122"/>
  <c r="D121"/>
  <c r="D118"/>
  <c r="D119"/>
  <c r="D117"/>
  <c r="D112"/>
  <c r="D101"/>
  <c r="D102"/>
  <c r="D100" s="1"/>
  <c r="D103"/>
  <c r="D104"/>
  <c r="D105"/>
  <c r="D106"/>
  <c r="D107"/>
  <c r="D108"/>
  <c r="D109"/>
  <c r="D110"/>
  <c r="D111"/>
  <c r="D99"/>
  <c r="D98"/>
  <c r="D97"/>
  <c r="D96"/>
  <c r="C96"/>
  <c r="D131"/>
  <c r="D135"/>
  <c r="D142"/>
  <c r="D156" s="1"/>
  <c r="D148"/>
  <c r="D15"/>
  <c r="D49"/>
  <c r="D55"/>
  <c r="D60"/>
  <c r="D66"/>
  <c r="D70"/>
  <c r="D75"/>
  <c r="D78"/>
  <c r="D82"/>
  <c r="D47" i="18"/>
  <c r="D53"/>
  <c r="D10"/>
  <c r="D22"/>
  <c r="D28"/>
  <c r="D33"/>
  <c r="D40"/>
  <c r="D47" i="19"/>
  <c r="D53"/>
  <c r="D10"/>
  <c r="D22"/>
  <c r="D28"/>
  <c r="D33"/>
  <c r="D40"/>
  <c r="D32" i="14"/>
  <c r="D100"/>
  <c r="D95" s="1"/>
  <c r="D121"/>
  <c r="D116" s="1"/>
  <c r="D131"/>
  <c r="D135"/>
  <c r="D142"/>
  <c r="D156" s="1"/>
  <c r="D148"/>
  <c r="D10"/>
  <c r="D17"/>
  <c r="D24"/>
  <c r="D31"/>
  <c r="D39"/>
  <c r="D51"/>
  <c r="D57"/>
  <c r="D62"/>
  <c r="D68"/>
  <c r="D72"/>
  <c r="D77"/>
  <c r="D91" s="1"/>
  <c r="D80"/>
  <c r="D84"/>
  <c r="D13" i="11"/>
  <c r="D14" s="1"/>
  <c r="D34" s="1"/>
  <c r="D15"/>
  <c r="D24"/>
  <c r="D33"/>
  <c r="C117" i="15"/>
  <c r="C107"/>
  <c r="C98"/>
  <c r="C97"/>
  <c r="C76"/>
  <c r="C62"/>
  <c r="C45"/>
  <c r="C43"/>
  <c r="C42"/>
  <c r="C39"/>
  <c r="C20"/>
  <c r="C148"/>
  <c r="C142"/>
  <c r="C135"/>
  <c r="C131"/>
  <c r="C156" s="1"/>
  <c r="C121"/>
  <c r="C116" s="1"/>
  <c r="C100"/>
  <c r="C82"/>
  <c r="C78"/>
  <c r="C75"/>
  <c r="C70"/>
  <c r="C66"/>
  <c r="C60"/>
  <c r="C55"/>
  <c r="C49"/>
  <c r="C37"/>
  <c r="C30"/>
  <c r="C29" s="1"/>
  <c r="C22"/>
  <c r="C15"/>
  <c r="C8"/>
  <c r="C148" i="14"/>
  <c r="C142"/>
  <c r="C135"/>
  <c r="C131"/>
  <c r="C156" s="1"/>
  <c r="C121"/>
  <c r="C116" s="1"/>
  <c r="C100"/>
  <c r="C95" s="1"/>
  <c r="C130" s="1"/>
  <c r="C157" s="1"/>
  <c r="C84"/>
  <c r="C80"/>
  <c r="C77"/>
  <c r="C72"/>
  <c r="C68"/>
  <c r="C91" s="1"/>
  <c r="C62"/>
  <c r="C57"/>
  <c r="C51"/>
  <c r="C39"/>
  <c r="C32"/>
  <c r="C31" s="1"/>
  <c r="C24"/>
  <c r="C17"/>
  <c r="C10"/>
  <c r="C121" i="1"/>
  <c r="C53" i="18"/>
  <c r="C47"/>
  <c r="C59" s="1"/>
  <c r="C40"/>
  <c r="C33"/>
  <c r="C28"/>
  <c r="C22"/>
  <c r="C10"/>
  <c r="C39" s="1"/>
  <c r="C44" s="1"/>
  <c r="D10" i="1" l="1"/>
  <c r="D59" i="18"/>
  <c r="D116" i="15"/>
  <c r="D59" i="19"/>
  <c r="D89" i="15"/>
  <c r="D37"/>
  <c r="D29"/>
  <c r="D8"/>
  <c r="D95"/>
  <c r="D39" i="18"/>
  <c r="D44" s="1"/>
  <c r="D39" i="19"/>
  <c r="D44" s="1"/>
  <c r="D130" i="14"/>
  <c r="D157" s="1"/>
  <c r="D67"/>
  <c r="D92" s="1"/>
  <c r="C95" i="15"/>
  <c r="C130" s="1"/>
  <c r="C157" s="1"/>
  <c r="C89"/>
  <c r="C65"/>
  <c r="C90" s="1"/>
  <c r="C67" i="14"/>
  <c r="C92" s="1"/>
  <c r="C148" i="1"/>
  <c r="C142"/>
  <c r="C135"/>
  <c r="C131"/>
  <c r="C116"/>
  <c r="C100"/>
  <c r="C95" s="1"/>
  <c r="C84"/>
  <c r="C80"/>
  <c r="C77"/>
  <c r="C72"/>
  <c r="C68"/>
  <c r="C91" s="1"/>
  <c r="C62"/>
  <c r="C57"/>
  <c r="C51"/>
  <c r="C39"/>
  <c r="C32"/>
  <c r="C31" s="1"/>
  <c r="C24"/>
  <c r="C17"/>
  <c r="C10"/>
  <c r="D16" i="10"/>
  <c r="D28" s="1"/>
  <c r="G27" i="9"/>
  <c r="C53" i="19"/>
  <c r="C47"/>
  <c r="C40"/>
  <c r="C33"/>
  <c r="C28"/>
  <c r="C22"/>
  <c r="C10"/>
  <c r="G28" i="10"/>
  <c r="G15"/>
  <c r="G29" s="1"/>
  <c r="D22"/>
  <c r="D15"/>
  <c r="G16" i="9"/>
  <c r="D22"/>
  <c r="D17"/>
  <c r="D27" s="1"/>
  <c r="D16"/>
  <c r="D28" l="1"/>
  <c r="D130" i="15"/>
  <c r="D157" s="1"/>
  <c r="D65"/>
  <c r="D90" s="1"/>
  <c r="C156" i="1"/>
  <c r="C130"/>
  <c r="C157" s="1"/>
  <c r="C67"/>
  <c r="C92" s="1"/>
  <c r="C59" i="19"/>
  <c r="D29" i="10"/>
  <c r="C39" i="19"/>
  <c r="C44" s="1"/>
  <c r="G28" i="9"/>
  <c r="C24" i="11"/>
  <c r="C15"/>
  <c r="C13"/>
  <c r="C14" s="1"/>
  <c r="C33" l="1"/>
  <c r="C34"/>
</calcChain>
</file>

<file path=xl/sharedStrings.xml><?xml version="1.0" encoding="utf-8"?>
<sst xmlns="http://schemas.openxmlformats.org/spreadsheetml/2006/main" count="1580" uniqueCount="466">
  <si>
    <t>Megnevezés</t>
  </si>
  <si>
    <t>Önkormányzat</t>
  </si>
  <si>
    <t>Feladat megnevezése</t>
  </si>
  <si>
    <t>Összes bevétel, kiadás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</si>
  <si>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</si>
  <si>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</si>
  <si>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</si>
  <si>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</si>
  <si>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</si>
  <si>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</si>
  <si>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</si>
  <si>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</si>
  <si>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</si>
  <si>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</si>
  <si>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</si>
  <si>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</si>
  <si>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</si>
  <si>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</si>
  <si>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 és gyermekjóléti feladatainak támogatása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</si>
  <si>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</si>
  <si>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</si>
  <si>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</si>
  <si>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</si>
  <si>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</si>
  <si>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</si>
  <si>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</si>
  <si>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</si>
  <si>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</si>
  <si>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</si>
  <si>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</si>
  <si>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</si>
  <si>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</si>
  <si>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</si>
  <si>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</si>
  <si>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</si>
  <si>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</si>
  <si>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</si>
  <si>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</si>
  <si>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</si>
  <si>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</si>
  <si>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</si>
  <si>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</si>
  <si>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</si>
  <si>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</si>
  <si>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</si>
  <si>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</si>
  <si>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</si>
  <si>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</si>
  <si>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</si>
  <si>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</si>
  <si>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</si>
  <si>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</si>
  <si>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</si>
  <si>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</si>
  <si>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(4.1.+4.2.+4.3.+4.4.)</t>
  </si>
  <si>
    <t>4.1.</t>
  </si>
  <si>
    <t>Helyi adók  (4.1.1.+…+4.1.3.)</t>
  </si>
  <si>
    <t>4.1.1.</t>
  </si>
  <si>
    <t>- Vagyoni típusú adók</t>
  </si>
  <si>
    <t>4.1.2.</t>
  </si>
  <si>
    <t>- Termékek és szolgáltatások adói</t>
  </si>
  <si>
    <t>4.1.3.</t>
  </si>
  <si>
    <t>- Értékesítési és forgalmi adók (iparűzési adó)</t>
  </si>
  <si>
    <t>4.2.</t>
  </si>
  <si>
    <t>Gépjárműadó</t>
  </si>
  <si>
    <t>4.3.</t>
  </si>
  <si>
    <t>Egyéb áruhasználati és szolgáltatási adók</t>
  </si>
  <si>
    <t>4.4.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</si>
  <si>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</si>
  <si>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</si>
  <si>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</si>
  <si>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</si>
  <si>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</si>
  <si>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</si>
  <si>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</si>
  <si>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</si>
  <si>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</si>
  <si>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</si>
  <si>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</si>
  <si>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</si>
  <si>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</si>
  <si>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</si>
  <si>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</si>
  <si>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</si>
  <si>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</si>
  <si>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</si>
  <si>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</si>
  <si>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</si>
  <si>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</si>
  <si>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</si>
  <si>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</si>
  <si>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</si>
  <si>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</si>
  <si>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</si>
  <si>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</si>
  <si>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</si>
  <si>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</si>
  <si>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</si>
  <si>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</si>
  <si>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</si>
  <si>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</si>
  <si>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</si>
  <si>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</si>
  <si>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</si>
  <si>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</si>
  <si>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</si>
  <si>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</si>
  <si>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</si>
  <si>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</si>
  <si>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</si>
  <si>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</si>
  <si>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</si>
  <si>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</si>
  <si>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</si>
  <si>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</si>
  <si>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</si>
  <si>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</si>
  <si>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</si>
  <si>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</si>
  <si>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</si>
  <si>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</si>
  <si>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</si>
  <si>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</si>
  <si>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</si>
  <si>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</si>
  <si>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</si>
  <si>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</si>
  <si>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</si>
  <si>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</si>
  <si>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</si>
  <si>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</si>
  <si>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</si>
  <si>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</si>
  <si>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</si>
  <si>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</si>
  <si>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</si>
  <si>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</si>
  <si>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</si>
  <si>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</si>
  <si>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</si>
  <si>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</si>
  <si>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</si>
  <si>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</si>
  <si>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</si>
  <si>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</si>
  <si>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</si>
  <si>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</si>
  <si>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</si>
  <si>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</si>
  <si>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</si>
  <si>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</si>
  <si>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</si>
  <si>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</si>
  <si>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</si>
  <si>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</si>
  <si>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</si>
  <si>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</si>
  <si>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</si>
  <si>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</si>
  <si>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</si>
  <si>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</si>
  <si>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</si>
  <si>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</si>
  <si>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</si>
  <si>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</si>
  <si>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</si>
  <si>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</si>
  <si>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</si>
  <si>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</si>
  <si>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</si>
  <si>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</si>
  <si>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</si>
  <si>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</si>
  <si>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</si>
  <si>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</si>
  <si>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</si>
  <si>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</si>
  <si>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</si>
  <si>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</si>
  <si>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</si>
  <si>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</si>
  <si>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</si>
  <si>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</si>
  <si>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</si>
  <si>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</si>
  <si>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</si>
  <si>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</si>
  <si>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</si>
  <si>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</si>
  <si>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</si>
  <si>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</si>
  <si>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</si>
  <si>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</si>
  <si>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</si>
  <si>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</si>
  <si>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</si>
  <si>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</si>
  <si>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</si>
  <si>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</si>
  <si>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</si>
  <si>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</si>
  <si>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</si>
  <si>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</si>
  <si>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</si>
  <si>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</si>
  <si>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</si>
  <si>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</si>
  <si>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</si>
  <si>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</si>
  <si>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</si>
  <si>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</si>
  <si>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</si>
  <si>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</si>
  <si>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</si>
  <si>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</si>
  <si>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</si>
  <si>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</si>
  <si>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</si>
  <si>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</si>
  <si>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</si>
  <si>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</si>
  <si>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</si>
  <si>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</si>
  <si>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</si>
  <si>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</si>
  <si>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</si>
  <si>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</si>
  <si>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</si>
  <si>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</si>
  <si>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</si>
  <si>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</si>
  <si>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</si>
  <si>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</si>
  <si>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</si>
  <si>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</si>
  <si>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</si>
  <si>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</si>
  <si>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</si>
  <si>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</si>
  <si>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</si>
  <si>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</si>
  <si>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</si>
  <si>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</si>
  <si>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</si>
  <si>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</si>
  <si>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</si>
  <si>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</si>
  <si>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Központi, irányító szervi támogatás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</si>
  <si>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</si>
  <si>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</si>
  <si>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</si>
  <si>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</si>
  <si>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</si>
  <si>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</si>
  <si>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</si>
  <si>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</si>
  <si>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</si>
  <si>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</si>
  <si>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</si>
  <si>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</si>
  <si>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</si>
  <si>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</si>
  <si>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</si>
  <si>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</si>
  <si>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Éves tervezett létszám előirányzat (fő)</t>
  </si>
  <si>
    <t>Közfoglalkoztatottak létszáma (fő)</t>
  </si>
  <si>
    <t>Közhatalmi bevételek</t>
  </si>
  <si>
    <t>Működési célú átvett pénzeszközök</t>
  </si>
  <si>
    <t>Költségvetési maradvány igénybevétele</t>
  </si>
  <si>
    <t>Kötelező feladatok bevételei, kiadásai</t>
  </si>
  <si>
    <t>Sor-
szám</t>
  </si>
  <si>
    <t>D</t>
  </si>
  <si>
    <t>E</t>
  </si>
  <si>
    <t>Önkormányzatok működési támogatásai</t>
  </si>
  <si>
    <t>Személyi juttatások</t>
  </si>
  <si>
    <t>Működési célú támogatások államháztartáson belülről</t>
  </si>
  <si>
    <t>2.-ból EU-s támogatás</t>
  </si>
  <si>
    <t xml:space="preserve">Dologi kiadások </t>
  </si>
  <si>
    <t>Működési bevételek</t>
  </si>
  <si>
    <t>6.-ból EU-s támogatás (közvetlen)</t>
  </si>
  <si>
    <t>12.</t>
  </si>
  <si>
    <t>13.</t>
  </si>
  <si>
    <t>14.</t>
  </si>
  <si>
    <t>15.</t>
  </si>
  <si>
    <t xml:space="preserve">   Költségvetési maradvány igénybevétele </t>
  </si>
  <si>
    <t>Likviditási célú hitelek törlesztése</t>
  </si>
  <si>
    <t>16.</t>
  </si>
  <si>
    <t xml:space="preserve">   Vállalkozási maradvány igénybevétele </t>
  </si>
  <si>
    <t>Rövid lejáratú hitelek törlesztése</t>
  </si>
  <si>
    <t>17.</t>
  </si>
  <si>
    <t xml:space="preserve">   Betét visszavonásából származó bevétel </t>
  </si>
  <si>
    <t>Hosszú lejáratú hitelek törlesztése</t>
  </si>
  <si>
    <t>18.</t>
  </si>
  <si>
    <t>Kölcsön törlesztése</t>
  </si>
  <si>
    <t>19.</t>
  </si>
  <si>
    <t>Forgatási célú belföldi, külföldi értékpapírok vásárlása</t>
  </si>
  <si>
    <t>20.</t>
  </si>
  <si>
    <t xml:space="preserve">   Likviditási célú hitelek, kölcsönök felvétele</t>
  </si>
  <si>
    <t>21.</t>
  </si>
  <si>
    <t>Felhalmozási célú támogatások államháztartáson belülről</t>
  </si>
  <si>
    <t>1.-ből EU-s támogatás</t>
  </si>
  <si>
    <t>1.-ből EU-s forrásból megvalósuló beruházás</t>
  </si>
  <si>
    <t>Felhalmozási bevételek</t>
  </si>
  <si>
    <t>3.-ból EU-s forrásból megvalósuló felújítás</t>
  </si>
  <si>
    <t>4.-ből EU-s támogatás (közvetlen)</t>
  </si>
  <si>
    <t>Egyéb felhalmozási célú bevételek</t>
  </si>
  <si>
    <t xml:space="preserve">Vállalkozási maradvány igénybevétele </t>
  </si>
  <si>
    <t xml:space="preserve">Betét visszavonásából származó bevétel </t>
  </si>
  <si>
    <t>Befektetési célú belföldi, külföldi értékpapírok vásárlása</t>
  </si>
  <si>
    <t>Hosszú lejáratú hitelek, kölcsönök felvétele</t>
  </si>
  <si>
    <t>Likviditási célú hitelek, kölcsönök felvétele</t>
  </si>
  <si>
    <t>Rövid lejáratú hitelek, kölcsönök felvétele</t>
  </si>
  <si>
    <t>Helyi adóból és települési adóból származó bevétel</t>
  </si>
  <si>
    <t>Önkormányzati vagyon, vagyoni értékű jog értékesítéséből és hasznosításból származó bevétel</t>
  </si>
  <si>
    <t>Osztalék, koncessziós díj és hozambevétel</t>
  </si>
  <si>
    <t>Tárgyi eszközök, immateriális jószág, részvény, részesedés, vállalat értékesítéséből, privatizációból származó bevétel</t>
  </si>
  <si>
    <t>Bírság-, pótlék-és díjbevétel</t>
  </si>
  <si>
    <t>Kezesség-, garanciavállalással kapcsolatos megtérülés</t>
  </si>
  <si>
    <t>Saját bevételek összesen</t>
  </si>
  <si>
    <t>Saját bevételek 50%-a</t>
  </si>
  <si>
    <t>Előző években keletkeztetett tárgyévet terhelő fizetési kötelezettség</t>
  </si>
  <si>
    <t>Felvett, átvállalt hitel és annak tőketartozása</t>
  </si>
  <si>
    <t>Felvett, átvállalt kölcsön és annak tőketartozása</t>
  </si>
  <si>
    <t>Hitelviszonyt megtestesítő értékpapír</t>
  </si>
  <si>
    <t>Adott váltó</t>
  </si>
  <si>
    <t>Pénzügyi lízing</t>
  </si>
  <si>
    <t>Visszavásárlási kötelezettség</t>
  </si>
  <si>
    <t>Halasztott fizetés</t>
  </si>
  <si>
    <t>Kezességvállalásból eredő fizetési kötelezettség</t>
  </si>
  <si>
    <t>Tárgyévben keletkeztetett tárgyévet terhelő fizetési kötelezettség</t>
  </si>
  <si>
    <t>Fizetési kötelezettség összesen</t>
  </si>
  <si>
    <t>Fizetési kötelezettséggel csökkentett saját bevétel</t>
  </si>
  <si>
    <r>
      <t xml:space="preserve">   Működési költségvetés kiadásai </t>
    </r>
    <r>
      <rPr>
        <sz val="12"/>
        <rFont val="Times New Roman"/>
        <family val="1"/>
        <charset val="238"/>
      </rPr>
      <t>(1.1+…+1.5+1.18.)</t>
    </r>
  </si>
  <si>
    <r>
      <t xml:space="preserve">   Felhalmozási költségvetés kiadásai </t>
    </r>
    <r>
      <rPr>
        <sz val="12"/>
        <rFont val="Times New Roman"/>
        <family val="1"/>
        <charset val="238"/>
      </rPr>
      <t>(2.1.+2.3.+2.5.)</t>
    </r>
  </si>
  <si>
    <t>1. számú melléklet</t>
  </si>
  <si>
    <t>2. számú melléklet</t>
  </si>
  <si>
    <t xml:space="preserve">Hiány külső finanszírozásának bevételei (15.+…+16.) </t>
  </si>
  <si>
    <t>Hiány belső finanszírozásának bevételei (10.+…+13. )</t>
  </si>
  <si>
    <t>Működési célú finanszírozási bevételek összesen (9.+14.+17.+18.)</t>
  </si>
  <si>
    <t>Költségvetési kiadások összesen (1.+2.+3+4.+5.+6.)</t>
  </si>
  <si>
    <t>Költségvetési bevételek összesen (1.+2.+4.+5.+6.)</t>
  </si>
  <si>
    <t>BEVÉTEL ÖSSZESEN (8.+19.)</t>
  </si>
  <si>
    <t>KIADÁSOK ÖSSZESEN (8.+19.)</t>
  </si>
  <si>
    <t>Költségvetési bevételek összesen: (1.+3.+4.+6.)</t>
  </si>
  <si>
    <t>Költségvetési kiadások összesen: (1.+3.+5.+6.)</t>
  </si>
  <si>
    <t>Hiány belső finanszírozás bevételei ( 9+…+13)</t>
  </si>
  <si>
    <t>Hiány külső finanszírozásának bevételei (15+…+19)</t>
  </si>
  <si>
    <t>Felhalmozási célú finanszírozási bevételek összesen (8.+14.)</t>
  </si>
  <si>
    <t>Felhalmozási célú finanszírozási kiadások összesen
(8.+...+15.)</t>
  </si>
  <si>
    <t>BEVÉTEL ÖSSZESEN (7.+20.)</t>
  </si>
  <si>
    <t>KIADÁSOK ÖSSZESEN (7.+20.)</t>
  </si>
  <si>
    <t>I. Működési bevételek és kiadások mérlege</t>
  </si>
  <si>
    <t>II. Felhalmozási bevételek és kiadások mérlege</t>
  </si>
  <si>
    <t xml:space="preserve">  Rövid lejáratú  hitelek, kölcsönök felvétele</t>
  </si>
  <si>
    <t>Sorszám</t>
  </si>
  <si>
    <t>Bevételi jogcímek</t>
  </si>
  <si>
    <t>BEVÉTELEK</t>
  </si>
  <si>
    <t>KIADÁSOK</t>
  </si>
  <si>
    <t>Kiadási jogcímek</t>
  </si>
  <si>
    <t>3/a. számú melléklet</t>
  </si>
  <si>
    <t>Adósságot keletkeztető ügyletekből fennálló kötelezettségek és saját bevételek</t>
  </si>
  <si>
    <t>Működési bevételek (1.1.+…+1.11.)</t>
  </si>
  <si>
    <t>Kiszámlázott általános forgalmi adó</t>
  </si>
  <si>
    <t>Általános forgalmi adó visszatérülése</t>
  </si>
  <si>
    <t>Működési célú támogatások államháztartáson belülről (2.1.+…+2.3.)</t>
  </si>
  <si>
    <t>Visszatérítendő támogatások, kölcsönök visszatérülése ÁH-n belülről</t>
  </si>
  <si>
    <t>Egyéb működési célú támogatások bevételei államháztartáson belülről</t>
  </si>
  <si>
    <t xml:space="preserve">  2.3-ból EU támogatás</t>
  </si>
  <si>
    <t>Felhalmozási célú támogatások államháztartáson belülről (4.1.+…+4.3.)</t>
  </si>
  <si>
    <t>Egyéb felhalmozási célú támogatások bevételei államháztartáson belülről</t>
  </si>
  <si>
    <t xml:space="preserve">  4.3.-ból EU-s támogatás</t>
  </si>
  <si>
    <t>Felhalmozási bevételek (5.1.+…+5.3.)</t>
  </si>
  <si>
    <t>Felhalmozási célú átvett pénzeszközök</t>
  </si>
  <si>
    <t>Költségvetési bevételek összesen (1.+…+7.)</t>
  </si>
  <si>
    <t>Finanszírozási bevételek (9.1.+…+9.3.)</t>
  </si>
  <si>
    <t>9.1.</t>
  </si>
  <si>
    <t>9.2.</t>
  </si>
  <si>
    <t>Vállalkozási maradvány igénybevétele</t>
  </si>
  <si>
    <t>9.3.</t>
  </si>
  <si>
    <t>Irányító szervi (önkormányzati) támogatás (intézményfinanszírozás)</t>
  </si>
  <si>
    <t>BEVÉTELEK ÖSSZESEN: (8.+9.)</t>
  </si>
  <si>
    <t>Működési költségvetés kiadásai (1.1+…+1.5.)</t>
  </si>
  <si>
    <t>Felhalmozási költségvetés kiadásai (2.1.+…+2.3.)</t>
  </si>
  <si>
    <t>Egyéb fejlesztési célú kiadások</t>
  </si>
  <si>
    <t xml:space="preserve"> 2.3.-ból EU-s támogatásból megvalósuló programok, projektek kiadása</t>
  </si>
  <si>
    <t>Finanszírozási kiadások</t>
  </si>
  <si>
    <t>KIADÁSOK ÖSSZESEN: (1.+2.+3.)</t>
  </si>
  <si>
    <t>4. számú melléklet</t>
  </si>
  <si>
    <t>5/a. számú melléklet</t>
  </si>
  <si>
    <t>6/a. számú melléklet</t>
  </si>
  <si>
    <t>6/b. számú melléklet</t>
  </si>
  <si>
    <t>7. számú melléklet</t>
  </si>
  <si>
    <t>Közös önkormányzati hivatal</t>
  </si>
  <si>
    <t>Működési célú finanszírozási kiadások összesen (9.+...+18.)</t>
  </si>
  <si>
    <t>Ft-ban</t>
  </si>
  <si>
    <t xml:space="preserve"> Ft-ban</t>
  </si>
  <si>
    <t>Értékpapír beváltás</t>
  </si>
  <si>
    <t>ÁH-on belüli megelőlegezések folyósítása, visszafizetése</t>
  </si>
  <si>
    <t xml:space="preserve">   Forgatási célú értékpapírok bevételei</t>
  </si>
  <si>
    <t>Befektetési célú értékpapírok bevételei</t>
  </si>
  <si>
    <t>Kölcsönök bevétetelei</t>
  </si>
  <si>
    <t>Értékpapír beváltás, értékesítése</t>
  </si>
  <si>
    <t>ÁH-n belüli megelőlegezések, megelőlegezések törlesztése</t>
  </si>
  <si>
    <t xml:space="preserve">   Kölcsönök bevételei</t>
  </si>
  <si>
    <t>Eredeti előirányzat</t>
  </si>
  <si>
    <t>Módosított előirányzat</t>
  </si>
  <si>
    <t xml:space="preserve">Eredeti előirányzat </t>
  </si>
  <si>
    <t>2018. évi eredeti előirányzat</t>
  </si>
  <si>
    <t>2018. évi módosított előirányzat</t>
  </si>
  <si>
    <t>F</t>
  </si>
  <si>
    <t>G</t>
  </si>
  <si>
    <t>Európai uniós támogatással megvalósuló projektek</t>
  </si>
  <si>
    <t>bevételi, kiadási, hozzájárulások</t>
  </si>
  <si>
    <t>EU-s projekt neve , azonosítója:</t>
  </si>
  <si>
    <t>Felhívás neve:</t>
  </si>
  <si>
    <t>Humán szolgáltatások fejlesztése térségi szemléletben</t>
  </si>
  <si>
    <t>Projekt címe:</t>
  </si>
  <si>
    <t>Humán szolgáltatások fejlesztése a Szentlőrinci járásban</t>
  </si>
  <si>
    <t>Projekt azonosítója:</t>
  </si>
  <si>
    <t>EFOP-1.5.3-17-2017-00085</t>
  </si>
  <si>
    <t>Források</t>
  </si>
  <si>
    <t>2018.</t>
  </si>
  <si>
    <t>2019.után</t>
  </si>
  <si>
    <t>Összesen</t>
  </si>
  <si>
    <t>Saját erő</t>
  </si>
  <si>
    <t xml:space="preserve">   -saját erőből központi támogatás</t>
  </si>
  <si>
    <t>EU-s forrás</t>
  </si>
  <si>
    <t>Társfinanszírozás</t>
  </si>
  <si>
    <t xml:space="preserve">Hitel 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</si>
  <si>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</si>
  <si>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</si>
  <si>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</si>
  <si>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</si>
  <si>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</si>
  <si>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</si>
  <si>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</si>
  <si>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Projektmenedzsment</t>
  </si>
  <si>
    <t>Önkormányzaton kívüli EU-s projektekhez történő hozzájárulás 2018. évi előirányzat</t>
  </si>
  <si>
    <t>Támogatott neve</t>
  </si>
  <si>
    <t>Hozzájárulás (Ft)</t>
  </si>
  <si>
    <t>Összesen:</t>
  </si>
  <si>
    <t xml:space="preserve"> Királyegyháza Községi Önkormányzat</t>
  </si>
  <si>
    <t>Az alapellátás és népegészségügy rendszerének átfogó fejlesztése - alapellátás fejlesztése</t>
  </si>
  <si>
    <t>Az egészségügyi alapellátás fejlesztése királyegyházán és térségében</t>
  </si>
  <si>
    <t>EFOP-1.8.2-17-2017-00048</t>
  </si>
  <si>
    <t>Kulturális intézmények a köznevelés eredményességéért</t>
  </si>
  <si>
    <t>Királyegyháza Község a köznevelés eredményességéért és a szociokulturális esélyegyenlőségért</t>
  </si>
  <si>
    <t>EFOP-3.3.2-16-2016-00051</t>
  </si>
  <si>
    <t>Az egész életen át tartó tanuláshoz hozzáférés biztosítása</t>
  </si>
  <si>
    <t>Ismertterjesztés és kompetenciafejlesztés a királyegyházai</t>
  </si>
  <si>
    <t>körjegyzőségi területen</t>
  </si>
  <si>
    <t>EFOP-3.7.3-16-2017-00066</t>
  </si>
  <si>
    <t>Transznacionális együttműködések</t>
  </si>
  <si>
    <t>Transznacionális együttműködések Dél-Zselicben</t>
  </si>
  <si>
    <t>EFOP-5.2.2-17-2017-00052</t>
  </si>
  <si>
    <t>A helyi identitás és kohézió erősítése</t>
  </si>
  <si>
    <t>Helyi identitás és kohézió erősítése Szabadszentkirály térségében</t>
  </si>
  <si>
    <t>TOP-5.3.1-16-BA1-2017-00003</t>
  </si>
  <si>
    <t>8/a. számú melléklet</t>
  </si>
  <si>
    <t>8/b. számú melléklet</t>
  </si>
  <si>
    <t>8/c. számú melléklet</t>
  </si>
  <si>
    <t>8/d. számú melléklet</t>
  </si>
  <si>
    <t>8/e. számú melléklet</t>
  </si>
  <si>
    <t>Királyegyháza Községi Önkormányzat</t>
  </si>
  <si>
    <t>8/f. számú melléklet</t>
  </si>
  <si>
    <t>11/2018. (XII.5.) költségvetési rendelethez</t>
  </si>
</sst>
</file>

<file path=xl/styles.xml><?xml version="1.0" encoding="utf-8"?>
<styleSheet xmlns="http://schemas.openxmlformats.org/spreadsheetml/2006/main">
  <numFmts count="4">
    <numFmt numFmtId="43" formatCode="_-* #,##0.00\ _F_t_-;\-* #,##0.00\ _F_t_-;_-* &quot;-&quot;??\ _F_t_-;_-@_-"/>
    <numFmt numFmtId="164" formatCode="#,###"/>
    <numFmt numFmtId="165" formatCode="_-* #,##0\ _F_t_-;\-* #,##0\ _F_t_-;_-* &quot;-&quot;??\ _F_t_-;_-@_-"/>
    <numFmt numFmtId="166" formatCode="#,##0\ &quot;Ft&quot;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2"/>
      <name val="Times New Roman CE"/>
      <charset val="238"/>
    </font>
    <font>
      <b/>
      <sz val="12"/>
      <name val="Times New Roman CE"/>
      <family val="1"/>
      <charset val="238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b/>
      <sz val="12"/>
      <name val="Times New Roman CE"/>
      <charset val="238"/>
    </font>
    <font>
      <sz val="12"/>
      <name val="Times New Roman CE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309">
    <xf numFmtId="0" fontId="0" fillId="0" borderId="0" xfId="0"/>
    <xf numFmtId="0" fontId="5" fillId="0" borderId="0" xfId="0" applyFont="1"/>
    <xf numFmtId="0" fontId="5" fillId="0" borderId="20" xfId="0" applyFont="1" applyBorder="1" applyAlignment="1">
      <alignment vertical="top" wrapText="1"/>
    </xf>
    <xf numFmtId="0" fontId="5" fillId="0" borderId="20" xfId="0" applyFont="1" applyBorder="1" applyAlignment="1">
      <alignment horizontal="right" vertical="top" wrapText="1"/>
    </xf>
    <xf numFmtId="0" fontId="4" fillId="0" borderId="20" xfId="0" applyFont="1" applyBorder="1" applyAlignment="1">
      <alignment horizontal="right" vertical="top" wrapText="1"/>
    </xf>
    <xf numFmtId="165" fontId="4" fillId="0" borderId="20" xfId="1" applyNumberFormat="1" applyFont="1" applyBorder="1" applyAlignment="1">
      <alignment horizontal="right" vertical="top" wrapText="1"/>
    </xf>
    <xf numFmtId="0" fontId="6" fillId="0" borderId="20" xfId="0" applyFont="1" applyBorder="1" applyAlignment="1">
      <alignment horizontal="right" vertical="top" wrapText="1"/>
    </xf>
    <xf numFmtId="165" fontId="4" fillId="0" borderId="20" xfId="0" applyNumberFormat="1" applyFont="1" applyBorder="1" applyAlignment="1">
      <alignment horizontal="right" vertical="top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7" fillId="0" borderId="2" xfId="0" applyFont="1" applyFill="1" applyBorder="1" applyAlignment="1" applyProtection="1">
      <alignment horizontal="center" vertical="center"/>
    </xf>
    <xf numFmtId="0" fontId="7" fillId="0" borderId="3" xfId="0" quotePrefix="1" applyFont="1" applyFill="1" applyBorder="1" applyAlignment="1" applyProtection="1">
      <alignment horizontal="right" vertical="center" indent="1"/>
    </xf>
    <xf numFmtId="0" fontId="7" fillId="0" borderId="5" xfId="0" applyFont="1" applyFill="1" applyBorder="1" applyAlignment="1" applyProtection="1">
      <alignment horizontal="center" vertical="center"/>
    </xf>
    <xf numFmtId="49" fontId="7" fillId="0" borderId="6" xfId="0" applyNumberFormat="1" applyFont="1" applyFill="1" applyBorder="1" applyAlignment="1" applyProtection="1">
      <alignment horizontal="right" vertical="center" indent="1"/>
    </xf>
    <xf numFmtId="0" fontId="7" fillId="0" borderId="0" xfId="0" applyFont="1" applyFill="1" applyAlignment="1" applyProtection="1">
      <alignment vertical="center"/>
    </xf>
    <xf numFmtId="0" fontId="7" fillId="0" borderId="7" xfId="0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 applyProtection="1">
      <alignment horizontal="center" vertical="center" wrapText="1"/>
    </xf>
    <xf numFmtId="0" fontId="7" fillId="0" borderId="10" xfId="0" applyFont="1" applyFill="1" applyBorder="1" applyAlignment="1" applyProtection="1">
      <alignment horizontal="center" vertical="center" wrapText="1"/>
    </xf>
    <xf numFmtId="0" fontId="7" fillId="0" borderId="11" xfId="0" applyFont="1" applyFill="1" applyBorder="1" applyAlignment="1" applyProtection="1">
      <alignment horizontal="center" vertical="center" wrapText="1"/>
    </xf>
    <xf numFmtId="0" fontId="7" fillId="0" borderId="12" xfId="0" applyFont="1" applyFill="1" applyBorder="1" applyAlignment="1" applyProtection="1">
      <alignment horizontal="center" vertical="center" wrapText="1"/>
    </xf>
    <xf numFmtId="0" fontId="7" fillId="0" borderId="13" xfId="0" applyFont="1" applyFill="1" applyBorder="1" applyAlignment="1" applyProtection="1">
      <alignment horizontal="center" vertical="center" wrapText="1"/>
    </xf>
    <xf numFmtId="0" fontId="7" fillId="0" borderId="14" xfId="0" applyFont="1" applyFill="1" applyBorder="1" applyAlignment="1" applyProtection="1">
      <alignment horizontal="center" vertical="center" wrapText="1"/>
    </xf>
    <xf numFmtId="164" fontId="7" fillId="0" borderId="15" xfId="0" applyNumberFormat="1" applyFont="1" applyFill="1" applyBorder="1" applyAlignment="1" applyProtection="1">
      <alignment horizontal="right" vertical="center" wrapText="1" indent="1"/>
    </xf>
    <xf numFmtId="0" fontId="7" fillId="0" borderId="10" xfId="2" applyFont="1" applyFill="1" applyBorder="1" applyAlignment="1" applyProtection="1">
      <alignment horizontal="center" vertical="center" wrapText="1"/>
    </xf>
    <xf numFmtId="0" fontId="7" fillId="0" borderId="11" xfId="2" applyFont="1" applyFill="1" applyBorder="1" applyAlignment="1" applyProtection="1">
      <alignment horizontal="left" vertical="center" wrapText="1" indent="1"/>
    </xf>
    <xf numFmtId="164" fontId="7" fillId="0" borderId="12" xfId="2" applyNumberFormat="1" applyFont="1" applyFill="1" applyBorder="1" applyAlignment="1" applyProtection="1">
      <alignment horizontal="right" vertical="center" wrapText="1" indent="1"/>
    </xf>
    <xf numFmtId="49" fontId="8" fillId="0" borderId="16" xfId="2" applyNumberFormat="1" applyFont="1" applyFill="1" applyBorder="1" applyAlignment="1" applyProtection="1">
      <alignment horizontal="center" vertical="center" wrapText="1"/>
    </xf>
    <xf numFmtId="0" fontId="8" fillId="0" borderId="17" xfId="0" applyFont="1" applyBorder="1" applyAlignment="1" applyProtection="1">
      <alignment horizontal="left" wrapText="1" indent="1"/>
    </xf>
    <xf numFmtId="164" fontId="8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19" xfId="2" applyNumberFormat="1" applyFont="1" applyFill="1" applyBorder="1" applyAlignment="1" applyProtection="1">
      <alignment horizontal="center" vertical="center" wrapText="1"/>
    </xf>
    <xf numFmtId="0" fontId="8" fillId="0" borderId="20" xfId="0" applyFont="1" applyBorder="1" applyAlignment="1" applyProtection="1">
      <alignment horizontal="left" wrapText="1" indent="1"/>
    </xf>
    <xf numFmtId="164" fontId="8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49" fontId="8" fillId="0" borderId="22" xfId="2" applyNumberFormat="1" applyFont="1" applyFill="1" applyBorder="1" applyAlignment="1" applyProtection="1">
      <alignment horizontal="center" vertical="center" wrapText="1"/>
    </xf>
    <xf numFmtId="0" fontId="8" fillId="0" borderId="23" xfId="0" applyFont="1" applyBorder="1" applyAlignment="1" applyProtection="1">
      <alignment horizontal="left" wrapText="1" indent="1"/>
    </xf>
    <xf numFmtId="0" fontId="7" fillId="0" borderId="11" xfId="0" applyFont="1" applyBorder="1" applyAlignment="1" applyProtection="1">
      <alignment horizontal="left" vertical="center" wrapText="1" indent="1"/>
    </xf>
    <xf numFmtId="164" fontId="8" fillId="0" borderId="24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2" applyNumberFormat="1" applyFont="1" applyFill="1" applyBorder="1" applyAlignment="1" applyProtection="1">
      <alignment horizontal="right" vertical="center" wrapText="1" indent="1"/>
    </xf>
    <xf numFmtId="0" fontId="8" fillId="0" borderId="20" xfId="0" quotePrefix="1" applyFont="1" applyBorder="1" applyAlignment="1" applyProtection="1">
      <alignment horizontal="left" wrapText="1" indent="1"/>
    </xf>
    <xf numFmtId="0" fontId="7" fillId="0" borderId="10" xfId="0" applyFont="1" applyBorder="1" applyAlignment="1" applyProtection="1">
      <alignment horizontal="center" wrapText="1"/>
    </xf>
    <xf numFmtId="0" fontId="8" fillId="0" borderId="23" xfId="0" applyFont="1" applyBorder="1" applyAlignment="1" applyProtection="1">
      <alignment wrapText="1"/>
    </xf>
    <xf numFmtId="0" fontId="8" fillId="0" borderId="16" xfId="0" applyFont="1" applyBorder="1" applyAlignment="1" applyProtection="1">
      <alignment horizontal="center" wrapText="1"/>
    </xf>
    <xf numFmtId="0" fontId="8" fillId="0" borderId="19" xfId="0" applyFont="1" applyBorder="1" applyAlignment="1" applyProtection="1">
      <alignment horizontal="center" wrapText="1"/>
    </xf>
    <xf numFmtId="0" fontId="8" fillId="0" borderId="22" xfId="0" applyFont="1" applyBorder="1" applyAlignment="1" applyProtection="1">
      <alignment horizontal="center" wrapText="1"/>
    </xf>
    <xf numFmtId="164" fontId="7" fillId="0" borderId="12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0" applyFont="1" applyBorder="1" applyAlignment="1" applyProtection="1">
      <alignment wrapText="1"/>
    </xf>
    <xf numFmtId="0" fontId="7" fillId="0" borderId="25" xfId="0" applyFont="1" applyBorder="1" applyAlignment="1" applyProtection="1">
      <alignment horizontal="center" wrapText="1"/>
    </xf>
    <xf numFmtId="0" fontId="7" fillId="0" borderId="26" xfId="0" applyFont="1" applyBorder="1" applyAlignment="1" applyProtection="1">
      <alignment wrapText="1"/>
    </xf>
    <xf numFmtId="0" fontId="8" fillId="0" borderId="0" xfId="0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 applyProtection="1">
      <alignment horizontal="left" vertical="center" wrapText="1" indent="1"/>
    </xf>
    <xf numFmtId="164" fontId="7" fillId="0" borderId="0" xfId="0" applyNumberFormat="1" applyFont="1" applyFill="1" applyBorder="1" applyAlignment="1" applyProtection="1">
      <alignment horizontal="right" vertical="center" wrapText="1" indent="1"/>
    </xf>
    <xf numFmtId="0" fontId="7" fillId="0" borderId="27" xfId="0" applyFont="1" applyFill="1" applyBorder="1" applyAlignment="1" applyProtection="1">
      <alignment horizontal="center" vertical="center" wrapText="1"/>
    </xf>
    <xf numFmtId="164" fontId="7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29" xfId="2" applyFont="1" applyFill="1" applyBorder="1" applyAlignment="1" applyProtection="1">
      <alignment horizontal="center" vertical="center" wrapText="1"/>
    </xf>
    <xf numFmtId="0" fontId="7" fillId="0" borderId="8" xfId="2" applyFont="1" applyFill="1" applyBorder="1" applyAlignment="1" applyProtection="1">
      <alignment vertical="center" wrapText="1"/>
    </xf>
    <xf numFmtId="164" fontId="7" fillId="0" borderId="9" xfId="2" applyNumberFormat="1" applyFont="1" applyFill="1" applyBorder="1" applyAlignment="1" applyProtection="1">
      <alignment horizontal="right" vertical="center" wrapText="1" indent="1"/>
    </xf>
    <xf numFmtId="49" fontId="8" fillId="0" borderId="30" xfId="2" applyNumberFormat="1" applyFont="1" applyFill="1" applyBorder="1" applyAlignment="1" applyProtection="1">
      <alignment horizontal="center" vertical="center" wrapText="1"/>
    </xf>
    <xf numFmtId="0" fontId="8" fillId="0" borderId="2" xfId="2" applyFont="1" applyFill="1" applyBorder="1" applyAlignment="1" applyProtection="1">
      <alignment horizontal="left" vertical="center" wrapText="1" indent="1"/>
    </xf>
    <xf numFmtId="164" fontId="8" fillId="0" borderId="3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0" xfId="2" applyFont="1" applyFill="1" applyBorder="1" applyAlignment="1" applyProtection="1">
      <alignment horizontal="left" vertical="center" wrapText="1" indent="1"/>
    </xf>
    <xf numFmtId="0" fontId="8" fillId="0" borderId="31" xfId="2" applyFont="1" applyFill="1" applyBorder="1" applyAlignment="1" applyProtection="1">
      <alignment horizontal="left" vertical="center" wrapText="1" indent="1"/>
    </xf>
    <xf numFmtId="0" fontId="8" fillId="0" borderId="0" xfId="2" applyFont="1" applyFill="1" applyBorder="1" applyAlignment="1" applyProtection="1">
      <alignment horizontal="left" vertical="center" wrapText="1" indent="1"/>
    </xf>
    <xf numFmtId="0" fontId="8" fillId="0" borderId="20" xfId="2" applyFont="1" applyFill="1" applyBorder="1" applyAlignment="1" applyProtection="1">
      <alignment horizontal="left" indent="6"/>
    </xf>
    <xf numFmtId="0" fontId="8" fillId="0" borderId="20" xfId="2" applyFont="1" applyFill="1" applyBorder="1" applyAlignment="1" applyProtection="1">
      <alignment horizontal="left" vertical="center" wrapText="1" indent="6"/>
    </xf>
    <xf numFmtId="49" fontId="8" fillId="0" borderId="32" xfId="2" applyNumberFormat="1" applyFont="1" applyFill="1" applyBorder="1" applyAlignment="1" applyProtection="1">
      <alignment horizontal="center" vertical="center" wrapText="1"/>
    </xf>
    <xf numFmtId="0" fontId="8" fillId="0" borderId="23" xfId="2" applyFont="1" applyFill="1" applyBorder="1" applyAlignment="1" applyProtection="1">
      <alignment horizontal="left" vertical="center" wrapText="1" indent="6"/>
    </xf>
    <xf numFmtId="49" fontId="8" fillId="0" borderId="33" xfId="2" applyNumberFormat="1" applyFont="1" applyFill="1" applyBorder="1" applyAlignment="1" applyProtection="1">
      <alignment horizontal="center" vertical="center" wrapText="1"/>
    </xf>
    <xf numFmtId="0" fontId="8" fillId="0" borderId="5" xfId="2" applyFont="1" applyFill="1" applyBorder="1" applyAlignment="1" applyProtection="1">
      <alignment horizontal="left" vertical="center" wrapText="1" indent="6"/>
    </xf>
    <xf numFmtId="164" fontId="8" fillId="0" borderId="34" xfId="2" applyNumberFormat="1" applyFont="1" applyFill="1" applyBorder="1" applyAlignment="1" applyProtection="1">
      <alignment horizontal="right" vertical="center" wrapText="1" indent="1"/>
      <protection locked="0"/>
    </xf>
    <xf numFmtId="0" fontId="7" fillId="0" borderId="11" xfId="2" applyFont="1" applyFill="1" applyBorder="1" applyAlignment="1" applyProtection="1">
      <alignment vertical="center" wrapText="1"/>
    </xf>
    <xf numFmtId="0" fontId="8" fillId="0" borderId="23" xfId="2" applyFont="1" applyFill="1" applyBorder="1" applyAlignment="1" applyProtection="1">
      <alignment horizontal="left" vertical="center" wrapText="1" indent="1"/>
    </xf>
    <xf numFmtId="164" fontId="8" fillId="0" borderId="3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23" xfId="0" applyFont="1" applyBorder="1" applyAlignment="1" applyProtection="1">
      <alignment horizontal="left" vertical="center" wrapText="1" indent="1"/>
    </xf>
    <xf numFmtId="0" fontId="8" fillId="0" borderId="20" xfId="0" applyFont="1" applyBorder="1" applyAlignment="1" applyProtection="1">
      <alignment horizontal="left" vertical="center" wrapText="1" indent="1"/>
    </xf>
    <xf numFmtId="0" fontId="8" fillId="0" borderId="17" xfId="2" applyFont="1" applyFill="1" applyBorder="1" applyAlignment="1" applyProtection="1">
      <alignment horizontal="left" vertical="center" wrapText="1" indent="6"/>
    </xf>
    <xf numFmtId="164" fontId="8" fillId="0" borderId="15" xfId="2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17" xfId="2" applyFont="1" applyFill="1" applyBorder="1" applyAlignment="1" applyProtection="1">
      <alignment horizontal="left" vertical="center" wrapText="1" indent="1"/>
    </xf>
    <xf numFmtId="0" fontId="8" fillId="0" borderId="36" xfId="2" applyFont="1" applyFill="1" applyBorder="1" applyAlignment="1" applyProtection="1">
      <alignment horizontal="left" vertical="center" wrapText="1" indent="1"/>
    </xf>
    <xf numFmtId="164" fontId="7" fillId="0" borderId="12" xfId="0" applyNumberFormat="1" applyFont="1" applyBorder="1" applyAlignment="1" applyProtection="1">
      <alignment horizontal="right" vertical="center" wrapText="1" indent="1"/>
    </xf>
    <xf numFmtId="49" fontId="7" fillId="0" borderId="10" xfId="2" applyNumberFormat="1" applyFont="1" applyFill="1" applyBorder="1" applyAlignment="1" applyProtection="1">
      <alignment horizontal="center" vertical="center" wrapText="1"/>
    </xf>
    <xf numFmtId="164" fontId="7" fillId="0" borderId="12" xfId="0" quotePrefix="1" applyNumberFormat="1" applyFont="1" applyBorder="1" applyAlignment="1" applyProtection="1">
      <alignment horizontal="right" vertical="center" wrapText="1" indent="1"/>
    </xf>
    <xf numFmtId="0" fontId="7" fillId="0" borderId="25" xfId="0" applyFont="1" applyBorder="1" applyAlignment="1" applyProtection="1">
      <alignment horizontal="center" vertical="center" wrapText="1"/>
    </xf>
    <xf numFmtId="0" fontId="7" fillId="0" borderId="26" xfId="0" applyFont="1" applyBorder="1" applyAlignment="1" applyProtection="1">
      <alignment horizontal="left" vertical="center" wrapText="1" indent="1"/>
    </xf>
    <xf numFmtId="0" fontId="8" fillId="0" borderId="0" xfId="0" applyFont="1" applyFill="1" applyAlignment="1" applyProtection="1">
      <alignment horizontal="left" vertical="center" wrapText="1"/>
    </xf>
    <xf numFmtId="0" fontId="8" fillId="0" borderId="0" xfId="0" applyFont="1" applyFill="1" applyAlignment="1" applyProtection="1">
      <alignment vertical="center" wrapText="1"/>
    </xf>
    <xf numFmtId="0" fontId="8" fillId="0" borderId="0" xfId="0" applyFont="1" applyFill="1" applyAlignment="1" applyProtection="1">
      <alignment horizontal="right" vertical="center" wrapText="1" indent="1"/>
    </xf>
    <xf numFmtId="0" fontId="7" fillId="0" borderId="10" xfId="0" applyFont="1" applyFill="1" applyBorder="1" applyAlignment="1" applyProtection="1">
      <alignment horizontal="left" vertical="center"/>
    </xf>
    <xf numFmtId="0" fontId="7" fillId="0" borderId="37" xfId="0" applyFont="1" applyFill="1" applyBorder="1" applyAlignment="1" applyProtection="1">
      <alignment vertical="center" wrapText="1"/>
    </xf>
    <xf numFmtId="3" fontId="7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0" fontId="8" fillId="0" borderId="0" xfId="0" applyFont="1" applyFill="1" applyAlignment="1" applyProtection="1">
      <alignment horizontal="right"/>
    </xf>
    <xf numFmtId="0" fontId="5" fillId="0" borderId="0" xfId="0" applyFont="1" applyAlignment="1">
      <alignment horizontal="center"/>
    </xf>
    <xf numFmtId="0" fontId="8" fillId="0" borderId="0" xfId="0" applyFont="1" applyAlignment="1"/>
    <xf numFmtId="0" fontId="5" fillId="0" borderId="0" xfId="0" applyFont="1" applyAlignment="1"/>
    <xf numFmtId="0" fontId="3" fillId="0" borderId="5" xfId="0" applyFont="1" applyFill="1" applyBorder="1" applyAlignment="1" applyProtection="1">
      <alignment horizontal="center" vertical="center"/>
    </xf>
    <xf numFmtId="0" fontId="7" fillId="0" borderId="9" xfId="0" applyFont="1" applyFill="1" applyBorder="1" applyAlignment="1" applyProtection="1">
      <alignment horizontal="center" vertical="center" wrapText="1"/>
    </xf>
    <xf numFmtId="0" fontId="7" fillId="0" borderId="4" xfId="0" applyFont="1" applyFill="1" applyBorder="1" applyAlignment="1" applyProtection="1">
      <alignment horizontal="center" vertical="center" wrapText="1"/>
    </xf>
    <xf numFmtId="164" fontId="5" fillId="0" borderId="0" xfId="0" applyNumberFormat="1" applyFont="1" applyFill="1" applyAlignment="1" applyProtection="1">
      <alignment vertical="center" wrapText="1"/>
    </xf>
    <xf numFmtId="164" fontId="5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Continuous" vertical="center" wrapText="1"/>
    </xf>
    <xf numFmtId="164" fontId="7" fillId="0" borderId="11" xfId="0" applyNumberFormat="1" applyFont="1" applyFill="1" applyBorder="1" applyAlignment="1" applyProtection="1">
      <alignment horizontal="centerContinuous" vertical="center" wrapText="1"/>
    </xf>
    <xf numFmtId="164" fontId="7" fillId="0" borderId="12" xfId="0" applyNumberFormat="1" applyFont="1" applyFill="1" applyBorder="1" applyAlignment="1" applyProtection="1">
      <alignment horizontal="centerContinuous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11" xfId="0" applyNumberFormat="1" applyFont="1" applyFill="1" applyBorder="1" applyAlignment="1" applyProtection="1">
      <alignment horizontal="center" vertical="center" wrapText="1"/>
    </xf>
    <xf numFmtId="164" fontId="7" fillId="0" borderId="12" xfId="0" applyNumberFormat="1" applyFont="1" applyFill="1" applyBorder="1" applyAlignment="1" applyProtection="1">
      <alignment horizontal="center" vertical="center" wrapText="1"/>
    </xf>
    <xf numFmtId="164" fontId="7" fillId="0" borderId="41" xfId="0" applyNumberFormat="1" applyFont="1" applyFill="1" applyBorder="1" applyAlignment="1" applyProtection="1">
      <alignment horizontal="center" vertical="center" wrapText="1"/>
    </xf>
    <xf numFmtId="164" fontId="8" fillId="0" borderId="16" xfId="0" applyNumberFormat="1" applyFont="1" applyFill="1" applyBorder="1" applyAlignment="1" applyProtection="1">
      <alignment horizontal="left" vertical="center" wrapText="1" indent="1"/>
    </xf>
    <xf numFmtId="164" fontId="8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4" xfId="0" applyNumberFormat="1" applyFont="1" applyFill="1" applyBorder="1" applyAlignment="1" applyProtection="1">
      <alignment horizontal="left" vertical="center" wrapText="1" indent="1"/>
    </xf>
    <xf numFmtId="164" fontId="8" fillId="0" borderId="4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9" xfId="0" applyNumberFormat="1" applyFont="1" applyFill="1" applyBorder="1" applyAlignment="1" applyProtection="1">
      <alignment horizontal="left" vertical="center" wrapText="1" indent="1"/>
      <protection locked="0"/>
    </xf>
    <xf numFmtId="164" fontId="7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11" xfId="0" applyNumberFormat="1" applyFont="1" applyFill="1" applyBorder="1" applyAlignment="1" applyProtection="1">
      <alignment horizontal="right" vertical="center" wrapText="1" indent="1"/>
    </xf>
    <xf numFmtId="164" fontId="7" fillId="0" borderId="12" xfId="0" applyNumberFormat="1" applyFont="1" applyFill="1" applyBorder="1" applyAlignment="1" applyProtection="1">
      <alignment horizontal="right" vertical="center" wrapText="1" indent="1"/>
    </xf>
    <xf numFmtId="164" fontId="8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36" xfId="0" applyNumberFormat="1" applyFont="1" applyFill="1" applyBorder="1" applyAlignment="1" applyProtection="1">
      <alignment horizontal="right" vertical="center" wrapText="1" indent="1"/>
    </xf>
    <xf numFmtId="164" fontId="8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0" xfId="0" applyNumberFormat="1" applyFont="1" applyFill="1" applyBorder="1" applyAlignment="1" applyProtection="1">
      <alignment horizontal="right" vertical="center" wrapText="1" indent="1"/>
    </xf>
    <xf numFmtId="164" fontId="8" fillId="0" borderId="3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0" xfId="0" applyNumberFormat="1" applyFont="1" applyFill="1" applyAlignment="1" applyProtection="1">
      <alignment horizontal="right" vertical="center"/>
    </xf>
    <xf numFmtId="164" fontId="9" fillId="0" borderId="32" xfId="0" applyNumberFormat="1" applyFont="1" applyFill="1" applyBorder="1" applyAlignment="1" applyProtection="1">
      <alignment horizontal="left" vertical="center" wrapText="1" indent="1"/>
    </xf>
    <xf numFmtId="164" fontId="9" fillId="0" borderId="17" xfId="0" applyNumberFormat="1" applyFont="1" applyFill="1" applyBorder="1" applyAlignment="1" applyProtection="1">
      <alignment horizontal="right" vertical="center" wrapText="1" indent="1"/>
    </xf>
    <xf numFmtId="164" fontId="8" fillId="0" borderId="19" xfId="0" applyNumberFormat="1" applyFont="1" applyFill="1" applyBorder="1" applyAlignment="1" applyProtection="1">
      <alignment horizontal="left" vertical="center" wrapText="1" indent="2"/>
    </xf>
    <xf numFmtId="164" fontId="8" fillId="0" borderId="20" xfId="0" applyNumberFormat="1" applyFont="1" applyFill="1" applyBorder="1" applyAlignment="1" applyProtection="1">
      <alignment horizontal="left" vertical="center" wrapText="1" indent="2"/>
    </xf>
    <xf numFmtId="164" fontId="9" fillId="0" borderId="20" xfId="0" applyNumberFormat="1" applyFont="1" applyFill="1" applyBorder="1" applyAlignment="1" applyProtection="1">
      <alignment horizontal="left" vertical="center" wrapText="1" indent="1"/>
    </xf>
    <xf numFmtId="164" fontId="8" fillId="0" borderId="16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left" vertical="center" wrapText="1" indent="2"/>
    </xf>
    <xf numFmtId="164" fontId="8" fillId="0" borderId="22" xfId="0" applyNumberFormat="1" applyFont="1" applyFill="1" applyBorder="1" applyAlignment="1" applyProtection="1">
      <alignment horizontal="left" vertical="center" wrapText="1" indent="2"/>
    </xf>
    <xf numFmtId="164" fontId="5" fillId="0" borderId="42" xfId="0" applyNumberFormat="1" applyFont="1" applyFill="1" applyBorder="1" applyAlignment="1" applyProtection="1">
      <alignment horizontal="center" vertical="center" wrapText="1"/>
    </xf>
    <xf numFmtId="164" fontId="5" fillId="0" borderId="43" xfId="0" applyNumberFormat="1" applyFont="1" applyFill="1" applyBorder="1" applyAlignment="1" applyProtection="1">
      <alignment horizontal="center" vertical="center" wrapText="1"/>
    </xf>
    <xf numFmtId="164" fontId="8" fillId="0" borderId="46" xfId="0" applyNumberFormat="1" applyFont="1" applyFill="1" applyBorder="1" applyAlignment="1" applyProtection="1">
      <alignment horizontal="center" vertical="center" wrapText="1"/>
    </xf>
    <xf numFmtId="164" fontId="8" fillId="0" borderId="43" xfId="0" applyNumberFormat="1" applyFont="1" applyFill="1" applyBorder="1" applyAlignment="1" applyProtection="1">
      <alignment horizontal="center" vertical="center" wrapText="1"/>
    </xf>
    <xf numFmtId="164" fontId="5" fillId="0" borderId="46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horizontal="center" vertical="center"/>
    </xf>
    <xf numFmtId="0" fontId="3" fillId="0" borderId="7" xfId="0" applyFont="1" applyFill="1" applyBorder="1" applyAlignment="1" applyProtection="1">
      <alignment horizontal="center" vertical="center" wrapText="1"/>
    </xf>
    <xf numFmtId="0" fontId="3" fillId="0" borderId="8" xfId="0" applyFont="1" applyFill="1" applyBorder="1" applyAlignment="1" applyProtection="1">
      <alignment horizontal="center" vertical="center" wrapText="1"/>
    </xf>
    <xf numFmtId="0" fontId="3" fillId="0" borderId="9" xfId="0" applyFont="1" applyFill="1" applyBorder="1" applyAlignment="1" applyProtection="1">
      <alignment horizontal="center" vertical="center" wrapText="1"/>
    </xf>
    <xf numFmtId="0" fontId="3" fillId="0" borderId="10" xfId="0" applyFont="1" applyFill="1" applyBorder="1" applyAlignment="1" applyProtection="1">
      <alignment horizontal="center" vertical="center" wrapText="1"/>
    </xf>
    <xf numFmtId="0" fontId="3" fillId="0" borderId="11" xfId="0" applyFont="1" applyFill="1" applyBorder="1" applyAlignment="1" applyProtection="1">
      <alignment horizontal="center" vertical="center" wrapText="1"/>
    </xf>
    <xf numFmtId="0" fontId="3" fillId="0" borderId="12" xfId="0" applyFont="1" applyFill="1" applyBorder="1" applyAlignment="1" applyProtection="1">
      <alignment horizontal="center"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164" fontId="3" fillId="0" borderId="15" xfId="0" applyNumberFormat="1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</xf>
    <xf numFmtId="49" fontId="2" fillId="0" borderId="30" xfId="0" applyNumberFormat="1" applyFont="1" applyFill="1" applyBorder="1" applyAlignment="1" applyProtection="1">
      <alignment horizontal="center" vertical="center" wrapText="1"/>
    </xf>
    <xf numFmtId="0" fontId="11" fillId="0" borderId="2" xfId="2" applyFont="1" applyFill="1" applyBorder="1" applyAlignment="1" applyProtection="1">
      <alignment horizontal="left" vertical="center" wrapText="1" indent="1"/>
    </xf>
    <xf numFmtId="164" fontId="11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9" xfId="0" applyNumberFormat="1" applyFont="1" applyFill="1" applyBorder="1" applyAlignment="1" applyProtection="1">
      <alignment horizontal="center" vertical="center" wrapText="1"/>
    </xf>
    <xf numFmtId="0" fontId="11" fillId="0" borderId="20" xfId="2" applyFont="1" applyFill="1" applyBorder="1" applyAlignment="1" applyProtection="1">
      <alignment horizontal="left" vertical="center" wrapText="1" indent="1"/>
    </xf>
    <xf numFmtId="164" fontId="11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36" xfId="2" applyFont="1" applyFill="1" applyBorder="1" applyAlignment="1" applyProtection="1">
      <alignment horizontal="left" vertical="center" wrapText="1" indent="1"/>
    </xf>
    <xf numFmtId="164" fontId="11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1" fillId="0" borderId="24" xfId="0" applyNumberFormat="1" applyFont="1" applyFill="1" applyBorder="1" applyAlignment="1" applyProtection="1">
      <alignment horizontal="right" vertical="center" wrapText="1" indent="1"/>
      <protection locked="0"/>
    </xf>
    <xf numFmtId="0" fontId="11" fillId="0" borderId="17" xfId="2" applyFont="1" applyFill="1" applyBorder="1" applyAlignment="1" applyProtection="1">
      <alignment horizontal="lef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2" applyFont="1" applyFill="1" applyBorder="1" applyAlignment="1" applyProtection="1">
      <alignment horizontal="left" vertical="center" wrapText="1" indent="1"/>
    </xf>
    <xf numFmtId="164" fontId="10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49" fontId="2" fillId="0" borderId="16" xfId="0" applyNumberFormat="1" applyFont="1" applyFill="1" applyBorder="1" applyAlignment="1" applyProtection="1">
      <alignment horizontal="center" vertical="center" wrapText="1"/>
    </xf>
    <xf numFmtId="0" fontId="2" fillId="0" borderId="17" xfId="2" applyFont="1" applyFill="1" applyBorder="1" applyAlignment="1" applyProtection="1">
      <alignment horizontal="left" vertical="center" wrapText="1" indent="1"/>
    </xf>
    <xf numFmtId="164" fontId="2" fillId="0" borderId="18" xfId="0" applyNumberFormat="1" applyFont="1" applyFill="1" applyBorder="1" applyAlignment="1" applyProtection="1">
      <alignment horizontal="right" vertical="center" wrapText="1" indent="1"/>
      <protection locked="0"/>
    </xf>
    <xf numFmtId="0" fontId="2" fillId="0" borderId="20" xfId="2" applyFont="1" applyFill="1" applyBorder="1" applyAlignment="1" applyProtection="1">
      <alignment horizontal="left" vertical="center" wrapText="1" indent="1"/>
    </xf>
    <xf numFmtId="0" fontId="2" fillId="0" borderId="26" xfId="2" applyFont="1" applyFill="1" applyBorder="1" applyAlignment="1" applyProtection="1">
      <alignment horizontal="left" vertical="center" wrapText="1" indent="1"/>
    </xf>
    <xf numFmtId="164" fontId="2" fillId="0" borderId="34" xfId="0" applyNumberFormat="1" applyFont="1" applyFill="1" applyBorder="1" applyAlignment="1" applyProtection="1">
      <alignment horizontal="right" vertical="center" wrapText="1" indent="1"/>
      <protection locked="0"/>
    </xf>
    <xf numFmtId="164" fontId="2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28" xfId="0" applyNumberFormat="1" applyFont="1" applyFill="1" applyBorder="1" applyAlignment="1" applyProtection="1">
      <alignment horizontal="right" vertical="center" wrapText="1" indent="1"/>
    </xf>
    <xf numFmtId="0" fontId="7" fillId="0" borderId="10" xfId="0" applyFont="1" applyBorder="1" applyAlignment="1" applyProtection="1">
      <alignment horizontal="center" vertical="center" wrapText="1"/>
    </xf>
    <xf numFmtId="0" fontId="12" fillId="0" borderId="37" xfId="0" applyFont="1" applyBorder="1" applyAlignment="1" applyProtection="1">
      <alignment horizontal="left" wrapText="1" indent="1"/>
    </xf>
    <xf numFmtId="164" fontId="3" fillId="0" borderId="28" xfId="0" applyNumberFormat="1" applyFont="1" applyFill="1" applyBorder="1" applyAlignment="1" applyProtection="1">
      <alignment horizontal="right" vertical="center" wrapText="1" indent="1"/>
    </xf>
    <xf numFmtId="0" fontId="11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164" fontId="2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3" fillId="0" borderId="11" xfId="0" applyFont="1" applyFill="1" applyBorder="1" applyAlignment="1" applyProtection="1">
      <alignment horizontal="left" vertical="center" wrapText="1" indent="1"/>
    </xf>
    <xf numFmtId="164" fontId="3" fillId="0" borderId="12" xfId="0" applyNumberFormat="1" applyFont="1" applyFill="1" applyBorder="1" applyAlignment="1" applyProtection="1">
      <alignment horizontal="right" vertical="center" wrapText="1" indent="1"/>
    </xf>
    <xf numFmtId="0" fontId="13" fillId="0" borderId="0" xfId="0" applyFont="1" applyFill="1" applyAlignment="1" applyProtection="1">
      <alignment horizontal="left" vertical="center" wrapText="1"/>
    </xf>
    <xf numFmtId="0" fontId="13" fillId="0" borderId="0" xfId="0" applyFont="1" applyFill="1" applyAlignment="1" applyProtection="1">
      <alignment vertical="center" wrapText="1"/>
    </xf>
    <xf numFmtId="0" fontId="13" fillId="0" borderId="0" xfId="0" applyFont="1" applyFill="1" applyAlignment="1" applyProtection="1">
      <alignment horizontal="right" vertical="center" wrapText="1" indent="1"/>
    </xf>
    <xf numFmtId="0" fontId="3" fillId="0" borderId="10" xfId="0" applyFont="1" applyFill="1" applyBorder="1" applyAlignment="1" applyProtection="1">
      <alignment horizontal="left" vertical="center"/>
    </xf>
    <xf numFmtId="0" fontId="3" fillId="0" borderId="37" xfId="0" applyFont="1" applyFill="1" applyBorder="1" applyAlignment="1" applyProtection="1">
      <alignment vertical="center" wrapText="1"/>
    </xf>
    <xf numFmtId="3" fontId="3" fillId="0" borderId="12" xfId="0" applyNumberFormat="1" applyFont="1" applyFill="1" applyBorder="1" applyAlignment="1" applyProtection="1">
      <alignment horizontal="right" vertical="center" wrapText="1" indent="1"/>
      <protection locked="0"/>
    </xf>
    <xf numFmtId="3" fontId="5" fillId="0" borderId="20" xfId="0" applyNumberFormat="1" applyFont="1" applyBorder="1" applyAlignment="1">
      <alignment horizontal="right" vertical="top" wrapText="1"/>
    </xf>
    <xf numFmtId="3" fontId="4" fillId="0" borderId="20" xfId="0" applyNumberFormat="1" applyFont="1" applyBorder="1" applyAlignment="1">
      <alignment horizontal="right" vertical="top" wrapText="1"/>
    </xf>
    <xf numFmtId="3" fontId="8" fillId="0" borderId="0" xfId="0" applyNumberFormat="1" applyFont="1" applyAlignment="1">
      <alignment horizontal="right" vertical="top" wrapText="1"/>
    </xf>
    <xf numFmtId="3" fontId="8" fillId="0" borderId="20" xfId="0" applyNumberFormat="1" applyFont="1" applyBorder="1" applyAlignment="1">
      <alignment horizontal="right" vertical="top" wrapText="1"/>
    </xf>
    <xf numFmtId="0" fontId="0" fillId="0" borderId="0" xfId="0" applyAlignment="1">
      <alignment horizontal="right"/>
    </xf>
    <xf numFmtId="0" fontId="5" fillId="0" borderId="20" xfId="0" applyFont="1" applyBorder="1" applyAlignment="1">
      <alignment horizontal="left" wrapText="1"/>
    </xf>
    <xf numFmtId="0" fontId="0" fillId="0" borderId="20" xfId="0" applyBorder="1" applyAlignment="1">
      <alignment wrapText="1"/>
    </xf>
    <xf numFmtId="164" fontId="7" fillId="0" borderId="2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1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38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45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1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9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3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2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3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4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40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4" xfId="0" applyNumberFormat="1" applyFont="1" applyBorder="1" applyAlignment="1" applyProtection="1">
      <alignment horizontal="right" vertical="center" wrapText="1" indent="1"/>
    </xf>
    <xf numFmtId="164" fontId="8" fillId="0" borderId="17" xfId="2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55" xfId="2" applyNumberFormat="1" applyFont="1" applyFill="1" applyBorder="1" applyAlignment="1" applyProtection="1">
      <alignment horizontal="right" vertical="center" wrapText="1" indent="1"/>
      <protection locked="0"/>
    </xf>
    <xf numFmtId="164" fontId="7" fillId="0" borderId="56" xfId="2" applyNumberFormat="1" applyFont="1" applyFill="1" applyBorder="1" applyAlignment="1" applyProtection="1">
      <alignment horizontal="right" vertical="center" wrapText="1" indent="1"/>
    </xf>
    <xf numFmtId="164" fontId="7" fillId="0" borderId="57" xfId="0" applyNumberFormat="1" applyFont="1" applyFill="1" applyBorder="1" applyAlignment="1" applyProtection="1">
      <alignment horizontal="right" vertical="center" wrapText="1" indent="1"/>
    </xf>
    <xf numFmtId="164" fontId="7" fillId="0" borderId="41" xfId="2" applyNumberFormat="1" applyFont="1" applyFill="1" applyBorder="1" applyAlignment="1" applyProtection="1">
      <alignment horizontal="right" vertical="center" wrapText="1" indent="1"/>
    </xf>
    <xf numFmtId="164" fontId="7" fillId="0" borderId="37" xfId="0" applyNumberFormat="1" applyFont="1" applyFill="1" applyBorder="1" applyAlignment="1" applyProtection="1">
      <alignment horizontal="centerContinuous" vertical="center" wrapText="1"/>
    </xf>
    <xf numFmtId="164" fontId="7" fillId="0" borderId="27" xfId="0" applyNumberFormat="1" applyFont="1" applyFill="1" applyBorder="1" applyAlignment="1" applyProtection="1">
      <alignment horizontal="centerContinuous" vertical="center" wrapText="1"/>
    </xf>
    <xf numFmtId="0" fontId="0" fillId="2" borderId="0" xfId="0" applyFill="1"/>
    <xf numFmtId="0" fontId="15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0" fillId="0" borderId="19" xfId="0" applyBorder="1" applyAlignment="1"/>
    <xf numFmtId="0" fontId="0" fillId="0" borderId="20" xfId="0" applyBorder="1" applyAlignment="1"/>
    <xf numFmtId="0" fontId="0" fillId="0" borderId="45" xfId="0" applyBorder="1"/>
    <xf numFmtId="0" fontId="0" fillId="0" borderId="0" xfId="0" applyBorder="1" applyAlignment="1"/>
    <xf numFmtId="0" fontId="0" fillId="0" borderId="0" xfId="0" applyBorder="1"/>
    <xf numFmtId="0" fontId="15" fillId="0" borderId="0" xfId="0" applyFont="1"/>
    <xf numFmtId="0" fontId="7" fillId="0" borderId="49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center"/>
    </xf>
    <xf numFmtId="0" fontId="7" fillId="0" borderId="27" xfId="0" applyFont="1" applyFill="1" applyBorder="1" applyAlignment="1" applyProtection="1">
      <alignment horizontal="center" vertical="center" wrapText="1"/>
    </xf>
    <xf numFmtId="0" fontId="7" fillId="0" borderId="28" xfId="0" applyFont="1" applyFill="1" applyBorder="1" applyAlignment="1" applyProtection="1">
      <alignment horizontal="center" vertical="center" wrapText="1"/>
    </xf>
    <xf numFmtId="0" fontId="0" fillId="0" borderId="49" xfId="0" applyBorder="1" applyAlignment="1">
      <alignment horizontal="right"/>
    </xf>
    <xf numFmtId="0" fontId="3" fillId="0" borderId="27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7" xfId="0" applyFont="1" applyFill="1" applyBorder="1" applyAlignment="1" applyProtection="1">
      <alignment horizontal="center" vertical="center" wrapText="1"/>
    </xf>
    <xf numFmtId="164" fontId="7" fillId="0" borderId="39" xfId="0" applyNumberFormat="1" applyFont="1" applyFill="1" applyBorder="1" applyAlignment="1" applyProtection="1">
      <alignment horizontal="center" vertical="center" wrapText="1"/>
    </xf>
    <xf numFmtId="164" fontId="7" fillId="0" borderId="40" xfId="0" applyNumberFormat="1" applyFont="1" applyFill="1" applyBorder="1" applyAlignment="1" applyProtection="1">
      <alignment horizontal="center" vertical="center" wrapText="1"/>
    </xf>
    <xf numFmtId="164" fontId="7" fillId="0" borderId="0" xfId="0" applyNumberFormat="1" applyFont="1" applyFill="1" applyAlignment="1" applyProtection="1">
      <alignment horizontal="center" vertical="center" wrapText="1"/>
    </xf>
    <xf numFmtId="164" fontId="7" fillId="0" borderId="47" xfId="0" applyNumberFormat="1" applyFont="1" applyFill="1" applyBorder="1" applyAlignment="1" applyProtection="1">
      <alignment horizontal="center" vertical="center" wrapText="1"/>
    </xf>
    <xf numFmtId="164" fontId="7" fillId="0" borderId="48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20" xfId="0" applyFont="1" applyBorder="1" applyAlignment="1">
      <alignment vertical="top" wrapText="1"/>
    </xf>
    <xf numFmtId="0" fontId="6" fillId="0" borderId="20" xfId="0" applyFont="1" applyBorder="1" applyAlignment="1">
      <alignment vertical="top" wrapText="1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6" xfId="0" applyBorder="1" applyAlignment="1">
      <alignment horizontal="left"/>
    </xf>
    <xf numFmtId="0" fontId="0" fillId="0" borderId="17" xfId="0" applyBorder="1" applyAlignment="1">
      <alignment horizontal="left"/>
    </xf>
    <xf numFmtId="0" fontId="0" fillId="0" borderId="52" xfId="0" applyBorder="1" applyAlignment="1">
      <alignment horizontal="left"/>
    </xf>
    <xf numFmtId="166" fontId="0" fillId="0" borderId="17" xfId="0" applyNumberFormat="1" applyBorder="1" applyAlignment="1">
      <alignment horizontal="center"/>
    </xf>
    <xf numFmtId="166" fontId="0" fillId="0" borderId="52" xfId="0" applyNumberFormat="1" applyBorder="1" applyAlignment="1">
      <alignment horizontal="center"/>
    </xf>
    <xf numFmtId="166" fontId="0" fillId="0" borderId="18" xfId="0" applyNumberFormat="1" applyBorder="1" applyAlignment="1">
      <alignment horizontal="center"/>
    </xf>
    <xf numFmtId="0" fontId="15" fillId="0" borderId="0" xfId="0" applyFont="1" applyAlignment="1">
      <alignment horizontal="center"/>
    </xf>
    <xf numFmtId="0" fontId="15" fillId="0" borderId="0" xfId="0" applyFont="1" applyAlignment="1">
      <alignment horizontal="left"/>
    </xf>
    <xf numFmtId="0" fontId="14" fillId="0" borderId="7" xfId="0" applyFont="1" applyBorder="1" applyAlignment="1">
      <alignment horizontal="left"/>
    </xf>
    <xf numFmtId="0" fontId="14" fillId="0" borderId="27" xfId="0" applyFont="1" applyBorder="1" applyAlignment="1">
      <alignment horizontal="left"/>
    </xf>
    <xf numFmtId="0" fontId="14" fillId="0" borderId="37" xfId="0" applyFont="1" applyBorder="1" applyAlignment="1">
      <alignment horizontal="left"/>
    </xf>
    <xf numFmtId="0" fontId="0" fillId="0" borderId="54" xfId="0" applyBorder="1" applyAlignment="1">
      <alignment horizontal="center"/>
    </xf>
    <xf numFmtId="0" fontId="0" fillId="0" borderId="37" xfId="0" applyBorder="1" applyAlignment="1">
      <alignment horizontal="center"/>
    </xf>
    <xf numFmtId="0" fontId="0" fillId="0" borderId="27" xfId="0" applyBorder="1" applyAlignment="1">
      <alignment horizontal="center"/>
    </xf>
    <xf numFmtId="166" fontId="0" fillId="0" borderId="20" xfId="0" applyNumberFormat="1" applyBorder="1" applyAlignment="1">
      <alignment horizontal="center"/>
    </xf>
    <xf numFmtId="166" fontId="0" fillId="0" borderId="45" xfId="0" applyNumberFormat="1" applyBorder="1" applyAlignment="1">
      <alignment horizontal="center"/>
    </xf>
    <xf numFmtId="166" fontId="0" fillId="0" borderId="21" xfId="0" applyNumberFormat="1" applyBorder="1" applyAlignment="1">
      <alignment horizontal="center"/>
    </xf>
    <xf numFmtId="0" fontId="0" fillId="0" borderId="19" xfId="0" applyBorder="1" applyAlignment="1">
      <alignment horizontal="left"/>
    </xf>
    <xf numFmtId="0" fontId="0" fillId="0" borderId="20" xfId="0" applyBorder="1" applyAlignment="1">
      <alignment horizontal="left"/>
    </xf>
    <xf numFmtId="0" fontId="0" fillId="0" borderId="45" xfId="0" applyBorder="1" applyAlignment="1">
      <alignment horizontal="left"/>
    </xf>
    <xf numFmtId="166" fontId="0" fillId="2" borderId="20" xfId="0" applyNumberFormat="1" applyFill="1" applyBorder="1" applyAlignment="1">
      <alignment horizontal="center"/>
    </xf>
    <xf numFmtId="166" fontId="0" fillId="2" borderId="45" xfId="0" applyNumberFormat="1" applyFill="1" applyBorder="1" applyAlignment="1">
      <alignment horizontal="center"/>
    </xf>
    <xf numFmtId="166" fontId="0" fillId="2" borderId="21" xfId="0" applyNumberFormat="1" applyFill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50" xfId="0" applyBorder="1" applyAlignment="1">
      <alignment horizontal="center"/>
    </xf>
    <xf numFmtId="166" fontId="0" fillId="0" borderId="23" xfId="0" applyNumberFormat="1" applyBorder="1" applyAlignment="1">
      <alignment horizontal="center"/>
    </xf>
    <xf numFmtId="166" fontId="0" fillId="2" borderId="23" xfId="0" applyNumberFormat="1" applyFill="1" applyBorder="1" applyAlignment="1">
      <alignment horizontal="center"/>
    </xf>
    <xf numFmtId="166" fontId="0" fillId="2" borderId="50" xfId="0" applyNumberFormat="1" applyFill="1" applyBorder="1" applyAlignment="1">
      <alignment horizontal="center"/>
    </xf>
    <xf numFmtId="166" fontId="0" fillId="2" borderId="24" xfId="0" applyNumberFormat="1" applyFill="1" applyBorder="1" applyAlignment="1">
      <alignment horizontal="center"/>
    </xf>
    <xf numFmtId="0" fontId="14" fillId="0" borderId="10" xfId="0" applyFont="1" applyBorder="1" applyAlignment="1">
      <alignment horizontal="left"/>
    </xf>
    <xf numFmtId="0" fontId="14" fillId="0" borderId="11" xfId="0" applyFont="1" applyBorder="1" applyAlignment="1">
      <alignment horizontal="left"/>
    </xf>
    <xf numFmtId="0" fontId="14" fillId="0" borderId="54" xfId="0" applyFont="1" applyBorder="1" applyAlignment="1">
      <alignment horizontal="left"/>
    </xf>
    <xf numFmtId="166" fontId="0" fillId="0" borderId="54" xfId="0" applyNumberFormat="1" applyBorder="1" applyAlignment="1">
      <alignment horizontal="center"/>
    </xf>
    <xf numFmtId="166" fontId="0" fillId="0" borderId="37" xfId="0" applyNumberFormat="1" applyBorder="1" applyAlignment="1">
      <alignment horizontal="center"/>
    </xf>
    <xf numFmtId="166" fontId="0" fillId="2" borderId="54" xfId="0" applyNumberFormat="1" applyFill="1" applyBorder="1" applyAlignment="1">
      <alignment horizontal="center"/>
    </xf>
    <xf numFmtId="166" fontId="0" fillId="2" borderId="27" xfId="0" applyNumberFormat="1" applyFill="1" applyBorder="1" applyAlignment="1">
      <alignment horizontal="center"/>
    </xf>
    <xf numFmtId="166" fontId="0" fillId="2" borderId="10" xfId="0" applyNumberFormat="1" applyFill="1" applyBorder="1" applyAlignment="1">
      <alignment horizontal="center"/>
    </xf>
    <xf numFmtId="166" fontId="0" fillId="2" borderId="12" xfId="0" applyNumberFormat="1" applyFill="1" applyBorder="1" applyAlignment="1">
      <alignment horizontal="center"/>
    </xf>
    <xf numFmtId="166" fontId="0" fillId="2" borderId="55" xfId="0" applyNumberFormat="1" applyFill="1" applyBorder="1" applyAlignment="1">
      <alignment horizontal="center"/>
    </xf>
    <xf numFmtId="166" fontId="0" fillId="2" borderId="58" xfId="0" applyNumberFormat="1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0" xfId="0" applyFill="1" applyAlignment="1">
      <alignment horizontal="center"/>
    </xf>
    <xf numFmtId="0" fontId="14" fillId="0" borderId="10" xfId="0" applyFont="1" applyBorder="1" applyAlignment="1">
      <alignment horizontal="center"/>
    </xf>
    <xf numFmtId="0" fontId="14" fillId="0" borderId="11" xfId="0" applyFon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60" xfId="0" applyBorder="1" applyAlignment="1">
      <alignment horizontal="center"/>
    </xf>
    <xf numFmtId="0" fontId="0" fillId="0" borderId="61" xfId="0" applyBorder="1" applyAlignment="1">
      <alignment horizontal="center"/>
    </xf>
    <xf numFmtId="0" fontId="0" fillId="0" borderId="24" xfId="0" applyBorder="1" applyAlignment="1">
      <alignment horizontal="center"/>
    </xf>
    <xf numFmtId="166" fontId="0" fillId="0" borderId="24" xfId="0" applyNumberFormat="1" applyBorder="1" applyAlignment="1">
      <alignment horizontal="center"/>
    </xf>
    <xf numFmtId="166" fontId="0" fillId="0" borderId="11" xfId="0" applyNumberFormat="1" applyBorder="1" applyAlignment="1">
      <alignment horizontal="center"/>
    </xf>
    <xf numFmtId="166" fontId="0" fillId="2" borderId="11" xfId="0" applyNumberFormat="1" applyFill="1" applyBorder="1" applyAlignment="1">
      <alignment horizontal="center"/>
    </xf>
    <xf numFmtId="0" fontId="0" fillId="0" borderId="59" xfId="0" applyBorder="1" applyAlignment="1">
      <alignment horizontal="left"/>
    </xf>
    <xf numFmtId="0" fontId="0" fillId="0" borderId="53" xfId="0" applyBorder="1" applyAlignment="1">
      <alignment horizontal="left"/>
    </xf>
    <xf numFmtId="0" fontId="0" fillId="0" borderId="31" xfId="0" applyBorder="1" applyAlignment="1">
      <alignment horizontal="left"/>
    </xf>
    <xf numFmtId="166" fontId="0" fillId="0" borderId="50" xfId="0" applyNumberFormat="1" applyBorder="1" applyAlignment="1">
      <alignment horizontal="center"/>
    </xf>
    <xf numFmtId="166" fontId="0" fillId="0" borderId="27" xfId="0" applyNumberFormat="1" applyBorder="1" applyAlignment="1">
      <alignment horizontal="center"/>
    </xf>
    <xf numFmtId="166" fontId="0" fillId="0" borderId="10" xfId="0" applyNumberFormat="1" applyBorder="1" applyAlignment="1">
      <alignment horizontal="center"/>
    </xf>
    <xf numFmtId="166" fontId="0" fillId="0" borderId="12" xfId="0" applyNumberFormat="1" applyBorder="1" applyAlignment="1">
      <alignment horizontal="center"/>
    </xf>
    <xf numFmtId="0" fontId="13" fillId="0" borderId="0" xfId="0" applyFont="1" applyAlignment="1">
      <alignment horizontal="left" wrapText="1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</cellXfs>
  <cellStyles count="3">
    <cellStyle name="Ezres" xfId="1" builtinId="3"/>
    <cellStyle name="Normál" xfId="0" builtinId="0"/>
    <cellStyle name="Normál_KVRENMUNKA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8"/>
  <sheetViews>
    <sheetView zoomScaleNormal="100" workbookViewId="0">
      <selection activeCell="B3" sqref="B3"/>
    </sheetView>
  </sheetViews>
  <sheetFormatPr defaultRowHeight="15"/>
  <cols>
    <col min="1" max="1" width="14.28515625" customWidth="1"/>
    <col min="2" max="2" width="63.5703125" customWidth="1"/>
    <col min="3" max="4" width="14.85546875" bestFit="1" customWidth="1"/>
  </cols>
  <sheetData>
    <row r="1" spans="1:4" ht="15.75">
      <c r="A1" s="225" t="s">
        <v>334</v>
      </c>
      <c r="B1" s="225"/>
      <c r="C1" s="225"/>
      <c r="D1" s="225"/>
    </row>
    <row r="2" spans="1:4" ht="15.75">
      <c r="A2" s="226" t="s">
        <v>465</v>
      </c>
      <c r="B2" s="226"/>
      <c r="C2" s="226"/>
      <c r="D2" s="226"/>
    </row>
    <row r="3" spans="1:4" ht="15.75">
      <c r="A3" s="90"/>
      <c r="B3" s="90"/>
      <c r="C3" s="90"/>
    </row>
    <row r="4" spans="1:4" ht="15.75">
      <c r="A4" s="135"/>
      <c r="B4" s="13"/>
      <c r="C4" s="87"/>
      <c r="D4" s="188" t="s">
        <v>394</v>
      </c>
    </row>
    <row r="5" spans="1:4" ht="16.5" thickBot="1">
      <c r="A5" s="224" t="s">
        <v>356</v>
      </c>
      <c r="B5" s="224"/>
      <c r="C5" s="224"/>
    </row>
    <row r="6" spans="1:4" ht="32.25" thickBot="1">
      <c r="A6" s="14" t="s">
        <v>354</v>
      </c>
      <c r="B6" s="15" t="s">
        <v>355</v>
      </c>
      <c r="C6" s="92" t="s">
        <v>404</v>
      </c>
      <c r="D6" s="92" t="s">
        <v>405</v>
      </c>
    </row>
    <row r="7" spans="1:4" ht="16.5" thickBot="1">
      <c r="A7" s="16" t="s">
        <v>7</v>
      </c>
      <c r="B7" s="17" t="s">
        <v>8</v>
      </c>
      <c r="C7" s="18" t="s">
        <v>9</v>
      </c>
      <c r="D7" s="18" t="s">
        <v>271</v>
      </c>
    </row>
    <row r="8" spans="1:4" ht="16.5" thickBot="1">
      <c r="A8" s="22" t="s">
        <v>11</v>
      </c>
      <c r="B8" s="23" t="s">
        <v>12</v>
      </c>
      <c r="C8" s="24">
        <f>C9+C10+C11+C12+C13+C14</f>
        <v>51888487</v>
      </c>
      <c r="D8" s="24">
        <f>D9+D10+D11+D12+D13+D14</f>
        <v>55093533</v>
      </c>
    </row>
    <row r="9" spans="1:4" ht="15.75">
      <c r="A9" s="25" t="s">
        <v>13</v>
      </c>
      <c r="B9" s="26" t="s">
        <v>14</v>
      </c>
      <c r="C9" s="27">
        <v>25511646</v>
      </c>
      <c r="D9" s="27">
        <f>'3-a'!D11</f>
        <v>25511646</v>
      </c>
    </row>
    <row r="10" spans="1:4" ht="15.75">
      <c r="A10" s="28" t="s">
        <v>15</v>
      </c>
      <c r="B10" s="29" t="s">
        <v>16</v>
      </c>
      <c r="C10" s="30"/>
      <c r="D10" s="27">
        <f>'3-a'!D12</f>
        <v>0</v>
      </c>
    </row>
    <row r="11" spans="1:4" ht="15.75">
      <c r="A11" s="28" t="s">
        <v>17</v>
      </c>
      <c r="B11" s="29" t="s">
        <v>18</v>
      </c>
      <c r="C11" s="30">
        <v>24576841</v>
      </c>
      <c r="D11" s="27">
        <f>'3-a'!D13</f>
        <v>24576841</v>
      </c>
    </row>
    <row r="12" spans="1:4" ht="15.75">
      <c r="A12" s="28" t="s">
        <v>19</v>
      </c>
      <c r="B12" s="29" t="s">
        <v>20</v>
      </c>
      <c r="C12" s="30">
        <v>1800000</v>
      </c>
      <c r="D12" s="27">
        <f>'3-a'!D14</f>
        <v>1800000</v>
      </c>
    </row>
    <row r="13" spans="1:4" ht="15.75">
      <c r="A13" s="28" t="s">
        <v>21</v>
      </c>
      <c r="B13" s="29" t="s">
        <v>22</v>
      </c>
      <c r="C13" s="30"/>
      <c r="D13" s="27">
        <f>'3-a'!D15</f>
        <v>3205046</v>
      </c>
    </row>
    <row r="14" spans="1:4" ht="16.5" thickBot="1">
      <c r="A14" s="31" t="s">
        <v>23</v>
      </c>
      <c r="B14" s="32" t="s">
        <v>24</v>
      </c>
      <c r="C14" s="30"/>
      <c r="D14" s="27">
        <f>'3-a'!D16</f>
        <v>0</v>
      </c>
    </row>
    <row r="15" spans="1:4" ht="32.25" thickBot="1">
      <c r="A15" s="22" t="s">
        <v>25</v>
      </c>
      <c r="B15" s="33" t="s">
        <v>26</v>
      </c>
      <c r="C15" s="24">
        <f>C16+C17+C18+C19+C20</f>
        <v>66629835</v>
      </c>
      <c r="D15" s="24">
        <f>D16+D17+D18+D19+D20</f>
        <v>142352084</v>
      </c>
    </row>
    <row r="16" spans="1:4" ht="15.75">
      <c r="A16" s="25" t="s">
        <v>27</v>
      </c>
      <c r="B16" s="26" t="s">
        <v>28</v>
      </c>
      <c r="C16" s="27"/>
      <c r="D16" s="27"/>
    </row>
    <row r="17" spans="1:4" ht="15.75">
      <c r="A17" s="28" t="s">
        <v>29</v>
      </c>
      <c r="B17" s="29" t="s">
        <v>30</v>
      </c>
      <c r="C17" s="30"/>
      <c r="D17" s="30"/>
    </row>
    <row r="18" spans="1:4" ht="17.25" customHeight="1">
      <c r="A18" s="28" t="s">
        <v>31</v>
      </c>
      <c r="B18" s="29" t="s">
        <v>32</v>
      </c>
      <c r="C18" s="30"/>
      <c r="D18" s="30"/>
    </row>
    <row r="19" spans="1:4" ht="16.5" customHeight="1">
      <c r="A19" s="28" t="s">
        <v>33</v>
      </c>
      <c r="B19" s="29" t="s">
        <v>34</v>
      </c>
      <c r="C19" s="30"/>
      <c r="D19" s="30"/>
    </row>
    <row r="20" spans="1:4" ht="15.75">
      <c r="A20" s="28" t="s">
        <v>35</v>
      </c>
      <c r="B20" s="29" t="s">
        <v>36</v>
      </c>
      <c r="C20" s="30">
        <f>57542447+9087388</f>
        <v>66629835</v>
      </c>
      <c r="D20" s="30">
        <f>'3-a'!D22+'4'!D25</f>
        <v>142352084</v>
      </c>
    </row>
    <row r="21" spans="1:4" ht="16.5" thickBot="1">
      <c r="A21" s="31" t="s">
        <v>37</v>
      </c>
      <c r="B21" s="32" t="s">
        <v>38</v>
      </c>
      <c r="C21" s="34"/>
      <c r="D21" s="30">
        <f>'3-a'!D23+'4'!D26</f>
        <v>83190616</v>
      </c>
    </row>
    <row r="22" spans="1:4" ht="32.25" thickBot="1">
      <c r="A22" s="22" t="s">
        <v>39</v>
      </c>
      <c r="B22" s="23" t="s">
        <v>40</v>
      </c>
      <c r="C22" s="24">
        <f>C23+C24+C25+C26+C27</f>
        <v>0</v>
      </c>
      <c r="D22" s="191">
        <f>'3-a'!D24+'4'!D27</f>
        <v>2750820</v>
      </c>
    </row>
    <row r="23" spans="1:4" ht="15.75">
      <c r="A23" s="25" t="s">
        <v>41</v>
      </c>
      <c r="B23" s="26" t="s">
        <v>42</v>
      </c>
      <c r="C23" s="27"/>
      <c r="D23" s="30">
        <f>'3-a'!D25+'4'!D28</f>
        <v>0</v>
      </c>
    </row>
    <row r="24" spans="1:4" ht="15.75">
      <c r="A24" s="28" t="s">
        <v>43</v>
      </c>
      <c r="B24" s="29" t="s">
        <v>44</v>
      </c>
      <c r="C24" s="30"/>
      <c r="D24" s="30">
        <f>'3-a'!D26+'4'!D29</f>
        <v>0</v>
      </c>
    </row>
    <row r="25" spans="1:4" ht="31.5">
      <c r="A25" s="28" t="s">
        <v>45</v>
      </c>
      <c r="B25" s="29" t="s">
        <v>46</v>
      </c>
      <c r="C25" s="30"/>
      <c r="D25" s="30">
        <f>'3-a'!D27+'4'!D30</f>
        <v>0</v>
      </c>
    </row>
    <row r="26" spans="1:4" ht="31.5">
      <c r="A26" s="28" t="s">
        <v>47</v>
      </c>
      <c r="B26" s="29" t="s">
        <v>48</v>
      </c>
      <c r="C26" s="30"/>
      <c r="D26" s="30">
        <f>'3-a'!D28+'4'!D31</f>
        <v>0</v>
      </c>
    </row>
    <row r="27" spans="1:4" ht="15.75">
      <c r="A27" s="28" t="s">
        <v>49</v>
      </c>
      <c r="B27" s="29" t="s">
        <v>50</v>
      </c>
      <c r="C27" s="30"/>
      <c r="D27" s="30">
        <f>'3-a'!D29+'4'!D32</f>
        <v>2750820</v>
      </c>
    </row>
    <row r="28" spans="1:4" ht="16.5" thickBot="1">
      <c r="A28" s="31" t="s">
        <v>51</v>
      </c>
      <c r="B28" s="32" t="s">
        <v>52</v>
      </c>
      <c r="C28" s="34"/>
      <c r="D28" s="30">
        <f>'3-a'!D30+'4'!D33</f>
        <v>0</v>
      </c>
    </row>
    <row r="29" spans="1:4" ht="16.5" thickBot="1">
      <c r="A29" s="22" t="s">
        <v>53</v>
      </c>
      <c r="B29" s="23" t="s">
        <v>54</v>
      </c>
      <c r="C29" s="24">
        <f>C30+C34+C35+C36</f>
        <v>146780000</v>
      </c>
      <c r="D29" s="24">
        <f>D30+D34+D35+D36</f>
        <v>202009688</v>
      </c>
    </row>
    <row r="30" spans="1:4" ht="15.75">
      <c r="A30" s="25" t="s">
        <v>55</v>
      </c>
      <c r="B30" s="26" t="s">
        <v>56</v>
      </c>
      <c r="C30" s="35">
        <f>+C31+C32+C33</f>
        <v>145500000</v>
      </c>
      <c r="D30" s="35">
        <f>+D31+D32+D33</f>
        <v>199723076</v>
      </c>
    </row>
    <row r="31" spans="1:4" ht="15.75">
      <c r="A31" s="28" t="s">
        <v>57</v>
      </c>
      <c r="B31" s="29" t="s">
        <v>58</v>
      </c>
      <c r="C31" s="30">
        <v>1500000</v>
      </c>
      <c r="D31" s="35">
        <f>'3-a'!D33</f>
        <v>1500000</v>
      </c>
    </row>
    <row r="32" spans="1:4" ht="15.75">
      <c r="A32" s="28" t="s">
        <v>59</v>
      </c>
      <c r="B32" s="29" t="s">
        <v>60</v>
      </c>
      <c r="C32" s="30"/>
      <c r="D32" s="35">
        <f>'3-a'!D34</f>
        <v>0</v>
      </c>
    </row>
    <row r="33" spans="1:4" ht="15.75">
      <c r="A33" s="28" t="s">
        <v>61</v>
      </c>
      <c r="B33" s="36" t="s">
        <v>62</v>
      </c>
      <c r="C33" s="30">
        <v>144000000</v>
      </c>
      <c r="D33" s="35">
        <f>'3-a'!D35</f>
        <v>198223076</v>
      </c>
    </row>
    <row r="34" spans="1:4" ht="15.75">
      <c r="A34" s="28" t="s">
        <v>63</v>
      </c>
      <c r="B34" s="29" t="s">
        <v>64</v>
      </c>
      <c r="C34" s="30">
        <v>1200000</v>
      </c>
      <c r="D34" s="35">
        <f>'3-a'!D36</f>
        <v>1431212</v>
      </c>
    </row>
    <row r="35" spans="1:4" ht="15.75">
      <c r="A35" s="28" t="s">
        <v>65</v>
      </c>
      <c r="B35" s="29" t="s">
        <v>66</v>
      </c>
      <c r="C35" s="30">
        <v>0</v>
      </c>
      <c r="D35" s="35">
        <f>'3-a'!D37</f>
        <v>0</v>
      </c>
    </row>
    <row r="36" spans="1:4" ht="16.5" thickBot="1">
      <c r="A36" s="31" t="s">
        <v>67</v>
      </c>
      <c r="B36" s="32" t="s">
        <v>68</v>
      </c>
      <c r="C36" s="34">
        <v>80000</v>
      </c>
      <c r="D36" s="35">
        <f>'3-a'!D38</f>
        <v>855400</v>
      </c>
    </row>
    <row r="37" spans="1:4" ht="16.5" thickBot="1">
      <c r="A37" s="22" t="s">
        <v>69</v>
      </c>
      <c r="B37" s="23" t="s">
        <v>70</v>
      </c>
      <c r="C37" s="24">
        <f>SUM(C38:C48)</f>
        <v>19882949</v>
      </c>
      <c r="D37" s="24">
        <f>SUM(D38:D48)</f>
        <v>28972733</v>
      </c>
    </row>
    <row r="38" spans="1:4" ht="15.75">
      <c r="A38" s="25" t="s">
        <v>71</v>
      </c>
      <c r="B38" s="26" t="s">
        <v>72</v>
      </c>
      <c r="C38" s="27">
        <v>1400000</v>
      </c>
      <c r="D38" s="27">
        <f>'3-a'!D40+'4'!D11</f>
        <v>1400000</v>
      </c>
    </row>
    <row r="39" spans="1:4" ht="15.75">
      <c r="A39" s="28" t="s">
        <v>73</v>
      </c>
      <c r="B39" s="29" t="s">
        <v>74</v>
      </c>
      <c r="C39" s="30">
        <f>4127560+100000</f>
        <v>4227560</v>
      </c>
      <c r="D39" s="27">
        <f>'3-a'!D41+'4'!D12</f>
        <v>4227560</v>
      </c>
    </row>
    <row r="40" spans="1:4" ht="15.75">
      <c r="A40" s="28" t="s">
        <v>75</v>
      </c>
      <c r="B40" s="29" t="s">
        <v>76</v>
      </c>
      <c r="C40" s="30">
        <v>50000</v>
      </c>
      <c r="D40" s="27">
        <f>'3-a'!D42+'4'!D13</f>
        <v>180000</v>
      </c>
    </row>
    <row r="41" spans="1:4" ht="15.75">
      <c r="A41" s="28" t="s">
        <v>77</v>
      </c>
      <c r="B41" s="29" t="s">
        <v>78</v>
      </c>
      <c r="C41" s="30"/>
      <c r="D41" s="27">
        <f>'3-a'!D43+'4'!D14</f>
        <v>0</v>
      </c>
    </row>
    <row r="42" spans="1:4" ht="15.75">
      <c r="A42" s="28" t="s">
        <v>79</v>
      </c>
      <c r="B42" s="29" t="s">
        <v>80</v>
      </c>
      <c r="C42" s="30">
        <f>1075210+10037149</f>
        <v>11112359</v>
      </c>
      <c r="D42" s="27">
        <f>'3-a'!D44+'4'!D15</f>
        <v>14577468</v>
      </c>
    </row>
    <row r="43" spans="1:4" ht="15.75">
      <c r="A43" s="28" t="s">
        <v>81</v>
      </c>
      <c r="B43" s="29" t="s">
        <v>82</v>
      </c>
      <c r="C43" s="30">
        <f>378000+2710030</f>
        <v>3088030</v>
      </c>
      <c r="D43" s="27">
        <f>'3-a'!D45+'4'!D16</f>
        <v>4023607</v>
      </c>
    </row>
    <row r="44" spans="1:4" ht="15.75">
      <c r="A44" s="28" t="s">
        <v>83</v>
      </c>
      <c r="B44" s="29" t="s">
        <v>84</v>
      </c>
      <c r="C44" s="30"/>
      <c r="D44" s="27">
        <f>'3-a'!D46+'4'!D17</f>
        <v>0</v>
      </c>
    </row>
    <row r="45" spans="1:4" ht="15.75">
      <c r="A45" s="28" t="s">
        <v>85</v>
      </c>
      <c r="B45" s="29" t="s">
        <v>86</v>
      </c>
      <c r="C45" s="30">
        <f>4000+1000</f>
        <v>5000</v>
      </c>
      <c r="D45" s="27">
        <f>'3-a'!D47+'4'!D18</f>
        <v>5000</v>
      </c>
    </row>
    <row r="46" spans="1:4" ht="15.75">
      <c r="A46" s="28" t="s">
        <v>87</v>
      </c>
      <c r="B46" s="29" t="s">
        <v>88</v>
      </c>
      <c r="C46" s="30"/>
      <c r="D46" s="27">
        <f>'3-a'!D48+'4'!D19</f>
        <v>0</v>
      </c>
    </row>
    <row r="47" spans="1:4" ht="15.75">
      <c r="A47" s="31" t="s">
        <v>89</v>
      </c>
      <c r="B47" s="32" t="s">
        <v>90</v>
      </c>
      <c r="C47" s="34"/>
      <c r="D47" s="27">
        <f>'3-a'!D49+'4'!D20</f>
        <v>0</v>
      </c>
    </row>
    <row r="48" spans="1:4" ht="16.5" thickBot="1">
      <c r="A48" s="31" t="s">
        <v>91</v>
      </c>
      <c r="B48" s="32" t="s">
        <v>92</v>
      </c>
      <c r="C48" s="34"/>
      <c r="D48" s="27">
        <f>'3-a'!D50+'4'!D21</f>
        <v>4559098</v>
      </c>
    </row>
    <row r="49" spans="1:4" ht="16.5" thickBot="1">
      <c r="A49" s="22" t="s">
        <v>93</v>
      </c>
      <c r="B49" s="23" t="s">
        <v>94</v>
      </c>
      <c r="C49" s="24">
        <f>SUM(C50:C54)</f>
        <v>0</v>
      </c>
      <c r="D49" s="24">
        <f>SUM(D50:D54)</f>
        <v>0</v>
      </c>
    </row>
    <row r="50" spans="1:4" ht="15.75">
      <c r="A50" s="25" t="s">
        <v>95</v>
      </c>
      <c r="B50" s="26" t="s">
        <v>96</v>
      </c>
      <c r="C50" s="27"/>
      <c r="D50" s="27"/>
    </row>
    <row r="51" spans="1:4" ht="15.75">
      <c r="A51" s="28" t="s">
        <v>97</v>
      </c>
      <c r="B51" s="29" t="s">
        <v>98</v>
      </c>
      <c r="C51" s="30"/>
      <c r="D51" s="30"/>
    </row>
    <row r="52" spans="1:4" ht="15.75">
      <c r="A52" s="28" t="s">
        <v>99</v>
      </c>
      <c r="B52" s="29" t="s">
        <v>100</v>
      </c>
      <c r="C52" s="30"/>
      <c r="D52" s="30"/>
    </row>
    <row r="53" spans="1:4" ht="15.75">
      <c r="A53" s="28" t="s">
        <v>101</v>
      </c>
      <c r="B53" s="29" t="s">
        <v>102</v>
      </c>
      <c r="C53" s="30"/>
      <c r="D53" s="30"/>
    </row>
    <row r="54" spans="1:4" ht="16.5" thickBot="1">
      <c r="A54" s="31" t="s">
        <v>103</v>
      </c>
      <c r="B54" s="32" t="s">
        <v>104</v>
      </c>
      <c r="C54" s="34"/>
      <c r="D54" s="34"/>
    </row>
    <row r="55" spans="1:4" ht="16.5" thickBot="1">
      <c r="A55" s="22" t="s">
        <v>105</v>
      </c>
      <c r="B55" s="23" t="s">
        <v>106</v>
      </c>
      <c r="C55" s="24">
        <f>SUM(C56:C58)</f>
        <v>0</v>
      </c>
      <c r="D55" s="24">
        <f>SUM(D56:D58)</f>
        <v>228000</v>
      </c>
    </row>
    <row r="56" spans="1:4" ht="31.5">
      <c r="A56" s="25" t="s">
        <v>107</v>
      </c>
      <c r="B56" s="26" t="s">
        <v>108</v>
      </c>
      <c r="C56" s="27"/>
      <c r="D56" s="27"/>
    </row>
    <row r="57" spans="1:4" ht="31.5">
      <c r="A57" s="28" t="s">
        <v>109</v>
      </c>
      <c r="B57" s="29" t="s">
        <v>110</v>
      </c>
      <c r="C57" s="30"/>
      <c r="D57" s="30">
        <f>'3-a'!D59</f>
        <v>228000</v>
      </c>
    </row>
    <row r="58" spans="1:4" ht="15.75">
      <c r="A58" s="28" t="s">
        <v>111</v>
      </c>
      <c r="B58" s="29" t="s">
        <v>112</v>
      </c>
      <c r="C58" s="30"/>
      <c r="D58" s="30"/>
    </row>
    <row r="59" spans="1:4" ht="16.5" thickBot="1">
      <c r="A59" s="31" t="s">
        <v>113</v>
      </c>
      <c r="B59" s="32" t="s">
        <v>114</v>
      </c>
      <c r="C59" s="34"/>
      <c r="D59" s="34"/>
    </row>
    <row r="60" spans="1:4" ht="16.5" thickBot="1">
      <c r="A60" s="22" t="s">
        <v>115</v>
      </c>
      <c r="B60" s="33" t="s">
        <v>116</v>
      </c>
      <c r="C60" s="24">
        <f>SUM(C61:C63)</f>
        <v>2565040</v>
      </c>
      <c r="D60" s="24">
        <f>SUM(D61:D63)</f>
        <v>2565040</v>
      </c>
    </row>
    <row r="61" spans="1:4" ht="31.5">
      <c r="A61" s="25" t="s">
        <v>117</v>
      </c>
      <c r="B61" s="26" t="s">
        <v>118</v>
      </c>
      <c r="C61" s="30"/>
      <c r="D61" s="30"/>
    </row>
    <row r="62" spans="1:4" ht="31.5">
      <c r="A62" s="28" t="s">
        <v>119</v>
      </c>
      <c r="B62" s="29" t="s">
        <v>120</v>
      </c>
      <c r="C62" s="30">
        <f>125040+240000</f>
        <v>365040</v>
      </c>
      <c r="D62" s="30">
        <f>'3-a'!D64+'4'!D38</f>
        <v>365040</v>
      </c>
    </row>
    <row r="63" spans="1:4" ht="15.75">
      <c r="A63" s="28" t="s">
        <v>121</v>
      </c>
      <c r="B63" s="29" t="s">
        <v>122</v>
      </c>
      <c r="C63" s="186">
        <v>2200000</v>
      </c>
      <c r="D63" s="186">
        <f>'3-a'!D65</f>
        <v>2200000</v>
      </c>
    </row>
    <row r="64" spans="1:4" ht="16.5" thickBot="1">
      <c r="A64" s="31" t="s">
        <v>123</v>
      </c>
      <c r="B64" s="32" t="s">
        <v>124</v>
      </c>
      <c r="C64" s="30"/>
      <c r="D64" s="30"/>
    </row>
    <row r="65" spans="1:4" ht="16.5" thickBot="1">
      <c r="A65" s="22" t="s">
        <v>125</v>
      </c>
      <c r="B65" s="23" t="s">
        <v>126</v>
      </c>
      <c r="C65" s="24">
        <f>C8+C15+C22+C29+C37+C49+C55+C60</f>
        <v>287746311</v>
      </c>
      <c r="D65" s="24">
        <f>D8+D15+D22+D29+D37+D49+D55+D60</f>
        <v>433971898</v>
      </c>
    </row>
    <row r="66" spans="1:4" ht="16.5" thickBot="1">
      <c r="A66" s="37" t="s">
        <v>127</v>
      </c>
      <c r="B66" s="33" t="s">
        <v>128</v>
      </c>
      <c r="C66" s="24">
        <f>SUM(C67:C69)</f>
        <v>0</v>
      </c>
      <c r="D66" s="24">
        <f>SUM(D67:D69)</f>
        <v>0</v>
      </c>
    </row>
    <row r="67" spans="1:4" ht="15.75">
      <c r="A67" s="25" t="s">
        <v>129</v>
      </c>
      <c r="B67" s="26" t="s">
        <v>130</v>
      </c>
      <c r="C67" s="30"/>
      <c r="D67" s="30"/>
    </row>
    <row r="68" spans="1:4" ht="15.75">
      <c r="A68" s="28" t="s">
        <v>131</v>
      </c>
      <c r="B68" s="29" t="s">
        <v>132</v>
      </c>
      <c r="C68" s="30"/>
      <c r="D68" s="30"/>
    </row>
    <row r="69" spans="1:4" ht="16.5" thickBot="1">
      <c r="A69" s="31" t="s">
        <v>133</v>
      </c>
      <c r="B69" s="38" t="s">
        <v>353</v>
      </c>
      <c r="C69" s="30"/>
      <c r="D69" s="30"/>
    </row>
    <row r="70" spans="1:4" ht="16.5" thickBot="1">
      <c r="A70" s="37" t="s">
        <v>135</v>
      </c>
      <c r="B70" s="33" t="s">
        <v>136</v>
      </c>
      <c r="C70" s="24">
        <f>SUM(C71:C74)</f>
        <v>0</v>
      </c>
      <c r="D70" s="24">
        <f>SUM(D71:D74)</f>
        <v>0</v>
      </c>
    </row>
    <row r="71" spans="1:4" ht="15.75">
      <c r="A71" s="25" t="s">
        <v>137</v>
      </c>
      <c r="B71" s="26" t="s">
        <v>138</v>
      </c>
      <c r="C71" s="30"/>
      <c r="D71" s="30"/>
    </row>
    <row r="72" spans="1:4" ht="15.75">
      <c r="A72" s="28" t="s">
        <v>139</v>
      </c>
      <c r="B72" s="29" t="s">
        <v>140</v>
      </c>
      <c r="C72" s="30"/>
      <c r="D72" s="30"/>
    </row>
    <row r="73" spans="1:4" ht="15.75">
      <c r="A73" s="28" t="s">
        <v>141</v>
      </c>
      <c r="B73" s="29" t="s">
        <v>142</v>
      </c>
      <c r="C73" s="30"/>
      <c r="D73" s="30"/>
    </row>
    <row r="74" spans="1:4" ht="16.5" thickBot="1">
      <c r="A74" s="31" t="s">
        <v>143</v>
      </c>
      <c r="B74" s="32" t="s">
        <v>144</v>
      </c>
      <c r="C74" s="30"/>
      <c r="D74" s="30"/>
    </row>
    <row r="75" spans="1:4" ht="16.5" thickBot="1">
      <c r="A75" s="37" t="s">
        <v>145</v>
      </c>
      <c r="B75" s="33" t="s">
        <v>146</v>
      </c>
      <c r="C75" s="24">
        <f>SUM(C76:C77)</f>
        <v>149544127</v>
      </c>
      <c r="D75" s="24">
        <f>SUM(D76:D77)</f>
        <v>187014218</v>
      </c>
    </row>
    <row r="76" spans="1:4" ht="15.75">
      <c r="A76" s="25" t="s">
        <v>147</v>
      </c>
      <c r="B76" s="26" t="s">
        <v>148</v>
      </c>
      <c r="C76" s="30">
        <f>144029570+5514557</f>
        <v>149544127</v>
      </c>
      <c r="D76" s="30">
        <f>'3-a'!D78+'4'!D41</f>
        <v>187014218</v>
      </c>
    </row>
    <row r="77" spans="1:4" ht="16.5" thickBot="1">
      <c r="A77" s="31" t="s">
        <v>149</v>
      </c>
      <c r="B77" s="32" t="s">
        <v>150</v>
      </c>
      <c r="C77" s="30"/>
      <c r="D77" s="30"/>
    </row>
    <row r="78" spans="1:4" ht="16.5" thickBot="1">
      <c r="A78" s="37" t="s">
        <v>151</v>
      </c>
      <c r="B78" s="33" t="s">
        <v>152</v>
      </c>
      <c r="C78" s="24">
        <f>SUM(C79:C81)</f>
        <v>0</v>
      </c>
      <c r="D78" s="24">
        <f>SUM(D79:D81)</f>
        <v>0</v>
      </c>
    </row>
    <row r="79" spans="1:4" ht="15.75">
      <c r="A79" s="25" t="s">
        <v>153</v>
      </c>
      <c r="B79" s="26" t="s">
        <v>154</v>
      </c>
      <c r="C79" s="30"/>
      <c r="D79" s="30"/>
    </row>
    <row r="80" spans="1:4" ht="15.75">
      <c r="A80" s="28" t="s">
        <v>155</v>
      </c>
      <c r="B80" s="29" t="s">
        <v>156</v>
      </c>
      <c r="C80" s="30"/>
      <c r="D80" s="30"/>
    </row>
    <row r="81" spans="1:4" ht="16.5" thickBot="1">
      <c r="A81" s="31" t="s">
        <v>157</v>
      </c>
      <c r="B81" s="32" t="s">
        <v>158</v>
      </c>
      <c r="C81" s="30"/>
      <c r="D81" s="30"/>
    </row>
    <row r="82" spans="1:4" ht="16.5" thickBot="1">
      <c r="A82" s="37" t="s">
        <v>159</v>
      </c>
      <c r="B82" s="33" t="s">
        <v>160</v>
      </c>
      <c r="C82" s="24">
        <f>SUM(C83:C86)</f>
        <v>0</v>
      </c>
      <c r="D82" s="24">
        <f>SUM(D83:D86)</f>
        <v>0</v>
      </c>
    </row>
    <row r="83" spans="1:4" ht="15.75">
      <c r="A83" s="39" t="s">
        <v>161</v>
      </c>
      <c r="B83" s="26" t="s">
        <v>162</v>
      </c>
      <c r="C83" s="30"/>
      <c r="D83" s="30"/>
    </row>
    <row r="84" spans="1:4" ht="15.75">
      <c r="A84" s="40" t="s">
        <v>163</v>
      </c>
      <c r="B84" s="29" t="s">
        <v>164</v>
      </c>
      <c r="C84" s="30"/>
      <c r="D84" s="30"/>
    </row>
    <row r="85" spans="1:4" ht="15.75">
      <c r="A85" s="40" t="s">
        <v>165</v>
      </c>
      <c r="B85" s="29" t="s">
        <v>166</v>
      </c>
      <c r="C85" s="30"/>
      <c r="D85" s="30"/>
    </row>
    <row r="86" spans="1:4" ht="16.5" thickBot="1">
      <c r="A86" s="41" t="s">
        <v>167</v>
      </c>
      <c r="B86" s="32" t="s">
        <v>168</v>
      </c>
      <c r="C86" s="30"/>
      <c r="D86" s="30"/>
    </row>
    <row r="87" spans="1:4" ht="16.5" thickBot="1">
      <c r="A87" s="37" t="s">
        <v>169</v>
      </c>
      <c r="B87" s="33" t="s">
        <v>170</v>
      </c>
      <c r="C87" s="42"/>
      <c r="D87" s="42"/>
    </row>
    <row r="88" spans="1:4" ht="16.5" thickBot="1">
      <c r="A88" s="37" t="s">
        <v>171</v>
      </c>
      <c r="B88" s="33" t="s">
        <v>172</v>
      </c>
      <c r="C88" s="42"/>
      <c r="D88" s="42"/>
    </row>
    <row r="89" spans="1:4" ht="16.5" thickBot="1">
      <c r="A89" s="37" t="s">
        <v>173</v>
      </c>
      <c r="B89" s="43" t="s">
        <v>174</v>
      </c>
      <c r="C89" s="24">
        <f>C66+C70+C75+C78+C82+C88+C87</f>
        <v>149544127</v>
      </c>
      <c r="D89" s="24">
        <f>D66+D70+D75+D78+D82+D88+D87</f>
        <v>187014218</v>
      </c>
    </row>
    <row r="90" spans="1:4" ht="16.5" thickBot="1">
      <c r="A90" s="44" t="s">
        <v>175</v>
      </c>
      <c r="B90" s="45" t="s">
        <v>176</v>
      </c>
      <c r="C90" s="24">
        <f>C65+C89</f>
        <v>437290438</v>
      </c>
      <c r="D90" s="24">
        <f>D65+D89</f>
        <v>620986116</v>
      </c>
    </row>
    <row r="91" spans="1:4" ht="15.75">
      <c r="A91" s="46"/>
      <c r="B91" s="47"/>
      <c r="C91" s="48"/>
    </row>
    <row r="92" spans="1:4" ht="16.5" thickBot="1">
      <c r="A92" s="224" t="s">
        <v>357</v>
      </c>
      <c r="B92" s="224"/>
      <c r="C92" s="224"/>
    </row>
    <row r="93" spans="1:4" ht="16.5" thickBot="1">
      <c r="A93" s="14" t="s">
        <v>354</v>
      </c>
      <c r="B93" s="15" t="s">
        <v>358</v>
      </c>
      <c r="C93" s="92" t="s">
        <v>6</v>
      </c>
      <c r="D93" s="92" t="s">
        <v>6</v>
      </c>
    </row>
    <row r="94" spans="1:4" ht="16.5" thickBot="1">
      <c r="A94" s="16" t="s">
        <v>7</v>
      </c>
      <c r="B94" s="17" t="s">
        <v>8</v>
      </c>
      <c r="C94" s="18" t="s">
        <v>9</v>
      </c>
      <c r="D94" s="18" t="s">
        <v>9</v>
      </c>
    </row>
    <row r="95" spans="1:4" ht="16.5" thickBot="1">
      <c r="A95" s="51" t="s">
        <v>11</v>
      </c>
      <c r="B95" s="52" t="s">
        <v>332</v>
      </c>
      <c r="C95" s="53">
        <f>C96+C97+C98+C99+C100+C113</f>
        <v>289940376</v>
      </c>
      <c r="D95" s="53">
        <f>D96+D97+D98+D99+D100+D113</f>
        <v>413682870</v>
      </c>
    </row>
    <row r="96" spans="1:4" ht="16.5" thickBot="1">
      <c r="A96" s="54" t="s">
        <v>13</v>
      </c>
      <c r="B96" s="55" t="s">
        <v>178</v>
      </c>
      <c r="C96" s="56">
        <f>66739948+71474073</f>
        <v>138214021</v>
      </c>
      <c r="D96" s="56">
        <f>'3-a'!D96+'4'!D48</f>
        <v>183644922</v>
      </c>
    </row>
    <row r="97" spans="1:4" ht="15.75">
      <c r="A97" s="28" t="s">
        <v>15</v>
      </c>
      <c r="B97" s="57" t="s">
        <v>179</v>
      </c>
      <c r="C97" s="30">
        <f>10672562+13484199</f>
        <v>24156761</v>
      </c>
      <c r="D97" s="56">
        <f>'3-a'!D97+'4'!D49</f>
        <v>34074730</v>
      </c>
    </row>
    <row r="98" spans="1:4" ht="15.75">
      <c r="A98" s="28" t="s">
        <v>17</v>
      </c>
      <c r="B98" s="57" t="s">
        <v>180</v>
      </c>
      <c r="C98" s="34">
        <f>65573954+28665361</f>
        <v>94239315</v>
      </c>
      <c r="D98" s="34">
        <f>'3-a'!D98+'4'!D50</f>
        <v>149353704</v>
      </c>
    </row>
    <row r="99" spans="1:4" ht="15.75">
      <c r="A99" s="28" t="s">
        <v>19</v>
      </c>
      <c r="B99" s="58" t="s">
        <v>181</v>
      </c>
      <c r="C99" s="34">
        <v>7300000</v>
      </c>
      <c r="D99" s="34">
        <f>'3-a'!D99</f>
        <v>10392400</v>
      </c>
    </row>
    <row r="100" spans="1:4" ht="15.75">
      <c r="A100" s="28" t="s">
        <v>182</v>
      </c>
      <c r="B100" s="59" t="s">
        <v>183</v>
      </c>
      <c r="C100" s="34">
        <f>SUM(C101:C112)</f>
        <v>26030279</v>
      </c>
      <c r="D100" s="34">
        <f>SUM(D101:D112)</f>
        <v>36217114</v>
      </c>
    </row>
    <row r="101" spans="1:4" ht="15.75">
      <c r="A101" s="28" t="s">
        <v>23</v>
      </c>
      <c r="B101" s="57" t="s">
        <v>184</v>
      </c>
      <c r="C101" s="34"/>
      <c r="D101" s="30">
        <f>'3-a'!D101</f>
        <v>0</v>
      </c>
    </row>
    <row r="102" spans="1:4" ht="15.75">
      <c r="A102" s="28" t="s">
        <v>185</v>
      </c>
      <c r="B102" s="60" t="s">
        <v>186</v>
      </c>
      <c r="C102" s="34"/>
      <c r="D102" s="30">
        <f>'3-a'!D102</f>
        <v>0</v>
      </c>
    </row>
    <row r="103" spans="1:4" ht="15.75">
      <c r="A103" s="28" t="s">
        <v>187</v>
      </c>
      <c r="B103" s="60" t="s">
        <v>188</v>
      </c>
      <c r="C103" s="34">
        <v>225216</v>
      </c>
      <c r="D103" s="30">
        <f>'3-a'!D103</f>
        <v>424476</v>
      </c>
    </row>
    <row r="104" spans="1:4" ht="15.75">
      <c r="A104" s="28" t="s">
        <v>189</v>
      </c>
      <c r="B104" s="60" t="s">
        <v>190</v>
      </c>
      <c r="C104" s="34"/>
      <c r="D104" s="30">
        <f>'3-a'!D104</f>
        <v>0</v>
      </c>
    </row>
    <row r="105" spans="1:4" ht="31.5">
      <c r="A105" s="28" t="s">
        <v>191</v>
      </c>
      <c r="B105" s="61" t="s">
        <v>192</v>
      </c>
      <c r="C105" s="34"/>
      <c r="D105" s="30">
        <f>'3-a'!D105</f>
        <v>0</v>
      </c>
    </row>
    <row r="106" spans="1:4" ht="31.5">
      <c r="A106" s="28" t="s">
        <v>193</v>
      </c>
      <c r="B106" s="61" t="s">
        <v>194</v>
      </c>
      <c r="C106" s="34"/>
      <c r="D106" s="30">
        <f>'3-a'!D106</f>
        <v>0</v>
      </c>
    </row>
    <row r="107" spans="1:4" ht="15.75">
      <c r="A107" s="28" t="s">
        <v>195</v>
      </c>
      <c r="B107" s="60" t="s">
        <v>196</v>
      </c>
      <c r="C107" s="34">
        <f>4419351+225712</f>
        <v>4645063</v>
      </c>
      <c r="D107" s="30">
        <f>'3-a'!D107</f>
        <v>4824551</v>
      </c>
    </row>
    <row r="108" spans="1:4" ht="15.75">
      <c r="A108" s="28" t="s">
        <v>197</v>
      </c>
      <c r="B108" s="60" t="s">
        <v>198</v>
      </c>
      <c r="C108" s="34"/>
      <c r="D108" s="30">
        <f>'3-a'!D108</f>
        <v>0</v>
      </c>
    </row>
    <row r="109" spans="1:4" ht="31.5">
      <c r="A109" s="28" t="s">
        <v>199</v>
      </c>
      <c r="B109" s="61" t="s">
        <v>200</v>
      </c>
      <c r="C109" s="34"/>
      <c r="D109" s="30">
        <f>'3-a'!D109</f>
        <v>130000</v>
      </c>
    </row>
    <row r="110" spans="1:4" ht="15.75">
      <c r="A110" s="62" t="s">
        <v>201</v>
      </c>
      <c r="B110" s="63" t="s">
        <v>202</v>
      </c>
      <c r="C110" s="34"/>
      <c r="D110" s="30">
        <f>'3-a'!D110</f>
        <v>0</v>
      </c>
    </row>
    <row r="111" spans="1:4" ht="15.75">
      <c r="A111" s="28" t="s">
        <v>203</v>
      </c>
      <c r="B111" s="63" t="s">
        <v>204</v>
      </c>
      <c r="C111" s="34"/>
      <c r="D111" s="30">
        <f>'3-a'!D111</f>
        <v>0</v>
      </c>
    </row>
    <row r="112" spans="1:4" ht="31.5">
      <c r="A112" s="28" t="s">
        <v>205</v>
      </c>
      <c r="B112" s="61" t="s">
        <v>206</v>
      </c>
      <c r="C112" s="30">
        <v>21160000</v>
      </c>
      <c r="D112" s="30">
        <f>'3-a'!D112+'4'!D52</f>
        <v>30838087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333</v>
      </c>
      <c r="C116" s="24">
        <f>C117+C119+C121</f>
        <v>145499738</v>
      </c>
      <c r="D116" s="24">
        <f>D117+D119+D121</f>
        <v>205452922</v>
      </c>
    </row>
    <row r="117" spans="1:4" ht="15.75">
      <c r="A117" s="25" t="s">
        <v>27</v>
      </c>
      <c r="B117" s="57" t="s">
        <v>213</v>
      </c>
      <c r="C117" s="27">
        <f>90513758+343800</f>
        <v>90857558</v>
      </c>
      <c r="D117" s="27">
        <f>'3-a'!D117+'4'!D54</f>
        <v>32241509</v>
      </c>
    </row>
    <row r="118" spans="1:4" ht="15.75">
      <c r="A118" s="25" t="s">
        <v>29</v>
      </c>
      <c r="B118" s="68" t="s">
        <v>214</v>
      </c>
      <c r="C118" s="27"/>
      <c r="D118" s="27">
        <f>'3-a'!D118+'4'!D55</f>
        <v>0</v>
      </c>
    </row>
    <row r="119" spans="1:4" ht="15.75">
      <c r="A119" s="25" t="s">
        <v>31</v>
      </c>
      <c r="B119" s="68" t="s">
        <v>215</v>
      </c>
      <c r="C119" s="30">
        <v>53119020</v>
      </c>
      <c r="D119" s="27">
        <f>'3-a'!D119+'4'!D56</f>
        <v>171688253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f>SUM(C122:C129)</f>
        <v>1523160</v>
      </c>
      <c r="D121" s="69">
        <f>'3-a'!D121</f>
        <v>1523160</v>
      </c>
    </row>
    <row r="122" spans="1:4" ht="31.5">
      <c r="A122" s="25" t="s">
        <v>37</v>
      </c>
      <c r="B122" s="71" t="s">
        <v>218</v>
      </c>
      <c r="C122" s="69"/>
      <c r="D122" s="69">
        <f>'3-a'!D122</f>
        <v>0</v>
      </c>
    </row>
    <row r="123" spans="1:4" ht="31.5">
      <c r="A123" s="25" t="s">
        <v>219</v>
      </c>
      <c r="B123" s="72" t="s">
        <v>220</v>
      </c>
      <c r="C123" s="69"/>
      <c r="D123" s="69">
        <f>'3-a'!D123</f>
        <v>0</v>
      </c>
    </row>
    <row r="124" spans="1:4" ht="31.5">
      <c r="A124" s="25" t="s">
        <v>221</v>
      </c>
      <c r="B124" s="61" t="s">
        <v>194</v>
      </c>
      <c r="C124" s="69"/>
      <c r="D124" s="69">
        <f>'3-a'!D124</f>
        <v>0</v>
      </c>
    </row>
    <row r="125" spans="1:4" ht="15.75">
      <c r="A125" s="25" t="s">
        <v>222</v>
      </c>
      <c r="B125" s="61" t="s">
        <v>223</v>
      </c>
      <c r="C125" s="69">
        <v>1523160</v>
      </c>
      <c r="D125" s="69">
        <f>'3-a'!D125</f>
        <v>1523160</v>
      </c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C95+C116</f>
        <v>435440114</v>
      </c>
      <c r="D130" s="24">
        <f>D95+D116</f>
        <v>619135792</v>
      </c>
    </row>
    <row r="131" spans="1:4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/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C143+C144+C146+C147+C145</f>
        <v>1850324</v>
      </c>
      <c r="D142" s="24">
        <f>D143+D144+D146+D147+D145</f>
        <v>1850324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>
        <v>1850324</v>
      </c>
      <c r="D144" s="69">
        <f>'3-a'!D144</f>
        <v>1850324</v>
      </c>
    </row>
    <row r="145" spans="1:4" ht="15.75">
      <c r="A145" s="25" t="s">
        <v>99</v>
      </c>
      <c r="B145" s="74" t="s">
        <v>247</v>
      </c>
      <c r="C145" s="69"/>
      <c r="D145" s="69"/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C131+C135+C142+C148+C154+C155</f>
        <v>1850324</v>
      </c>
      <c r="D156" s="78">
        <f>D131+D135+D142+D148+D154+D155</f>
        <v>1850324</v>
      </c>
    </row>
    <row r="157" spans="1:4" ht="16.5" thickBot="1">
      <c r="A157" s="79" t="s">
        <v>262</v>
      </c>
      <c r="B157" s="80" t="s">
        <v>263</v>
      </c>
      <c r="C157" s="78">
        <f>C130+C156</f>
        <v>437290438</v>
      </c>
      <c r="D157" s="78">
        <f>D130+D156</f>
        <v>620986116</v>
      </c>
    </row>
    <row r="158" spans="1:4" ht="15.75">
      <c r="A158" s="81"/>
      <c r="B158" s="82"/>
      <c r="C158" s="83"/>
    </row>
  </sheetData>
  <mergeCells count="4">
    <mergeCell ref="A5:C5"/>
    <mergeCell ref="A92:C92"/>
    <mergeCell ref="A1:D1"/>
    <mergeCell ref="A2:D2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48" max="16383" man="1"/>
    <brk id="90" max="16383" man="1"/>
    <brk id="130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dimension ref="A1:L40"/>
  <sheetViews>
    <sheetView view="pageBreakPreview" zoomScale="60" zoomScaleNormal="100" workbookViewId="0">
      <selection activeCell="I3" sqref="I3"/>
    </sheetView>
  </sheetViews>
  <sheetFormatPr defaultRowHeight="15"/>
  <sheetData>
    <row r="1" spans="1:12" ht="15.75">
      <c r="A1" s="225" t="s">
        <v>459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411</v>
      </c>
      <c r="D4" s="249"/>
      <c r="E4" s="249"/>
      <c r="F4" s="249"/>
      <c r="G4" s="249"/>
      <c r="H4" s="249"/>
      <c r="I4" s="249"/>
    </row>
    <row r="5" spans="1:12" ht="15.75">
      <c r="C5" s="249" t="s">
        <v>412</v>
      </c>
      <c r="D5" s="249"/>
      <c r="E5" s="249"/>
      <c r="F5" s="249"/>
      <c r="G5" s="249"/>
      <c r="H5" s="249"/>
      <c r="I5" s="249"/>
    </row>
    <row r="7" spans="1:12" ht="15.75">
      <c r="A7" s="250" t="s">
        <v>413</v>
      </c>
      <c r="B7" s="250"/>
      <c r="C7" s="250"/>
      <c r="D7" s="250"/>
      <c r="E7" t="s">
        <v>441</v>
      </c>
    </row>
    <row r="8" spans="1:12" ht="15.75">
      <c r="A8" s="216" t="s">
        <v>414</v>
      </c>
      <c r="B8" s="216"/>
      <c r="C8" s="217" t="s">
        <v>442</v>
      </c>
      <c r="D8" s="216"/>
    </row>
    <row r="9" spans="1:12" ht="15.75">
      <c r="A9" s="216" t="s">
        <v>416</v>
      </c>
      <c r="B9" s="216"/>
      <c r="C9" s="217" t="s">
        <v>443</v>
      </c>
      <c r="D9" s="216"/>
    </row>
    <row r="10" spans="1:12" ht="15.75">
      <c r="A10" s="216" t="s">
        <v>418</v>
      </c>
      <c r="B10" s="216"/>
      <c r="C10" s="216"/>
      <c r="D10" s="217" t="s">
        <v>444</v>
      </c>
    </row>
    <row r="11" spans="1:12" ht="15.75" thickBot="1"/>
    <row r="12" spans="1:12" ht="15.75" thickBot="1">
      <c r="A12" s="251" t="s">
        <v>420</v>
      </c>
      <c r="B12" s="252"/>
      <c r="C12" s="252"/>
      <c r="D12" s="253"/>
      <c r="E12" s="254" t="s">
        <v>421</v>
      </c>
      <c r="F12" s="255"/>
      <c r="G12" s="254">
        <v>2019</v>
      </c>
      <c r="H12" s="255"/>
      <c r="I12" s="256" t="s">
        <v>422</v>
      </c>
      <c r="J12" s="256"/>
      <c r="K12" s="241" t="s">
        <v>423</v>
      </c>
      <c r="L12" s="242"/>
    </row>
    <row r="13" spans="1:12">
      <c r="A13" s="243" t="s">
        <v>424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v>0</v>
      </c>
      <c r="L13" s="248"/>
    </row>
    <row r="14" spans="1:12">
      <c r="A14" s="218" t="s">
        <v>425</v>
      </c>
      <c r="B14" s="219"/>
      <c r="C14" s="219"/>
      <c r="D14" s="220"/>
      <c r="E14" s="257"/>
      <c r="F14" s="257"/>
      <c r="G14" s="257"/>
      <c r="H14" s="257"/>
      <c r="I14" s="257"/>
      <c r="J14" s="258"/>
      <c r="K14" s="257"/>
      <c r="L14" s="259"/>
    </row>
    <row r="15" spans="1:12">
      <c r="A15" s="260" t="s">
        <v>426</v>
      </c>
      <c r="B15" s="261"/>
      <c r="C15" s="261"/>
      <c r="D15" s="262"/>
      <c r="E15" s="257">
        <v>33354500</v>
      </c>
      <c r="F15" s="257"/>
      <c r="G15" s="257">
        <v>48138241</v>
      </c>
      <c r="H15" s="257"/>
      <c r="I15" s="257">
        <v>28080641</v>
      </c>
      <c r="J15" s="258"/>
      <c r="K15" s="257">
        <f>SUM(E15:J15)</f>
        <v>109573382</v>
      </c>
      <c r="L15" s="259"/>
    </row>
    <row r="16" spans="1:12">
      <c r="A16" s="260" t="s">
        <v>427</v>
      </c>
      <c r="B16" s="261"/>
      <c r="C16" s="261"/>
      <c r="D16" s="262"/>
      <c r="E16" s="257"/>
      <c r="F16" s="257"/>
      <c r="G16" s="257"/>
      <c r="H16" s="257"/>
      <c r="I16" s="257"/>
      <c r="J16" s="258"/>
      <c r="K16" s="257"/>
      <c r="L16" s="259"/>
    </row>
    <row r="17" spans="1:12">
      <c r="A17" s="260" t="s">
        <v>428</v>
      </c>
      <c r="B17" s="261"/>
      <c r="C17" s="261"/>
      <c r="D17" s="262"/>
      <c r="E17" s="257"/>
      <c r="F17" s="257"/>
      <c r="G17" s="257"/>
      <c r="H17" s="257"/>
      <c r="I17" s="257"/>
      <c r="J17" s="258"/>
      <c r="K17" s="257"/>
      <c r="L17" s="259"/>
    </row>
    <row r="18" spans="1:12">
      <c r="A18" s="260" t="s">
        <v>429</v>
      </c>
      <c r="B18" s="261"/>
      <c r="C18" s="261"/>
      <c r="D18" s="262"/>
      <c r="E18" s="257"/>
      <c r="F18" s="257"/>
      <c r="G18" s="257"/>
      <c r="H18" s="257"/>
      <c r="I18" s="257"/>
      <c r="J18" s="258"/>
      <c r="K18" s="257"/>
      <c r="L18" s="259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69"/>
      <c r="J19" s="302"/>
      <c r="K19" s="269"/>
      <c r="L19" s="296"/>
    </row>
    <row r="20" spans="1:12" ht="15.75" thickBot="1">
      <c r="A20" s="273" t="s">
        <v>430</v>
      </c>
      <c r="B20" s="274"/>
      <c r="C20" s="274"/>
      <c r="D20" s="275"/>
      <c r="E20" s="276"/>
      <c r="F20" s="277"/>
      <c r="G20" s="276"/>
      <c r="H20" s="277"/>
      <c r="I20" s="276"/>
      <c r="J20" s="303"/>
      <c r="K20" s="304">
        <f>SUM(K13:L19)</f>
        <v>109573382</v>
      </c>
      <c r="L20" s="305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431</v>
      </c>
      <c r="B23" s="274"/>
      <c r="C23" s="274"/>
      <c r="D23" s="274"/>
      <c r="E23" s="254" t="s">
        <v>421</v>
      </c>
      <c r="F23" s="255"/>
      <c r="G23" s="254">
        <v>2019</v>
      </c>
      <c r="H23" s="255"/>
      <c r="I23" s="256" t="s">
        <v>422</v>
      </c>
      <c r="J23" s="256"/>
      <c r="K23" s="241" t="s">
        <v>423</v>
      </c>
      <c r="L23" s="242"/>
    </row>
    <row r="24" spans="1:12">
      <c r="A24" s="243" t="s">
        <v>432</v>
      </c>
      <c r="B24" s="244"/>
      <c r="C24" s="244"/>
      <c r="D24" s="244"/>
      <c r="E24" s="263">
        <v>305000</v>
      </c>
      <c r="F24" s="263"/>
      <c r="G24" s="263">
        <v>732000</v>
      </c>
      <c r="H24" s="263"/>
      <c r="I24" s="263">
        <v>427000</v>
      </c>
      <c r="J24" s="263"/>
      <c r="K24" s="263">
        <f>SUM(E24:J24)</f>
        <v>1464000</v>
      </c>
      <c r="L24" s="263"/>
    </row>
    <row r="25" spans="1:12">
      <c r="A25" s="260" t="s">
        <v>433</v>
      </c>
      <c r="B25" s="261"/>
      <c r="C25" s="261"/>
      <c r="D25" s="261"/>
      <c r="E25" s="263">
        <v>12700000</v>
      </c>
      <c r="F25" s="263"/>
      <c r="G25" s="263">
        <v>0</v>
      </c>
      <c r="H25" s="263"/>
      <c r="I25" s="263">
        <v>0</v>
      </c>
      <c r="J25" s="263"/>
      <c r="K25" s="263">
        <v>12700000</v>
      </c>
      <c r="L25" s="263"/>
    </row>
    <row r="26" spans="1:12">
      <c r="A26" s="260" t="s">
        <v>434</v>
      </c>
      <c r="B26" s="261"/>
      <c r="C26" s="261"/>
      <c r="D26" s="261"/>
      <c r="E26" s="263">
        <v>18556485</v>
      </c>
      <c r="F26" s="263"/>
      <c r="G26" s="263">
        <v>43103004</v>
      </c>
      <c r="H26" s="263"/>
      <c r="I26" s="263">
        <v>25143419</v>
      </c>
      <c r="J26" s="263"/>
      <c r="K26" s="263">
        <f>SUM(E26:J26)</f>
        <v>86802908</v>
      </c>
      <c r="L26" s="263"/>
    </row>
    <row r="27" spans="1:12">
      <c r="A27" s="260" t="s">
        <v>435</v>
      </c>
      <c r="B27" s="261"/>
      <c r="C27" s="261"/>
      <c r="D27" s="261"/>
      <c r="E27" s="263">
        <v>182615</v>
      </c>
      <c r="F27" s="263"/>
      <c r="G27" s="263">
        <v>438277</v>
      </c>
      <c r="H27" s="263"/>
      <c r="I27" s="263">
        <v>255662</v>
      </c>
      <c r="J27" s="263"/>
      <c r="K27" s="263">
        <f>SUM(E27:J27)</f>
        <v>876554</v>
      </c>
      <c r="L27" s="263"/>
    </row>
    <row r="28" spans="1:12">
      <c r="A28" s="299" t="s">
        <v>436</v>
      </c>
      <c r="B28" s="300"/>
      <c r="C28" s="300"/>
      <c r="D28" s="301"/>
      <c r="E28" s="263">
        <v>1610400</v>
      </c>
      <c r="F28" s="263"/>
      <c r="G28" s="263">
        <v>3864960</v>
      </c>
      <c r="H28" s="263"/>
      <c r="I28" s="263">
        <v>2254560</v>
      </c>
      <c r="J28" s="263"/>
      <c r="K28" s="263">
        <f>SUM(E28:J28)</f>
        <v>7729920</v>
      </c>
      <c r="L28" s="263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57"/>
      <c r="L29" s="259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69"/>
      <c r="L30" s="296"/>
    </row>
    <row r="31" spans="1:12" ht="15.75" thickBot="1">
      <c r="A31" s="273" t="s">
        <v>423</v>
      </c>
      <c r="B31" s="274"/>
      <c r="C31" s="274"/>
      <c r="D31" s="274"/>
      <c r="E31" s="297"/>
      <c r="F31" s="297"/>
      <c r="G31" s="297"/>
      <c r="H31" s="297"/>
      <c r="I31" s="297"/>
      <c r="J31" s="297"/>
      <c r="K31" s="297">
        <f>SUM(K24:L28)</f>
        <v>109573382</v>
      </c>
      <c r="L31" s="305"/>
    </row>
    <row r="34" spans="1:12" ht="15.75">
      <c r="A34" s="223" t="s">
        <v>437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438</v>
      </c>
      <c r="B37" s="289"/>
      <c r="C37" s="289"/>
      <c r="D37" s="289"/>
      <c r="E37" s="289"/>
      <c r="F37" s="289"/>
      <c r="G37" s="289"/>
      <c r="H37" s="289"/>
      <c r="I37" s="289"/>
      <c r="J37" s="286" t="s">
        <v>439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440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2"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:L40"/>
  <sheetViews>
    <sheetView view="pageBreakPreview" zoomScale="60" zoomScaleNormal="100" workbookViewId="0">
      <selection activeCell="F3" sqref="F3"/>
    </sheetView>
  </sheetViews>
  <sheetFormatPr defaultRowHeight="15"/>
  <sheetData>
    <row r="1" spans="1:12" ht="15.75">
      <c r="A1" s="225" t="s">
        <v>460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411</v>
      </c>
      <c r="D4" s="249"/>
      <c r="E4" s="249"/>
      <c r="F4" s="249"/>
      <c r="G4" s="249"/>
      <c r="H4" s="249"/>
      <c r="I4" s="249"/>
    </row>
    <row r="5" spans="1:12" ht="15.75">
      <c r="C5" s="249" t="s">
        <v>412</v>
      </c>
      <c r="D5" s="249"/>
      <c r="E5" s="249"/>
      <c r="F5" s="249"/>
      <c r="G5" s="249"/>
      <c r="H5" s="249"/>
      <c r="I5" s="249"/>
    </row>
    <row r="7" spans="1:12" ht="15.75">
      <c r="A7" s="250" t="s">
        <v>413</v>
      </c>
      <c r="B7" s="250"/>
      <c r="C7" s="250"/>
      <c r="D7" s="250"/>
      <c r="E7" t="s">
        <v>441</v>
      </c>
    </row>
    <row r="8" spans="1:12" ht="15.75">
      <c r="A8" s="216" t="s">
        <v>414</v>
      </c>
      <c r="B8" s="216"/>
      <c r="C8" s="217" t="s">
        <v>445</v>
      </c>
      <c r="D8" s="216"/>
    </row>
    <row r="9" spans="1:12" ht="30.75" customHeight="1">
      <c r="A9" s="216" t="s">
        <v>416</v>
      </c>
      <c r="B9" s="216"/>
      <c r="C9" s="306" t="s">
        <v>446</v>
      </c>
      <c r="D9" s="306"/>
      <c r="E9" s="306"/>
      <c r="F9" s="306"/>
      <c r="G9" s="306"/>
      <c r="H9" s="306"/>
      <c r="I9" s="306"/>
      <c r="J9" s="306"/>
    </row>
    <row r="10" spans="1:12" ht="15.75">
      <c r="A10" s="216" t="s">
        <v>418</v>
      </c>
      <c r="B10" s="216"/>
      <c r="C10" s="216"/>
      <c r="D10" s="217" t="s">
        <v>447</v>
      </c>
    </row>
    <row r="11" spans="1:12" ht="15.75" thickBot="1"/>
    <row r="12" spans="1:12" ht="15.75" thickBot="1">
      <c r="A12" s="251" t="s">
        <v>420</v>
      </c>
      <c r="B12" s="252"/>
      <c r="C12" s="252"/>
      <c r="D12" s="253"/>
      <c r="E12" s="254" t="s">
        <v>421</v>
      </c>
      <c r="F12" s="255"/>
      <c r="G12" s="254">
        <v>2019</v>
      </c>
      <c r="H12" s="255"/>
      <c r="I12" s="256" t="s">
        <v>422</v>
      </c>
      <c r="J12" s="256"/>
      <c r="K12" s="241" t="s">
        <v>423</v>
      </c>
      <c r="L12" s="242"/>
    </row>
    <row r="13" spans="1:12">
      <c r="A13" s="243" t="s">
        <v>424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v>0</v>
      </c>
      <c r="L13" s="248"/>
    </row>
    <row r="14" spans="1:12">
      <c r="A14" s="218" t="s">
        <v>425</v>
      </c>
      <c r="B14" s="219"/>
      <c r="C14" s="219"/>
      <c r="D14" s="220"/>
      <c r="E14" s="257"/>
      <c r="F14" s="257"/>
      <c r="G14" s="257"/>
      <c r="H14" s="257"/>
      <c r="I14" s="257"/>
      <c r="J14" s="258"/>
      <c r="K14" s="257"/>
      <c r="L14" s="259"/>
    </row>
    <row r="15" spans="1:12">
      <c r="A15" s="260" t="s">
        <v>426</v>
      </c>
      <c r="B15" s="261"/>
      <c r="C15" s="261"/>
      <c r="D15" s="262"/>
      <c r="E15" s="257">
        <v>13011963</v>
      </c>
      <c r="F15" s="257"/>
      <c r="G15" s="257">
        <v>8196970</v>
      </c>
      <c r="H15" s="257"/>
      <c r="I15" s="257">
        <v>902742</v>
      </c>
      <c r="J15" s="258"/>
      <c r="K15" s="257">
        <f>SUM(E15:J15)</f>
        <v>22111675</v>
      </c>
      <c r="L15" s="259"/>
    </row>
    <row r="16" spans="1:12">
      <c r="A16" s="260" t="s">
        <v>427</v>
      </c>
      <c r="B16" s="261"/>
      <c r="C16" s="261"/>
      <c r="D16" s="262"/>
      <c r="E16" s="257"/>
      <c r="F16" s="257"/>
      <c r="G16" s="257"/>
      <c r="H16" s="257"/>
      <c r="I16" s="257"/>
      <c r="J16" s="258"/>
      <c r="K16" s="257"/>
      <c r="L16" s="259"/>
    </row>
    <row r="17" spans="1:12">
      <c r="A17" s="260" t="s">
        <v>428</v>
      </c>
      <c r="B17" s="261"/>
      <c r="C17" s="261"/>
      <c r="D17" s="262"/>
      <c r="E17" s="257"/>
      <c r="F17" s="257"/>
      <c r="G17" s="257"/>
      <c r="H17" s="257"/>
      <c r="I17" s="257"/>
      <c r="J17" s="258"/>
      <c r="K17" s="257"/>
      <c r="L17" s="259"/>
    </row>
    <row r="18" spans="1:12">
      <c r="A18" s="260" t="s">
        <v>429</v>
      </c>
      <c r="B18" s="261"/>
      <c r="C18" s="261"/>
      <c r="D18" s="262"/>
      <c r="E18" s="257"/>
      <c r="F18" s="257"/>
      <c r="G18" s="257"/>
      <c r="H18" s="257"/>
      <c r="I18" s="257"/>
      <c r="J18" s="258"/>
      <c r="K18" s="257"/>
      <c r="L18" s="259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69"/>
      <c r="J19" s="302"/>
      <c r="K19" s="269"/>
      <c r="L19" s="296"/>
    </row>
    <row r="20" spans="1:12" ht="15.75" thickBot="1">
      <c r="A20" s="273" t="s">
        <v>430</v>
      </c>
      <c r="B20" s="274"/>
      <c r="C20" s="274"/>
      <c r="D20" s="275"/>
      <c r="E20" s="276"/>
      <c r="F20" s="277"/>
      <c r="G20" s="276"/>
      <c r="H20" s="277"/>
      <c r="I20" s="276"/>
      <c r="J20" s="303"/>
      <c r="K20" s="304">
        <f>SUM(K13:L19)</f>
        <v>22111675</v>
      </c>
      <c r="L20" s="305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431</v>
      </c>
      <c r="B23" s="274"/>
      <c r="C23" s="274"/>
      <c r="D23" s="274"/>
      <c r="E23" s="254" t="s">
        <v>421</v>
      </c>
      <c r="F23" s="255"/>
      <c r="G23" s="254">
        <v>2019</v>
      </c>
      <c r="H23" s="255"/>
      <c r="I23" s="256" t="s">
        <v>422</v>
      </c>
      <c r="J23" s="256"/>
      <c r="K23" s="241" t="s">
        <v>423</v>
      </c>
      <c r="L23" s="242"/>
    </row>
    <row r="24" spans="1:12">
      <c r="A24" s="243" t="s">
        <v>432</v>
      </c>
      <c r="B24" s="244"/>
      <c r="C24" s="244"/>
      <c r="D24" s="244"/>
      <c r="E24" s="257">
        <v>3000052</v>
      </c>
      <c r="F24" s="257"/>
      <c r="G24" s="257">
        <v>3272784</v>
      </c>
      <c r="H24" s="257"/>
      <c r="I24" s="257">
        <v>272744</v>
      </c>
      <c r="J24" s="257"/>
      <c r="K24" s="257">
        <f>SUM(E24:J24)</f>
        <v>6545580</v>
      </c>
      <c r="L24" s="257"/>
    </row>
    <row r="25" spans="1:12">
      <c r="A25" s="260" t="s">
        <v>433</v>
      </c>
      <c r="B25" s="261"/>
      <c r="C25" s="261"/>
      <c r="D25" s="261"/>
      <c r="E25" s="257">
        <v>1013441</v>
      </c>
      <c r="F25" s="257"/>
      <c r="G25" s="257">
        <v>1105572</v>
      </c>
      <c r="H25" s="257"/>
      <c r="I25" s="257">
        <v>92154</v>
      </c>
      <c r="J25" s="257"/>
      <c r="K25" s="257">
        <f>SUM(E25:J25)</f>
        <v>2211167</v>
      </c>
      <c r="L25" s="257"/>
    </row>
    <row r="26" spans="1:12">
      <c r="A26" s="260" t="s">
        <v>434</v>
      </c>
      <c r="B26" s="261"/>
      <c r="C26" s="261"/>
      <c r="D26" s="261"/>
      <c r="E26" s="257">
        <v>8599984</v>
      </c>
      <c r="F26" s="257"/>
      <c r="G26" s="257">
        <v>3383902</v>
      </c>
      <c r="H26" s="257"/>
      <c r="I26" s="257">
        <v>501600</v>
      </c>
      <c r="J26" s="257"/>
      <c r="K26" s="257">
        <f>SUM(E26:J26)</f>
        <v>12485486</v>
      </c>
      <c r="L26" s="257"/>
    </row>
    <row r="27" spans="1:12">
      <c r="A27" s="260" t="s">
        <v>435</v>
      </c>
      <c r="B27" s="261"/>
      <c r="C27" s="261"/>
      <c r="D27" s="261"/>
      <c r="E27" s="257">
        <v>113498</v>
      </c>
      <c r="F27" s="257"/>
      <c r="G27" s="257">
        <v>123816</v>
      </c>
      <c r="H27" s="257"/>
      <c r="I27" s="257">
        <v>10336</v>
      </c>
      <c r="J27" s="257"/>
      <c r="K27" s="257">
        <f>SUM(E27:J27)</f>
        <v>247650</v>
      </c>
      <c r="L27" s="257"/>
    </row>
    <row r="28" spans="1:12">
      <c r="A28" s="299" t="s">
        <v>436</v>
      </c>
      <c r="B28" s="300"/>
      <c r="C28" s="300"/>
      <c r="D28" s="301"/>
      <c r="E28" s="257">
        <v>284988</v>
      </c>
      <c r="F28" s="257"/>
      <c r="G28" s="257">
        <v>310896</v>
      </c>
      <c r="H28" s="257"/>
      <c r="I28" s="257">
        <v>25908</v>
      </c>
      <c r="J28" s="257"/>
      <c r="K28" s="257">
        <f>SUM(E28:J28)</f>
        <v>621792</v>
      </c>
      <c r="L28" s="257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57"/>
      <c r="L29" s="259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69"/>
      <c r="L30" s="296"/>
    </row>
    <row r="31" spans="1:12" ht="15.75" thickBot="1">
      <c r="A31" s="273" t="s">
        <v>423</v>
      </c>
      <c r="B31" s="274"/>
      <c r="C31" s="274"/>
      <c r="D31" s="274"/>
      <c r="E31" s="297">
        <f>SUM(E24:F30)</f>
        <v>13011963</v>
      </c>
      <c r="F31" s="297"/>
      <c r="G31" s="297">
        <f t="shared" ref="G31" si="0">SUM(G24:H30)</f>
        <v>8196970</v>
      </c>
      <c r="H31" s="297"/>
      <c r="I31" s="297">
        <f t="shared" ref="I31" si="1">SUM(I24:J30)</f>
        <v>902742</v>
      </c>
      <c r="J31" s="297"/>
      <c r="K31" s="297">
        <f>SUM(K24:L28)</f>
        <v>22111675</v>
      </c>
      <c r="L31" s="305"/>
    </row>
    <row r="34" spans="1:12" ht="15.75">
      <c r="A34" s="223" t="s">
        <v>437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438</v>
      </c>
      <c r="B37" s="289"/>
      <c r="C37" s="289"/>
      <c r="D37" s="289"/>
      <c r="E37" s="289"/>
      <c r="F37" s="289"/>
      <c r="G37" s="289"/>
      <c r="H37" s="289"/>
      <c r="I37" s="289"/>
      <c r="J37" s="286" t="s">
        <v>439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440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3"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C9:J9"/>
  </mergeCells>
  <pageMargins left="0.7" right="0.7" top="0.75" bottom="0.75" header="0.3" footer="0.3"/>
  <pageSetup paperSize="9" scale="7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>
  <dimension ref="A1:L40"/>
  <sheetViews>
    <sheetView view="pageBreakPreview" zoomScale="60" zoomScaleNormal="100" workbookViewId="0">
      <selection activeCell="F3" sqref="F3"/>
    </sheetView>
  </sheetViews>
  <sheetFormatPr defaultRowHeight="15"/>
  <sheetData>
    <row r="1" spans="1:12" ht="15.75">
      <c r="A1" s="225" t="s">
        <v>461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411</v>
      </c>
      <c r="D4" s="249"/>
      <c r="E4" s="249"/>
      <c r="F4" s="249"/>
      <c r="G4" s="249"/>
      <c r="H4" s="249"/>
      <c r="I4" s="249"/>
    </row>
    <row r="5" spans="1:12" ht="15.75">
      <c r="C5" s="249" t="s">
        <v>412</v>
      </c>
      <c r="D5" s="249"/>
      <c r="E5" s="249"/>
      <c r="F5" s="249"/>
      <c r="G5" s="249"/>
      <c r="H5" s="249"/>
      <c r="I5" s="249"/>
    </row>
    <row r="7" spans="1:12" ht="15.75">
      <c r="A7" s="250" t="s">
        <v>413</v>
      </c>
      <c r="B7" s="250"/>
      <c r="C7" s="250"/>
      <c r="D7" s="250"/>
      <c r="E7" t="s">
        <v>441</v>
      </c>
    </row>
    <row r="8" spans="1:12" ht="15.75">
      <c r="A8" s="216" t="s">
        <v>414</v>
      </c>
      <c r="B8" s="216"/>
      <c r="C8" t="s">
        <v>448</v>
      </c>
    </row>
    <row r="9" spans="1:12" ht="15.75">
      <c r="A9" s="216" t="s">
        <v>416</v>
      </c>
      <c r="B9" s="216"/>
      <c r="C9" s="307" t="s">
        <v>449</v>
      </c>
      <c r="D9" s="307"/>
      <c r="E9" s="307"/>
      <c r="F9" s="307"/>
      <c r="G9" s="307"/>
      <c r="H9" s="307"/>
    </row>
    <row r="10" spans="1:12" ht="15.75">
      <c r="A10" s="216" t="s">
        <v>418</v>
      </c>
      <c r="B10" s="216"/>
      <c r="C10" s="216" t="s">
        <v>450</v>
      </c>
      <c r="D10" s="217" t="s">
        <v>451</v>
      </c>
    </row>
    <row r="11" spans="1:12" ht="15.75" thickBot="1"/>
    <row r="12" spans="1:12" ht="15.75" thickBot="1">
      <c r="A12" s="251" t="s">
        <v>420</v>
      </c>
      <c r="B12" s="252"/>
      <c r="C12" s="252"/>
      <c r="D12" s="253"/>
      <c r="E12" s="254" t="s">
        <v>421</v>
      </c>
      <c r="F12" s="255"/>
      <c r="G12" s="254">
        <v>2019</v>
      </c>
      <c r="H12" s="255"/>
      <c r="I12" s="256" t="s">
        <v>422</v>
      </c>
      <c r="J12" s="256"/>
      <c r="K12" s="241" t="s">
        <v>423</v>
      </c>
      <c r="L12" s="242"/>
    </row>
    <row r="13" spans="1:12">
      <c r="A13" s="243" t="s">
        <v>424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v>0</v>
      </c>
      <c r="L13" s="248"/>
    </row>
    <row r="14" spans="1:12">
      <c r="A14" s="218" t="s">
        <v>425</v>
      </c>
      <c r="B14" s="219"/>
      <c r="C14" s="219"/>
      <c r="D14" s="220"/>
      <c r="E14" s="257"/>
      <c r="F14" s="257"/>
      <c r="K14" s="257"/>
      <c r="L14" s="259"/>
    </row>
    <row r="15" spans="1:12">
      <c r="A15" s="260" t="s">
        <v>426</v>
      </c>
      <c r="B15" s="261"/>
      <c r="C15" s="261"/>
      <c r="D15" s="262"/>
      <c r="E15" s="257">
        <v>25909713</v>
      </c>
      <c r="F15" s="257"/>
      <c r="G15" s="257">
        <v>35242812</v>
      </c>
      <c r="H15" s="257"/>
      <c r="I15" s="257">
        <v>18847475</v>
      </c>
      <c r="J15" s="258"/>
      <c r="K15" s="257">
        <f>SUM(E15:J15)</f>
        <v>80000000</v>
      </c>
      <c r="L15" s="259"/>
    </row>
    <row r="16" spans="1:12">
      <c r="A16" s="260" t="s">
        <v>427</v>
      </c>
      <c r="B16" s="261"/>
      <c r="C16" s="261"/>
      <c r="D16" s="262"/>
      <c r="E16" s="257"/>
      <c r="F16" s="257"/>
      <c r="G16" s="257"/>
      <c r="H16" s="257"/>
      <c r="I16" s="257"/>
      <c r="J16" s="258"/>
      <c r="K16" s="257"/>
      <c r="L16" s="259"/>
    </row>
    <row r="17" spans="1:12">
      <c r="A17" s="260" t="s">
        <v>428</v>
      </c>
      <c r="B17" s="261"/>
      <c r="C17" s="261"/>
      <c r="D17" s="262"/>
      <c r="E17" s="257"/>
      <c r="F17" s="257"/>
      <c r="G17" s="257"/>
      <c r="H17" s="257"/>
      <c r="I17" s="257"/>
      <c r="J17" s="258"/>
      <c r="K17" s="257"/>
      <c r="L17" s="259"/>
    </row>
    <row r="18" spans="1:12">
      <c r="A18" s="260" t="s">
        <v>429</v>
      </c>
      <c r="B18" s="261"/>
      <c r="C18" s="261"/>
      <c r="D18" s="262"/>
      <c r="E18" s="257"/>
      <c r="F18" s="257"/>
      <c r="G18" s="257"/>
      <c r="H18" s="257"/>
      <c r="I18" s="257"/>
      <c r="J18" s="258"/>
      <c r="K18" s="257"/>
      <c r="L18" s="259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69"/>
      <c r="J19" s="302"/>
      <c r="K19" s="269"/>
      <c r="L19" s="296"/>
    </row>
    <row r="20" spans="1:12" ht="15.75" thickBot="1">
      <c r="A20" s="273" t="s">
        <v>430</v>
      </c>
      <c r="B20" s="274"/>
      <c r="C20" s="274"/>
      <c r="D20" s="275"/>
      <c r="E20" s="276">
        <f>SUM(E15:F19)</f>
        <v>25909713</v>
      </c>
      <c r="F20" s="277"/>
      <c r="G20" s="276">
        <f t="shared" ref="G20" si="0">SUM(G15:H19)</f>
        <v>35242812</v>
      </c>
      <c r="H20" s="277"/>
      <c r="I20" s="276">
        <f t="shared" ref="I20" si="1">SUM(I15:J19)</f>
        <v>18847475</v>
      </c>
      <c r="J20" s="277"/>
      <c r="K20" s="304">
        <f>SUM(K13:L19)</f>
        <v>80000000</v>
      </c>
      <c r="L20" s="305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431</v>
      </c>
      <c r="B23" s="274"/>
      <c r="C23" s="274"/>
      <c r="D23" s="274"/>
      <c r="E23" s="254" t="s">
        <v>421</v>
      </c>
      <c r="F23" s="255"/>
      <c r="G23" s="254">
        <v>2019</v>
      </c>
      <c r="H23" s="255"/>
      <c r="I23" s="256" t="s">
        <v>422</v>
      </c>
      <c r="J23" s="256"/>
      <c r="K23" s="241" t="s">
        <v>423</v>
      </c>
      <c r="L23" s="242"/>
    </row>
    <row r="24" spans="1:12">
      <c r="A24" s="243" t="s">
        <v>432</v>
      </c>
      <c r="B24" s="244"/>
      <c r="C24" s="244"/>
      <c r="D24" s="244"/>
      <c r="E24" s="257">
        <v>5810860</v>
      </c>
      <c r="F24" s="257"/>
      <c r="G24" s="257">
        <v>11621720</v>
      </c>
      <c r="H24" s="257"/>
      <c r="I24" s="257">
        <v>5840860</v>
      </c>
      <c r="J24" s="257"/>
      <c r="K24" s="257">
        <f>SUM(E24:J24)</f>
        <v>23273440</v>
      </c>
      <c r="L24" s="257"/>
    </row>
    <row r="25" spans="1:12">
      <c r="A25" s="260" t="s">
        <v>433</v>
      </c>
      <c r="B25" s="261"/>
      <c r="C25" s="261"/>
      <c r="D25" s="261"/>
      <c r="E25" s="257">
        <v>4013200</v>
      </c>
      <c r="F25" s="257"/>
      <c r="G25" s="257">
        <v>0</v>
      </c>
      <c r="H25" s="257"/>
      <c r="I25" s="257">
        <v>0</v>
      </c>
      <c r="J25" s="257"/>
      <c r="K25" s="257">
        <f t="shared" ref="K25:K28" si="2">SUM(E25:J25)</f>
        <v>4013200</v>
      </c>
      <c r="L25" s="257"/>
    </row>
    <row r="26" spans="1:12">
      <c r="A26" s="260" t="s">
        <v>434</v>
      </c>
      <c r="B26" s="261"/>
      <c r="C26" s="261"/>
      <c r="D26" s="261"/>
      <c r="E26" s="257">
        <v>14530453</v>
      </c>
      <c r="F26" s="257"/>
      <c r="G26" s="257">
        <v>20510692</v>
      </c>
      <c r="H26" s="257"/>
      <c r="I26" s="257">
        <v>11451415</v>
      </c>
      <c r="J26" s="257"/>
      <c r="K26" s="257">
        <f t="shared" si="2"/>
        <v>46492560</v>
      </c>
      <c r="L26" s="257"/>
    </row>
    <row r="27" spans="1:12">
      <c r="A27" s="260" t="s">
        <v>435</v>
      </c>
      <c r="B27" s="261"/>
      <c r="C27" s="261"/>
      <c r="D27" s="261"/>
      <c r="E27" s="257">
        <v>457200</v>
      </c>
      <c r="F27" s="257"/>
      <c r="G27" s="257">
        <v>914400</v>
      </c>
      <c r="H27" s="257"/>
      <c r="I27" s="257">
        <v>457200</v>
      </c>
      <c r="J27" s="257"/>
      <c r="K27" s="257">
        <f t="shared" si="2"/>
        <v>1828800</v>
      </c>
      <c r="L27" s="257"/>
    </row>
    <row r="28" spans="1:12">
      <c r="A28" s="299" t="s">
        <v>436</v>
      </c>
      <c r="B28" s="300"/>
      <c r="C28" s="300"/>
      <c r="D28" s="301"/>
      <c r="E28" s="257">
        <v>1098000</v>
      </c>
      <c r="F28" s="257"/>
      <c r="G28" s="257">
        <v>2196000</v>
      </c>
      <c r="H28" s="257"/>
      <c r="I28" s="257">
        <v>1098000</v>
      </c>
      <c r="J28" s="257"/>
      <c r="K28" s="257">
        <f t="shared" si="2"/>
        <v>4392000</v>
      </c>
      <c r="L28" s="257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57"/>
      <c r="L29" s="257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57"/>
      <c r="L30" s="257"/>
    </row>
    <row r="31" spans="1:12" ht="15.75" thickBot="1">
      <c r="A31" s="273" t="s">
        <v>423</v>
      </c>
      <c r="B31" s="274"/>
      <c r="C31" s="274"/>
      <c r="D31" s="274"/>
      <c r="E31" s="297">
        <f>SUM(E24:F30)</f>
        <v>25909713</v>
      </c>
      <c r="F31" s="297"/>
      <c r="G31" s="276">
        <f t="shared" ref="G31" si="3">SUM(G24:H30)</f>
        <v>35242812</v>
      </c>
      <c r="H31" s="277"/>
      <c r="I31" s="276">
        <f t="shared" ref="I31" si="4">SUM(I24:J30)</f>
        <v>18847475</v>
      </c>
      <c r="J31" s="277"/>
      <c r="K31" s="297">
        <f>SUM(K24:L28)</f>
        <v>80000000</v>
      </c>
      <c r="L31" s="305"/>
    </row>
    <row r="34" spans="1:12" ht="15.75">
      <c r="A34" s="223" t="s">
        <v>437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438</v>
      </c>
      <c r="B37" s="289"/>
      <c r="C37" s="289"/>
      <c r="D37" s="289"/>
      <c r="E37" s="289"/>
      <c r="F37" s="289"/>
      <c r="G37" s="289"/>
      <c r="H37" s="289"/>
      <c r="I37" s="289"/>
      <c r="J37" s="286" t="s">
        <v>439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440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1">
    <mergeCell ref="A40:I40"/>
    <mergeCell ref="J40:L40"/>
    <mergeCell ref="A1:L1"/>
    <mergeCell ref="A2:L2"/>
    <mergeCell ref="C9:H9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  <mergeCell ref="E14:F14"/>
    <mergeCell ref="K14:L14"/>
  </mergeCells>
  <pageMargins left="0.7" right="0.7" top="0.75" bottom="0.75" header="0.3" footer="0.3"/>
  <pageSetup paperSize="9" scale="7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>
  <dimension ref="A1:L40"/>
  <sheetViews>
    <sheetView view="pageBreakPreview" zoomScale="60" zoomScaleNormal="100" workbookViewId="0">
      <selection activeCell="G3" sqref="G3"/>
    </sheetView>
  </sheetViews>
  <sheetFormatPr defaultRowHeight="15"/>
  <sheetData>
    <row r="1" spans="1:12" ht="15.75">
      <c r="A1" s="225" t="s">
        <v>462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411</v>
      </c>
      <c r="D4" s="249"/>
      <c r="E4" s="249"/>
      <c r="F4" s="249"/>
      <c r="G4" s="249"/>
      <c r="H4" s="249"/>
      <c r="I4" s="249"/>
    </row>
    <row r="5" spans="1:12" ht="15.75">
      <c r="C5" s="249" t="s">
        <v>412</v>
      </c>
      <c r="D5" s="249"/>
      <c r="E5" s="249"/>
      <c r="F5" s="249"/>
      <c r="G5" s="249"/>
      <c r="H5" s="249"/>
      <c r="I5" s="249"/>
    </row>
    <row r="7" spans="1:12" ht="15.75">
      <c r="A7" s="250" t="s">
        <v>413</v>
      </c>
      <c r="B7" s="250"/>
      <c r="C7" s="250"/>
      <c r="D7" s="250"/>
      <c r="E7" t="s">
        <v>441</v>
      </c>
    </row>
    <row r="8" spans="1:12" ht="15.75">
      <c r="A8" s="216" t="s">
        <v>414</v>
      </c>
      <c r="B8" s="216"/>
      <c r="C8" s="217" t="s">
        <v>452</v>
      </c>
      <c r="D8" s="216"/>
    </row>
    <row r="9" spans="1:12" ht="15.75">
      <c r="A9" s="216" t="s">
        <v>416</v>
      </c>
      <c r="B9" s="216"/>
      <c r="C9" s="217" t="s">
        <v>453</v>
      </c>
      <c r="D9" s="216"/>
    </row>
    <row r="10" spans="1:12" ht="15.75">
      <c r="A10" s="216" t="s">
        <v>418</v>
      </c>
      <c r="B10" s="216"/>
      <c r="C10" s="216"/>
      <c r="D10" s="217" t="s">
        <v>454</v>
      </c>
    </row>
    <row r="11" spans="1:12" ht="15.75" thickBot="1"/>
    <row r="12" spans="1:12" ht="15.75" thickBot="1">
      <c r="A12" s="251" t="s">
        <v>420</v>
      </c>
      <c r="B12" s="252"/>
      <c r="C12" s="252"/>
      <c r="D12" s="253"/>
      <c r="E12" s="254" t="s">
        <v>421</v>
      </c>
      <c r="F12" s="255"/>
      <c r="G12" s="254">
        <v>2019</v>
      </c>
      <c r="H12" s="255"/>
      <c r="I12" s="256" t="s">
        <v>422</v>
      </c>
      <c r="J12" s="256"/>
      <c r="K12" s="241" t="s">
        <v>423</v>
      </c>
      <c r="L12" s="242"/>
    </row>
    <row r="13" spans="1:12">
      <c r="A13" s="243" t="s">
        <v>424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v>0</v>
      </c>
      <c r="L13" s="248"/>
    </row>
    <row r="14" spans="1:12">
      <c r="A14" s="218" t="s">
        <v>425</v>
      </c>
      <c r="B14" s="219"/>
      <c r="C14" s="219"/>
      <c r="D14" s="220"/>
      <c r="E14" s="257"/>
      <c r="F14" s="257"/>
      <c r="G14" s="257"/>
      <c r="H14" s="257"/>
      <c r="I14" s="257"/>
      <c r="J14" s="258"/>
      <c r="K14" s="257"/>
      <c r="L14" s="259"/>
    </row>
    <row r="15" spans="1:12">
      <c r="A15" s="260" t="s">
        <v>426</v>
      </c>
      <c r="B15" s="261"/>
      <c r="C15" s="261"/>
      <c r="D15" s="262"/>
      <c r="E15" s="257">
        <v>1646102</v>
      </c>
      <c r="F15" s="257"/>
      <c r="G15" s="257">
        <v>1945394</v>
      </c>
      <c r="H15" s="257"/>
      <c r="I15" s="257"/>
      <c r="J15" s="258"/>
      <c r="K15" s="257">
        <f>SUM(E15:H15)</f>
        <v>3591496</v>
      </c>
      <c r="L15" s="259"/>
    </row>
    <row r="16" spans="1:12">
      <c r="A16" s="260" t="s">
        <v>427</v>
      </c>
      <c r="B16" s="261"/>
      <c r="C16" s="261"/>
      <c r="D16" s="262"/>
      <c r="E16" s="257"/>
      <c r="F16" s="257"/>
      <c r="G16" s="257"/>
      <c r="H16" s="257"/>
      <c r="I16" s="257"/>
      <c r="J16" s="258"/>
      <c r="K16" s="257"/>
      <c r="L16" s="259"/>
    </row>
    <row r="17" spans="1:12">
      <c r="A17" s="260" t="s">
        <v>428</v>
      </c>
      <c r="B17" s="261"/>
      <c r="C17" s="261"/>
      <c r="D17" s="262"/>
      <c r="E17" s="257"/>
      <c r="F17" s="257"/>
      <c r="G17" s="257"/>
      <c r="H17" s="257"/>
      <c r="I17" s="257"/>
      <c r="J17" s="258"/>
      <c r="K17" s="257"/>
      <c r="L17" s="259"/>
    </row>
    <row r="18" spans="1:12">
      <c r="A18" s="260" t="s">
        <v>429</v>
      </c>
      <c r="B18" s="261"/>
      <c r="C18" s="261"/>
      <c r="D18" s="262"/>
      <c r="E18" s="257"/>
      <c r="F18" s="257"/>
      <c r="G18" s="257"/>
      <c r="H18" s="257"/>
      <c r="I18" s="257"/>
      <c r="J18" s="258"/>
      <c r="K18" s="257"/>
      <c r="L18" s="259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69"/>
      <c r="J19" s="302"/>
      <c r="K19" s="257"/>
      <c r="L19" s="259"/>
    </row>
    <row r="20" spans="1:12" ht="15.75" thickBot="1">
      <c r="A20" s="273" t="s">
        <v>430</v>
      </c>
      <c r="B20" s="274"/>
      <c r="C20" s="274"/>
      <c r="D20" s="275"/>
      <c r="E20" s="276">
        <f>SUM(E15:F19)</f>
        <v>1646102</v>
      </c>
      <c r="F20" s="277"/>
      <c r="G20" s="276">
        <f t="shared" ref="G20" si="0">SUM(G15:H19)</f>
        <v>1945394</v>
      </c>
      <c r="H20" s="277"/>
      <c r="I20" s="276">
        <f t="shared" ref="I20" si="1">SUM(I15:J19)</f>
        <v>0</v>
      </c>
      <c r="J20" s="277"/>
      <c r="K20" s="304">
        <f>SUM(K14:L19)</f>
        <v>3591496</v>
      </c>
      <c r="L20" s="305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431</v>
      </c>
      <c r="B23" s="274"/>
      <c r="C23" s="274"/>
      <c r="D23" s="274"/>
      <c r="E23" s="254" t="s">
        <v>421</v>
      </c>
      <c r="F23" s="255"/>
      <c r="G23" s="254">
        <v>2019</v>
      </c>
      <c r="H23" s="255"/>
      <c r="I23" s="256" t="s">
        <v>422</v>
      </c>
      <c r="J23" s="256"/>
      <c r="K23" s="241" t="s">
        <v>423</v>
      </c>
      <c r="L23" s="242"/>
    </row>
    <row r="24" spans="1:12">
      <c r="A24" s="243" t="s">
        <v>432</v>
      </c>
      <c r="B24" s="244"/>
      <c r="C24" s="244"/>
      <c r="D24" s="244"/>
      <c r="E24" s="257"/>
      <c r="F24" s="257"/>
      <c r="G24" s="257"/>
      <c r="H24" s="257"/>
      <c r="I24" s="257"/>
      <c r="J24" s="257"/>
      <c r="K24" s="257"/>
      <c r="L24" s="257"/>
    </row>
    <row r="25" spans="1:12">
      <c r="A25" s="260" t="s">
        <v>433</v>
      </c>
      <c r="B25" s="261"/>
      <c r="C25" s="261"/>
      <c r="D25" s="261"/>
      <c r="E25" s="257"/>
      <c r="F25" s="257"/>
      <c r="G25" s="257"/>
      <c r="H25" s="257"/>
      <c r="I25" s="257"/>
      <c r="J25" s="257"/>
      <c r="K25" s="257"/>
      <c r="L25" s="257"/>
    </row>
    <row r="26" spans="1:12">
      <c r="A26" s="260" t="s">
        <v>434</v>
      </c>
      <c r="B26" s="261"/>
      <c r="C26" s="261"/>
      <c r="D26" s="261"/>
      <c r="E26" s="257">
        <v>1646102</v>
      </c>
      <c r="F26" s="257"/>
      <c r="G26" s="257">
        <v>1946394</v>
      </c>
      <c r="H26" s="257"/>
      <c r="I26" s="257"/>
      <c r="J26" s="257"/>
      <c r="K26" s="257">
        <f>SUM(E26:H26)</f>
        <v>3592496</v>
      </c>
      <c r="L26" s="257"/>
    </row>
    <row r="27" spans="1:12">
      <c r="A27" s="260" t="s">
        <v>435</v>
      </c>
      <c r="B27" s="261"/>
      <c r="C27" s="261"/>
      <c r="D27" s="261"/>
      <c r="E27" s="257"/>
      <c r="F27" s="257"/>
      <c r="G27" s="257"/>
      <c r="H27" s="257"/>
      <c r="I27" s="257"/>
      <c r="J27" s="257"/>
      <c r="K27" s="257"/>
      <c r="L27" s="257"/>
    </row>
    <row r="28" spans="1:12">
      <c r="A28" s="299" t="s">
        <v>436</v>
      </c>
      <c r="B28" s="300"/>
      <c r="C28" s="300"/>
      <c r="D28" s="301"/>
      <c r="E28" s="257"/>
      <c r="F28" s="257"/>
      <c r="G28" s="257"/>
      <c r="H28" s="257"/>
      <c r="I28" s="257"/>
      <c r="J28" s="257"/>
      <c r="K28" s="257"/>
      <c r="L28" s="257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57"/>
      <c r="L29" s="257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57">
        <f t="shared" ref="K30" si="2">SUM(E30:J30)</f>
        <v>0</v>
      </c>
      <c r="L30" s="257"/>
    </row>
    <row r="31" spans="1:12" ht="15.75" thickBot="1">
      <c r="A31" s="273" t="s">
        <v>423</v>
      </c>
      <c r="B31" s="274"/>
      <c r="C31" s="274"/>
      <c r="D31" s="274"/>
      <c r="E31" s="297">
        <f>SUM(E26:F30)</f>
        <v>1646102</v>
      </c>
      <c r="F31" s="297"/>
      <c r="G31" s="297">
        <f t="shared" ref="G31" si="3">SUM(G26:H30)</f>
        <v>1946394</v>
      </c>
      <c r="H31" s="297"/>
      <c r="I31" s="297">
        <f t="shared" ref="I31" si="4">SUM(I26:J30)</f>
        <v>0</v>
      </c>
      <c r="J31" s="297"/>
      <c r="K31" s="297">
        <f>SUM(K24:L28)</f>
        <v>3592496</v>
      </c>
      <c r="L31" s="305"/>
    </row>
    <row r="34" spans="1:12" ht="15.75">
      <c r="A34" s="223" t="s">
        <v>437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438</v>
      </c>
      <c r="B37" s="289"/>
      <c r="C37" s="289"/>
      <c r="D37" s="289"/>
      <c r="E37" s="289"/>
      <c r="F37" s="289"/>
      <c r="G37" s="289"/>
      <c r="H37" s="289"/>
      <c r="I37" s="289"/>
      <c r="J37" s="286" t="s">
        <v>439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440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2">
    <mergeCell ref="A40:I40"/>
    <mergeCell ref="J40:L40"/>
    <mergeCell ref="A1:L1"/>
    <mergeCell ref="A2:L2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>
  <dimension ref="A1:L40"/>
  <sheetViews>
    <sheetView tabSelected="1" view="pageBreakPreview" zoomScale="60" zoomScaleNormal="100" workbookViewId="0">
      <selection activeCell="I6" sqref="I6"/>
    </sheetView>
  </sheetViews>
  <sheetFormatPr defaultRowHeight="15"/>
  <sheetData>
    <row r="1" spans="1:12" ht="15.75">
      <c r="A1" s="225" t="s">
        <v>464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411</v>
      </c>
      <c r="D4" s="249"/>
      <c r="E4" s="249"/>
      <c r="F4" s="249"/>
      <c r="G4" s="249"/>
      <c r="H4" s="249"/>
      <c r="I4" s="249"/>
    </row>
    <row r="5" spans="1:12" ht="15.75">
      <c r="C5" s="249" t="s">
        <v>412</v>
      </c>
      <c r="D5" s="249"/>
      <c r="E5" s="249"/>
      <c r="F5" s="249"/>
      <c r="G5" s="249"/>
      <c r="H5" s="249"/>
      <c r="I5" s="249"/>
    </row>
    <row r="7" spans="1:12" ht="15.75">
      <c r="A7" s="250" t="s">
        <v>413</v>
      </c>
      <c r="B7" s="250"/>
      <c r="C7" s="250"/>
      <c r="D7" s="250"/>
      <c r="E7" s="308" t="s">
        <v>463</v>
      </c>
      <c r="F7" s="308"/>
      <c r="G7" s="308"/>
      <c r="H7" s="308"/>
    </row>
    <row r="8" spans="1:12" ht="15.75">
      <c r="A8" s="216" t="s">
        <v>414</v>
      </c>
      <c r="B8" s="216"/>
      <c r="C8" t="s">
        <v>455</v>
      </c>
      <c r="H8" s="215"/>
    </row>
    <row r="9" spans="1:12" ht="15.75">
      <c r="A9" s="216" t="s">
        <v>416</v>
      </c>
      <c r="B9" s="216"/>
      <c r="C9" s="308" t="s">
        <v>456</v>
      </c>
      <c r="D9" s="308"/>
      <c r="E9" s="308"/>
      <c r="F9" s="308"/>
      <c r="G9" s="308"/>
      <c r="H9" s="308"/>
      <c r="I9" s="308"/>
    </row>
    <row r="10" spans="1:12" ht="15.75">
      <c r="A10" s="216" t="s">
        <v>418</v>
      </c>
      <c r="B10" s="216"/>
      <c r="C10" s="216"/>
      <c r="D10" s="217" t="s">
        <v>457</v>
      </c>
    </row>
    <row r="11" spans="1:12" ht="15.75" thickBot="1"/>
    <row r="12" spans="1:12" ht="15.75" thickBot="1">
      <c r="A12" s="251" t="s">
        <v>420</v>
      </c>
      <c r="B12" s="252"/>
      <c r="C12" s="252"/>
      <c r="D12" s="253"/>
      <c r="E12" s="254" t="s">
        <v>421</v>
      </c>
      <c r="F12" s="255"/>
      <c r="G12" s="254">
        <v>2019</v>
      </c>
      <c r="H12" s="255"/>
      <c r="I12" s="256" t="s">
        <v>422</v>
      </c>
      <c r="J12" s="256"/>
      <c r="K12" s="241" t="s">
        <v>423</v>
      </c>
      <c r="L12" s="242"/>
    </row>
    <row r="13" spans="1:12">
      <c r="A13" s="243" t="s">
        <v>424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v>0</v>
      </c>
      <c r="L13" s="248"/>
    </row>
    <row r="14" spans="1:12">
      <c r="A14" s="218" t="s">
        <v>425</v>
      </c>
      <c r="B14" s="219"/>
      <c r="C14" s="219"/>
      <c r="D14" s="220"/>
      <c r="E14" s="257"/>
      <c r="F14" s="257"/>
      <c r="G14" s="257"/>
      <c r="H14" s="257"/>
      <c r="I14" s="257"/>
      <c r="J14" s="258"/>
      <c r="K14" s="257"/>
      <c r="L14" s="259"/>
    </row>
    <row r="15" spans="1:12">
      <c r="A15" s="260" t="s">
        <v>426</v>
      </c>
      <c r="B15" s="261"/>
      <c r="C15" s="261"/>
      <c r="D15" s="262"/>
      <c r="E15" s="257">
        <v>1271782</v>
      </c>
      <c r="F15" s="257"/>
      <c r="G15" s="257">
        <f>SUM(G25:H26)</f>
        <v>742442</v>
      </c>
      <c r="H15" s="257"/>
      <c r="I15" s="257">
        <f>SUM(I25:J26)</f>
        <v>0</v>
      </c>
      <c r="J15" s="258"/>
      <c r="K15" s="257">
        <f>SUM(E15:J15)</f>
        <v>2014224</v>
      </c>
      <c r="L15" s="259"/>
    </row>
    <row r="16" spans="1:12">
      <c r="A16" s="260" t="s">
        <v>427</v>
      </c>
      <c r="B16" s="261"/>
      <c r="C16" s="261"/>
      <c r="D16" s="262"/>
      <c r="E16" s="257"/>
      <c r="F16" s="257"/>
      <c r="G16" s="257"/>
      <c r="H16" s="257"/>
      <c r="I16" s="257"/>
      <c r="J16" s="258"/>
      <c r="K16" s="257"/>
      <c r="L16" s="259"/>
    </row>
    <row r="17" spans="1:12">
      <c r="A17" s="260" t="s">
        <v>428</v>
      </c>
      <c r="B17" s="261"/>
      <c r="C17" s="261"/>
      <c r="D17" s="262"/>
      <c r="E17" s="257"/>
      <c r="F17" s="257"/>
      <c r="G17" s="257"/>
      <c r="H17" s="257"/>
      <c r="I17" s="257"/>
      <c r="J17" s="258"/>
      <c r="K17" s="257"/>
      <c r="L17" s="259"/>
    </row>
    <row r="18" spans="1:12">
      <c r="A18" s="260" t="s">
        <v>429</v>
      </c>
      <c r="B18" s="261"/>
      <c r="C18" s="261"/>
      <c r="D18" s="262"/>
      <c r="E18" s="257"/>
      <c r="F18" s="257"/>
      <c r="G18" s="257"/>
      <c r="H18" s="257"/>
      <c r="I18" s="257"/>
      <c r="J18" s="258"/>
      <c r="K18" s="257"/>
      <c r="L18" s="259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69"/>
      <c r="J19" s="302"/>
      <c r="K19" s="269"/>
      <c r="L19" s="296"/>
    </row>
    <row r="20" spans="1:12" ht="15.75" thickBot="1">
      <c r="A20" s="273" t="s">
        <v>430</v>
      </c>
      <c r="B20" s="274"/>
      <c r="C20" s="274"/>
      <c r="D20" s="275"/>
      <c r="E20" s="276">
        <f>SUM(E13:F19)</f>
        <v>1271782</v>
      </c>
      <c r="F20" s="277"/>
      <c r="G20" s="276">
        <f t="shared" ref="G20" si="0">SUM(G13:H19)</f>
        <v>742442</v>
      </c>
      <c r="H20" s="277"/>
      <c r="I20" s="276">
        <f t="shared" ref="I20" si="1">SUM(I13:J19)</f>
        <v>0</v>
      </c>
      <c r="J20" s="277"/>
      <c r="K20" s="304">
        <f>SUM(K13:L19)</f>
        <v>2014224</v>
      </c>
      <c r="L20" s="305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431</v>
      </c>
      <c r="B23" s="274"/>
      <c r="C23" s="274"/>
      <c r="D23" s="274"/>
      <c r="E23" s="254" t="s">
        <v>421</v>
      </c>
      <c r="F23" s="255"/>
      <c r="G23" s="254">
        <v>2019</v>
      </c>
      <c r="H23" s="255"/>
      <c r="I23" s="256" t="s">
        <v>422</v>
      </c>
      <c r="J23" s="256"/>
      <c r="K23" s="241" t="s">
        <v>423</v>
      </c>
      <c r="L23" s="242"/>
    </row>
    <row r="24" spans="1:12">
      <c r="A24" s="243" t="s">
        <v>432</v>
      </c>
      <c r="B24" s="244"/>
      <c r="C24" s="244"/>
      <c r="D24" s="244"/>
      <c r="E24" s="257"/>
      <c r="F24" s="257"/>
      <c r="G24" s="257"/>
      <c r="H24" s="257"/>
      <c r="I24" s="257"/>
      <c r="J24" s="257"/>
      <c r="K24" s="257">
        <f t="shared" ref="K24" si="2">SUM(G24:J24)</f>
        <v>0</v>
      </c>
      <c r="L24" s="257"/>
    </row>
    <row r="25" spans="1:12">
      <c r="A25" s="260" t="s">
        <v>433</v>
      </c>
      <c r="B25" s="261"/>
      <c r="C25" s="261"/>
      <c r="D25" s="261"/>
      <c r="E25" s="257">
        <v>529340</v>
      </c>
      <c r="F25" s="257"/>
      <c r="G25" s="257"/>
      <c r="H25" s="257"/>
      <c r="I25" s="257"/>
      <c r="J25" s="257"/>
      <c r="K25" s="257">
        <f>SUM(E25:J25)</f>
        <v>529340</v>
      </c>
      <c r="L25" s="257"/>
    </row>
    <row r="26" spans="1:12">
      <c r="A26" s="260" t="s">
        <v>434</v>
      </c>
      <c r="B26" s="261"/>
      <c r="C26" s="261"/>
      <c r="D26" s="261"/>
      <c r="E26" s="257">
        <v>742442</v>
      </c>
      <c r="F26" s="257"/>
      <c r="G26" s="257">
        <v>742442</v>
      </c>
      <c r="H26" s="257"/>
      <c r="I26" s="257"/>
      <c r="J26" s="257"/>
      <c r="K26" s="257">
        <f>SUM(E26:J26)</f>
        <v>1484884</v>
      </c>
      <c r="L26" s="257"/>
    </row>
    <row r="27" spans="1:12">
      <c r="A27" s="260" t="s">
        <v>435</v>
      </c>
      <c r="B27" s="261"/>
      <c r="C27" s="261"/>
      <c r="D27" s="261"/>
      <c r="E27" s="257"/>
      <c r="F27" s="257"/>
      <c r="G27" s="257"/>
      <c r="H27" s="257"/>
      <c r="I27" s="257"/>
      <c r="J27" s="257"/>
      <c r="K27" s="257"/>
      <c r="L27" s="257"/>
    </row>
    <row r="28" spans="1:12">
      <c r="A28" s="299" t="s">
        <v>436</v>
      </c>
      <c r="B28" s="300"/>
      <c r="C28" s="300"/>
      <c r="D28" s="301"/>
      <c r="E28" s="257"/>
      <c r="F28" s="257"/>
      <c r="G28" s="257"/>
      <c r="H28" s="257"/>
      <c r="I28" s="257"/>
      <c r="J28" s="257"/>
      <c r="K28" s="257"/>
      <c r="L28" s="257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57"/>
      <c r="L29" s="257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57"/>
      <c r="L30" s="257"/>
    </row>
    <row r="31" spans="1:12" ht="15.75" thickBot="1">
      <c r="A31" s="273" t="s">
        <v>423</v>
      </c>
      <c r="B31" s="274"/>
      <c r="C31" s="274"/>
      <c r="D31" s="274"/>
      <c r="E31" s="297">
        <f>SUM(E24:F30)</f>
        <v>1271782</v>
      </c>
      <c r="F31" s="297"/>
      <c r="G31" s="297">
        <f t="shared" ref="G31" si="3">SUM(G24:H30)</f>
        <v>742442</v>
      </c>
      <c r="H31" s="297"/>
      <c r="I31" s="297">
        <f t="shared" ref="I31" si="4">SUM(I24:J30)</f>
        <v>0</v>
      </c>
      <c r="J31" s="297"/>
      <c r="K31" s="297">
        <f>SUM(K24:L28)</f>
        <v>2014224</v>
      </c>
      <c r="L31" s="305"/>
    </row>
    <row r="34" spans="1:12" ht="15.75">
      <c r="A34" s="223" t="s">
        <v>437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438</v>
      </c>
      <c r="B37" s="289"/>
      <c r="C37" s="289"/>
      <c r="D37" s="289"/>
      <c r="E37" s="289"/>
      <c r="F37" s="289"/>
      <c r="G37" s="289"/>
      <c r="H37" s="289"/>
      <c r="I37" s="289"/>
      <c r="J37" s="286" t="s">
        <v>439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440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4">
    <mergeCell ref="A40:I40"/>
    <mergeCell ref="J40:L40"/>
    <mergeCell ref="A1:L1"/>
    <mergeCell ref="A2:L2"/>
    <mergeCell ref="E7:H7"/>
    <mergeCell ref="C9:I9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H160"/>
  <sheetViews>
    <sheetView zoomScaleNormal="100" workbookViewId="0">
      <selection activeCell="B3" sqref="B3"/>
    </sheetView>
  </sheetViews>
  <sheetFormatPr defaultRowHeight="15"/>
  <cols>
    <col min="1" max="1" width="14" customWidth="1"/>
    <col min="2" max="2" width="67.5703125" bestFit="1" customWidth="1"/>
    <col min="3" max="3" width="15.140625" customWidth="1"/>
    <col min="4" max="4" width="14.85546875" bestFit="1" customWidth="1"/>
  </cols>
  <sheetData>
    <row r="1" spans="1:34" ht="15.75">
      <c r="A1" s="225" t="s">
        <v>335</v>
      </c>
      <c r="B1" s="225"/>
      <c r="C1" s="225"/>
      <c r="D1" s="225"/>
    </row>
    <row r="2" spans="1:34" ht="15.75">
      <c r="A2" s="226" t="s">
        <v>465</v>
      </c>
      <c r="B2" s="226"/>
      <c r="C2" s="226"/>
      <c r="D2" s="226"/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</row>
    <row r="3" spans="1:34" ht="16.5" thickBot="1">
      <c r="A3" s="90"/>
      <c r="B3" s="90"/>
      <c r="C3" s="90"/>
    </row>
    <row r="4" spans="1:34" ht="15.75">
      <c r="A4" s="8" t="s">
        <v>0</v>
      </c>
      <c r="B4" s="9" t="s">
        <v>1</v>
      </c>
      <c r="C4" s="10"/>
      <c r="D4" s="10"/>
    </row>
    <row r="5" spans="1:34" ht="40.5" customHeight="1" thickBot="1">
      <c r="A5" s="93" t="s">
        <v>2</v>
      </c>
      <c r="B5" s="11" t="s">
        <v>3</v>
      </c>
      <c r="C5" s="12"/>
      <c r="D5" s="12"/>
    </row>
    <row r="6" spans="1:34" ht="16.5" thickBot="1">
      <c r="A6" s="135"/>
      <c r="B6" s="13"/>
      <c r="D6" s="87" t="s">
        <v>395</v>
      </c>
    </row>
    <row r="7" spans="1:34" ht="32.25" thickBot="1">
      <c r="A7" s="14" t="s">
        <v>4</v>
      </c>
      <c r="B7" s="15" t="s">
        <v>5</v>
      </c>
      <c r="C7" s="92" t="s">
        <v>404</v>
      </c>
      <c r="D7" s="92" t="s">
        <v>405</v>
      </c>
    </row>
    <row r="8" spans="1:34" ht="16.5" thickBot="1">
      <c r="A8" s="16" t="s">
        <v>7</v>
      </c>
      <c r="B8" s="17" t="s">
        <v>8</v>
      </c>
      <c r="C8" s="18" t="s">
        <v>9</v>
      </c>
      <c r="D8" s="18" t="s">
        <v>271</v>
      </c>
    </row>
    <row r="9" spans="1:34" ht="16.5" thickBot="1">
      <c r="A9" s="19"/>
      <c r="B9" s="20" t="s">
        <v>10</v>
      </c>
      <c r="C9" s="21"/>
      <c r="D9" s="21"/>
    </row>
    <row r="10" spans="1:34" ht="16.5" thickBot="1">
      <c r="A10" s="22" t="s">
        <v>11</v>
      </c>
      <c r="B10" s="23" t="s">
        <v>12</v>
      </c>
      <c r="C10" s="24">
        <f>C11+C12+C13+C14+C15+C16</f>
        <v>51888487</v>
      </c>
      <c r="D10" s="24">
        <f>D11+D12+D13+D14+D15+D16</f>
        <v>55093533</v>
      </c>
    </row>
    <row r="11" spans="1:34" ht="15.75">
      <c r="A11" s="25" t="s">
        <v>13</v>
      </c>
      <c r="B11" s="26" t="s">
        <v>14</v>
      </c>
      <c r="C11" s="27">
        <v>25511646</v>
      </c>
      <c r="D11" s="27">
        <f>'3-a'!D11</f>
        <v>25511646</v>
      </c>
    </row>
    <row r="12" spans="1:34" ht="15.75">
      <c r="A12" s="28" t="s">
        <v>15</v>
      </c>
      <c r="B12" s="29" t="s">
        <v>16</v>
      </c>
      <c r="C12" s="30"/>
      <c r="D12" s="27">
        <f>'3-a'!D12</f>
        <v>0</v>
      </c>
    </row>
    <row r="13" spans="1:34" ht="18" customHeight="1">
      <c r="A13" s="28" t="s">
        <v>17</v>
      </c>
      <c r="B13" s="29" t="s">
        <v>18</v>
      </c>
      <c r="C13" s="30">
        <v>24576841</v>
      </c>
      <c r="D13" s="27">
        <f>'3-a'!D13</f>
        <v>24576841</v>
      </c>
    </row>
    <row r="14" spans="1:34" ht="15.75">
      <c r="A14" s="28" t="s">
        <v>19</v>
      </c>
      <c r="B14" s="29" t="s">
        <v>20</v>
      </c>
      <c r="C14" s="30">
        <v>1800000</v>
      </c>
      <c r="D14" s="27">
        <f>'3-a'!D14</f>
        <v>1800000</v>
      </c>
    </row>
    <row r="15" spans="1:34" ht="15.75">
      <c r="A15" s="28" t="s">
        <v>21</v>
      </c>
      <c r="B15" s="29" t="s">
        <v>22</v>
      </c>
      <c r="C15" s="30"/>
      <c r="D15" s="27">
        <f>'3-a'!D15</f>
        <v>3205046</v>
      </c>
    </row>
    <row r="16" spans="1:34" ht="16.5" thickBot="1">
      <c r="A16" s="31" t="s">
        <v>23</v>
      </c>
      <c r="B16" s="32" t="s">
        <v>24</v>
      </c>
      <c r="C16" s="30"/>
      <c r="D16" s="193">
        <f>'3-a'!D16</f>
        <v>0</v>
      </c>
    </row>
    <row r="17" spans="1:4" ht="32.25" thickBot="1">
      <c r="A17" s="22" t="s">
        <v>25</v>
      </c>
      <c r="B17" s="33" t="s">
        <v>26</v>
      </c>
      <c r="C17" s="24">
        <f>C18+C19+C20+C21+C22</f>
        <v>57542447</v>
      </c>
      <c r="D17" s="195">
        <f>'3-a'!D17</f>
        <v>123793684</v>
      </c>
    </row>
    <row r="18" spans="1:4" ht="15.75">
      <c r="A18" s="25" t="s">
        <v>27</v>
      </c>
      <c r="B18" s="26" t="s">
        <v>28</v>
      </c>
      <c r="C18" s="27"/>
      <c r="D18" s="27">
        <f>'3-a'!D18</f>
        <v>0</v>
      </c>
    </row>
    <row r="19" spans="1:4" ht="15.75">
      <c r="A19" s="28" t="s">
        <v>29</v>
      </c>
      <c r="B19" s="29" t="s">
        <v>30</v>
      </c>
      <c r="C19" s="30"/>
      <c r="D19" s="27">
        <f>'3-a'!D19</f>
        <v>0</v>
      </c>
    </row>
    <row r="20" spans="1:4" ht="15.75" customHeight="1">
      <c r="A20" s="28" t="s">
        <v>31</v>
      </c>
      <c r="B20" s="29" t="s">
        <v>32</v>
      </c>
      <c r="C20" s="30"/>
      <c r="D20" s="27">
        <f>'3-a'!D20</f>
        <v>0</v>
      </c>
    </row>
    <row r="21" spans="1:4" ht="17.25" customHeight="1">
      <c r="A21" s="28" t="s">
        <v>33</v>
      </c>
      <c r="B21" s="29" t="s">
        <v>34</v>
      </c>
      <c r="C21" s="30"/>
      <c r="D21" s="27">
        <f>'3-a'!D21</f>
        <v>0</v>
      </c>
    </row>
    <row r="22" spans="1:4" ht="15.75">
      <c r="A22" s="28" t="s">
        <v>35</v>
      </c>
      <c r="B22" s="29" t="s">
        <v>36</v>
      </c>
      <c r="C22" s="30">
        <v>57542447</v>
      </c>
      <c r="D22" s="27">
        <f>'3-a'!D22</f>
        <v>123793684</v>
      </c>
    </row>
    <row r="23" spans="1:4" ht="16.5" thickBot="1">
      <c r="A23" s="31" t="s">
        <v>37</v>
      </c>
      <c r="B23" s="32" t="s">
        <v>38</v>
      </c>
      <c r="C23" s="34"/>
      <c r="D23" s="193">
        <f>'3-a'!D23</f>
        <v>83190616</v>
      </c>
    </row>
    <row r="24" spans="1:4" ht="32.25" thickBot="1">
      <c r="A24" s="22" t="s">
        <v>39</v>
      </c>
      <c r="B24" s="23" t="s">
        <v>40</v>
      </c>
      <c r="C24" s="24">
        <f>C25+C26+C27+C28+C29</f>
        <v>0</v>
      </c>
      <c r="D24" s="195">
        <f>'3-a'!D24</f>
        <v>2750820</v>
      </c>
    </row>
    <row r="25" spans="1:4" ht="15.75">
      <c r="A25" s="25" t="s">
        <v>41</v>
      </c>
      <c r="B25" s="26" t="s">
        <v>42</v>
      </c>
      <c r="C25" s="27"/>
      <c r="D25" s="27">
        <f>'3-a'!D25</f>
        <v>0</v>
      </c>
    </row>
    <row r="26" spans="1:4" ht="15.75">
      <c r="A26" s="28" t="s">
        <v>43</v>
      </c>
      <c r="B26" s="29" t="s">
        <v>44</v>
      </c>
      <c r="C26" s="30"/>
      <c r="D26" s="27">
        <f>'3-a'!D26</f>
        <v>0</v>
      </c>
    </row>
    <row r="27" spans="1:4" ht="15.75">
      <c r="A27" s="28" t="s">
        <v>45</v>
      </c>
      <c r="B27" s="29" t="s">
        <v>46</v>
      </c>
      <c r="C27" s="30"/>
      <c r="D27" s="27">
        <f>'3-a'!D27</f>
        <v>0</v>
      </c>
    </row>
    <row r="28" spans="1:4" ht="15.75">
      <c r="A28" s="28" t="s">
        <v>47</v>
      </c>
      <c r="B28" s="29" t="s">
        <v>48</v>
      </c>
      <c r="C28" s="30"/>
      <c r="D28" s="27">
        <f>'3-a'!D28</f>
        <v>0</v>
      </c>
    </row>
    <row r="29" spans="1:4" ht="15.75">
      <c r="A29" s="28" t="s">
        <v>49</v>
      </c>
      <c r="B29" s="29" t="s">
        <v>50</v>
      </c>
      <c r="C29" s="30"/>
      <c r="D29" s="27">
        <f>'3-a'!D29</f>
        <v>2750820</v>
      </c>
    </row>
    <row r="30" spans="1:4" ht="16.5" thickBot="1">
      <c r="A30" s="31" t="s">
        <v>51</v>
      </c>
      <c r="B30" s="32" t="s">
        <v>52</v>
      </c>
      <c r="C30" s="34"/>
      <c r="D30" s="193">
        <f>'3-a'!D30</f>
        <v>0</v>
      </c>
    </row>
    <row r="31" spans="1:4" ht="16.5" thickBot="1">
      <c r="A31" s="22" t="s">
        <v>53</v>
      </c>
      <c r="B31" s="23" t="s">
        <v>54</v>
      </c>
      <c r="C31" s="24">
        <f>C32+C36+C37+C38</f>
        <v>146780000</v>
      </c>
      <c r="D31" s="195">
        <f>'3-a'!D31</f>
        <v>202009688</v>
      </c>
    </row>
    <row r="32" spans="1:4" ht="15.75">
      <c r="A32" s="25" t="s">
        <v>55</v>
      </c>
      <c r="B32" s="26" t="s">
        <v>56</v>
      </c>
      <c r="C32" s="35">
        <f>+C33+C34+C35</f>
        <v>145500000</v>
      </c>
      <c r="D32" s="27">
        <f>'3-a'!D32</f>
        <v>199723076</v>
      </c>
    </row>
    <row r="33" spans="1:4" ht="15.75">
      <c r="A33" s="28" t="s">
        <v>57</v>
      </c>
      <c r="B33" s="29" t="s">
        <v>58</v>
      </c>
      <c r="C33" s="30">
        <v>1500000</v>
      </c>
      <c r="D33" s="27">
        <f>'3-a'!D33</f>
        <v>1500000</v>
      </c>
    </row>
    <row r="34" spans="1:4" ht="15.75">
      <c r="A34" s="28" t="s">
        <v>59</v>
      </c>
      <c r="B34" s="29" t="s">
        <v>60</v>
      </c>
      <c r="C34" s="30"/>
      <c r="D34" s="27">
        <f>'3-a'!D34</f>
        <v>0</v>
      </c>
    </row>
    <row r="35" spans="1:4" ht="15.75">
      <c r="A35" s="28" t="s">
        <v>61</v>
      </c>
      <c r="B35" s="36" t="s">
        <v>62</v>
      </c>
      <c r="C35" s="30">
        <v>144000000</v>
      </c>
      <c r="D35" s="27">
        <f>'3-a'!D35</f>
        <v>198223076</v>
      </c>
    </row>
    <row r="36" spans="1:4" ht="15.75">
      <c r="A36" s="28" t="s">
        <v>63</v>
      </c>
      <c r="B36" s="29" t="s">
        <v>64</v>
      </c>
      <c r="C36" s="30">
        <v>1200000</v>
      </c>
      <c r="D36" s="27">
        <f>'3-a'!D36</f>
        <v>1431212</v>
      </c>
    </row>
    <row r="37" spans="1:4" ht="15.75">
      <c r="A37" s="28" t="s">
        <v>65</v>
      </c>
      <c r="B37" s="29" t="s">
        <v>66</v>
      </c>
      <c r="C37" s="30">
        <v>0</v>
      </c>
      <c r="D37" s="27">
        <f>'3-a'!D37</f>
        <v>0</v>
      </c>
    </row>
    <row r="38" spans="1:4" ht="16.5" thickBot="1">
      <c r="A38" s="31" t="s">
        <v>67</v>
      </c>
      <c r="B38" s="32" t="s">
        <v>68</v>
      </c>
      <c r="C38" s="34">
        <v>80000</v>
      </c>
      <c r="D38" s="193">
        <f>'3-a'!D38</f>
        <v>855400</v>
      </c>
    </row>
    <row r="39" spans="1:4" ht="16.5" thickBot="1">
      <c r="A39" s="22" t="s">
        <v>69</v>
      </c>
      <c r="B39" s="23" t="s">
        <v>70</v>
      </c>
      <c r="C39" s="24">
        <f>SUM(C40:C50)</f>
        <v>6984770</v>
      </c>
      <c r="D39" s="195">
        <f>'3-a'!D39</f>
        <v>11214770</v>
      </c>
    </row>
    <row r="40" spans="1:4" ht="15.75">
      <c r="A40" s="25" t="s">
        <v>71</v>
      </c>
      <c r="B40" s="26" t="s">
        <v>72</v>
      </c>
      <c r="C40" s="27">
        <v>1400000</v>
      </c>
      <c r="D40" s="27">
        <f>'3-a'!D40</f>
        <v>1400000</v>
      </c>
    </row>
    <row r="41" spans="1:4" ht="15.75">
      <c r="A41" s="28" t="s">
        <v>73</v>
      </c>
      <c r="B41" s="29" t="s">
        <v>74</v>
      </c>
      <c r="C41" s="30">
        <v>4127560</v>
      </c>
      <c r="D41" s="27">
        <f>'3-a'!D41</f>
        <v>4127560</v>
      </c>
    </row>
    <row r="42" spans="1:4" ht="15.75">
      <c r="A42" s="28" t="s">
        <v>75</v>
      </c>
      <c r="B42" s="29" t="s">
        <v>76</v>
      </c>
      <c r="C42" s="30"/>
      <c r="D42" s="27">
        <f>'3-a'!D42</f>
        <v>130000</v>
      </c>
    </row>
    <row r="43" spans="1:4" ht="15.75">
      <c r="A43" s="28" t="s">
        <v>77</v>
      </c>
      <c r="B43" s="29" t="s">
        <v>78</v>
      </c>
      <c r="C43" s="30"/>
      <c r="D43" s="27">
        <f>'3-a'!D43</f>
        <v>0</v>
      </c>
    </row>
    <row r="44" spans="1:4" ht="15.75">
      <c r="A44" s="28" t="s">
        <v>79</v>
      </c>
      <c r="B44" s="29" t="s">
        <v>80</v>
      </c>
      <c r="C44" s="30">
        <v>1075210</v>
      </c>
      <c r="D44" s="27">
        <f>'3-a'!D44</f>
        <v>1075210</v>
      </c>
    </row>
    <row r="45" spans="1:4" ht="15.75">
      <c r="A45" s="28" t="s">
        <v>81</v>
      </c>
      <c r="B45" s="29" t="s">
        <v>82</v>
      </c>
      <c r="C45" s="30">
        <v>378000</v>
      </c>
      <c r="D45" s="27">
        <f>'3-a'!D45</f>
        <v>378000</v>
      </c>
    </row>
    <row r="46" spans="1:4" ht="15.75">
      <c r="A46" s="28" t="s">
        <v>83</v>
      </c>
      <c r="B46" s="29" t="s">
        <v>84</v>
      </c>
      <c r="C46" s="30"/>
      <c r="D46" s="27">
        <f>'3-a'!D46</f>
        <v>0</v>
      </c>
    </row>
    <row r="47" spans="1:4" ht="15.75">
      <c r="A47" s="28" t="s">
        <v>85</v>
      </c>
      <c r="B47" s="29" t="s">
        <v>86</v>
      </c>
      <c r="C47" s="30">
        <v>4000</v>
      </c>
      <c r="D47" s="27">
        <f>'3-a'!D47</f>
        <v>4000</v>
      </c>
    </row>
    <row r="48" spans="1:4" ht="15.75">
      <c r="A48" s="28" t="s">
        <v>87</v>
      </c>
      <c r="B48" s="29" t="s">
        <v>88</v>
      </c>
      <c r="C48" s="30"/>
      <c r="D48" s="27">
        <f>'3-a'!D48</f>
        <v>0</v>
      </c>
    </row>
    <row r="49" spans="1:4" ht="15.75">
      <c r="A49" s="31" t="s">
        <v>89</v>
      </c>
      <c r="B49" s="32" t="s">
        <v>90</v>
      </c>
      <c r="C49" s="34"/>
      <c r="D49" s="27">
        <f>'3-a'!D49</f>
        <v>0</v>
      </c>
    </row>
    <row r="50" spans="1:4" ht="16.5" thickBot="1">
      <c r="A50" s="31" t="s">
        <v>91</v>
      </c>
      <c r="B50" s="32" t="s">
        <v>92</v>
      </c>
      <c r="C50" s="34"/>
      <c r="D50" s="193">
        <f>'3-a'!D50</f>
        <v>4100000</v>
      </c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194">
        <f>'3-a'!D51</f>
        <v>0</v>
      </c>
    </row>
    <row r="52" spans="1:4" ht="15.75">
      <c r="A52" s="25" t="s">
        <v>95</v>
      </c>
      <c r="B52" s="26" t="s">
        <v>96</v>
      </c>
      <c r="C52" s="27"/>
      <c r="D52" s="27">
        <f>'3-a'!D52</f>
        <v>0</v>
      </c>
    </row>
    <row r="53" spans="1:4" ht="15.75">
      <c r="A53" s="28" t="s">
        <v>97</v>
      </c>
      <c r="B53" s="29" t="s">
        <v>98</v>
      </c>
      <c r="C53" s="30"/>
      <c r="D53" s="27">
        <f>'3-a'!D53</f>
        <v>0</v>
      </c>
    </row>
    <row r="54" spans="1:4" ht="15.75">
      <c r="A54" s="28" t="s">
        <v>99</v>
      </c>
      <c r="B54" s="29" t="s">
        <v>100</v>
      </c>
      <c r="C54" s="30"/>
      <c r="D54" s="27">
        <f>'3-a'!D54</f>
        <v>0</v>
      </c>
    </row>
    <row r="55" spans="1:4" ht="15.75">
      <c r="A55" s="28" t="s">
        <v>101</v>
      </c>
      <c r="B55" s="29" t="s">
        <v>102</v>
      </c>
      <c r="C55" s="30"/>
      <c r="D55" s="27">
        <f>'3-a'!D55</f>
        <v>0</v>
      </c>
    </row>
    <row r="56" spans="1:4" ht="16.5" thickBot="1">
      <c r="A56" s="31" t="s">
        <v>103</v>
      </c>
      <c r="B56" s="32" t="s">
        <v>104</v>
      </c>
      <c r="C56" s="34"/>
      <c r="D56" s="193">
        <f>'3-a'!D56</f>
        <v>0</v>
      </c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195">
        <f>'3-a'!D57</f>
        <v>228000</v>
      </c>
    </row>
    <row r="58" spans="1:4" ht="14.25" customHeight="1">
      <c r="A58" s="25" t="s">
        <v>107</v>
      </c>
      <c r="B58" s="26" t="s">
        <v>108</v>
      </c>
      <c r="C58" s="27"/>
      <c r="D58" s="27">
        <f>'3-a'!D58</f>
        <v>0</v>
      </c>
    </row>
    <row r="59" spans="1:4" ht="31.5">
      <c r="A59" s="28" t="s">
        <v>109</v>
      </c>
      <c r="B59" s="29" t="s">
        <v>110</v>
      </c>
      <c r="C59" s="30"/>
      <c r="D59" s="27">
        <f>'3-a'!D59</f>
        <v>228000</v>
      </c>
    </row>
    <row r="60" spans="1:4" ht="15.75">
      <c r="A60" s="28" t="s">
        <v>111</v>
      </c>
      <c r="B60" s="29" t="s">
        <v>112</v>
      </c>
      <c r="C60" s="30"/>
      <c r="D60" s="27">
        <f>'3-a'!D60</f>
        <v>0</v>
      </c>
    </row>
    <row r="61" spans="1:4" ht="16.5" thickBot="1">
      <c r="A61" s="31" t="s">
        <v>113</v>
      </c>
      <c r="B61" s="32" t="s">
        <v>114</v>
      </c>
      <c r="C61" s="34"/>
      <c r="D61" s="193">
        <f>'3-a'!D61</f>
        <v>0</v>
      </c>
    </row>
    <row r="62" spans="1:4" ht="16.5" thickBot="1">
      <c r="A62" s="22" t="s">
        <v>115</v>
      </c>
      <c r="B62" s="33" t="s">
        <v>116</v>
      </c>
      <c r="C62" s="24">
        <f>SUM(C63:C65)</f>
        <v>2325040</v>
      </c>
      <c r="D62" s="195">
        <f>'3-a'!D62</f>
        <v>2325040</v>
      </c>
    </row>
    <row r="63" spans="1:4" ht="15" customHeight="1">
      <c r="A63" s="25" t="s">
        <v>117</v>
      </c>
      <c r="B63" s="26" t="s">
        <v>118</v>
      </c>
      <c r="C63" s="30"/>
      <c r="D63" s="27">
        <f>'3-a'!D63</f>
        <v>0</v>
      </c>
    </row>
    <row r="64" spans="1:4" ht="31.5">
      <c r="A64" s="28" t="s">
        <v>119</v>
      </c>
      <c r="B64" s="29" t="s">
        <v>120</v>
      </c>
      <c r="C64" s="30">
        <v>125040</v>
      </c>
      <c r="D64" s="27">
        <f>'3-a'!D64</f>
        <v>125040</v>
      </c>
    </row>
    <row r="65" spans="1:4" ht="15.75">
      <c r="A65" s="28" t="s">
        <v>121</v>
      </c>
      <c r="B65" s="29" t="s">
        <v>122</v>
      </c>
      <c r="C65" s="186">
        <v>2200000</v>
      </c>
      <c r="D65" s="27">
        <f>'3-a'!D65</f>
        <v>2200000</v>
      </c>
    </row>
    <row r="66" spans="1:4" ht="16.5" thickBot="1">
      <c r="A66" s="31" t="s">
        <v>123</v>
      </c>
      <c r="B66" s="32" t="s">
        <v>124</v>
      </c>
      <c r="C66" s="30"/>
      <c r="D66" s="193">
        <f>'3-a'!D66</f>
        <v>0</v>
      </c>
    </row>
    <row r="67" spans="1:4" ht="16.5" thickBot="1">
      <c r="A67" s="22" t="s">
        <v>125</v>
      </c>
      <c r="B67" s="23" t="s">
        <v>126</v>
      </c>
      <c r="C67" s="24">
        <f>C10+C17+C24+C31+C39+C51+C57+C62</f>
        <v>265520744</v>
      </c>
      <c r="D67" s="195">
        <f>'3-a'!D67</f>
        <v>397415535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7">
        <f>'3-a'!D68</f>
        <v>0</v>
      </c>
    </row>
    <row r="69" spans="1:4" ht="15.75">
      <c r="A69" s="25" t="s">
        <v>129</v>
      </c>
      <c r="B69" s="26" t="s">
        <v>130</v>
      </c>
      <c r="C69" s="30"/>
      <c r="D69" s="27">
        <f>'3-a'!D69</f>
        <v>0</v>
      </c>
    </row>
    <row r="70" spans="1:4" ht="15.75">
      <c r="A70" s="28" t="s">
        <v>131</v>
      </c>
      <c r="B70" s="29" t="s">
        <v>132</v>
      </c>
      <c r="C70" s="30"/>
      <c r="D70" s="27">
        <f>'3-a'!D70</f>
        <v>0</v>
      </c>
    </row>
    <row r="71" spans="1:4" ht="16.5" thickBot="1">
      <c r="A71" s="31" t="s">
        <v>133</v>
      </c>
      <c r="B71" s="38" t="s">
        <v>353</v>
      </c>
      <c r="C71" s="30"/>
      <c r="D71" s="193">
        <f>'3-a'!D71</f>
        <v>0</v>
      </c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194">
        <f>'3-a'!D72</f>
        <v>0</v>
      </c>
    </row>
    <row r="73" spans="1:4" ht="15.75">
      <c r="A73" s="25" t="s">
        <v>137</v>
      </c>
      <c r="B73" s="26" t="s">
        <v>138</v>
      </c>
      <c r="C73" s="30"/>
      <c r="D73" s="27">
        <f>'3-a'!D73</f>
        <v>0</v>
      </c>
    </row>
    <row r="74" spans="1:4" ht="15.75">
      <c r="A74" s="28" t="s">
        <v>139</v>
      </c>
      <c r="B74" s="29" t="s">
        <v>140</v>
      </c>
      <c r="C74" s="30"/>
      <c r="D74" s="27">
        <f>'3-a'!D74</f>
        <v>0</v>
      </c>
    </row>
    <row r="75" spans="1:4" ht="15.75">
      <c r="A75" s="28" t="s">
        <v>141</v>
      </c>
      <c r="B75" s="29" t="s">
        <v>142</v>
      </c>
      <c r="C75" s="30"/>
      <c r="D75" s="27">
        <f>'3-a'!D75</f>
        <v>0</v>
      </c>
    </row>
    <row r="76" spans="1:4" ht="16.5" thickBot="1">
      <c r="A76" s="31" t="s">
        <v>143</v>
      </c>
      <c r="B76" s="32" t="s">
        <v>144</v>
      </c>
      <c r="C76" s="30"/>
      <c r="D76" s="27">
        <f>'3-a'!D76</f>
        <v>0</v>
      </c>
    </row>
    <row r="77" spans="1:4" ht="16.5" thickBot="1">
      <c r="A77" s="37" t="s">
        <v>145</v>
      </c>
      <c r="B77" s="33" t="s">
        <v>146</v>
      </c>
      <c r="C77" s="24">
        <f>SUM(C78:C79)</f>
        <v>144029570</v>
      </c>
      <c r="D77" s="192">
        <f>'3-a'!D77</f>
        <v>165608784</v>
      </c>
    </row>
    <row r="78" spans="1:4" ht="15.75">
      <c r="A78" s="25" t="s">
        <v>147</v>
      </c>
      <c r="B78" s="26" t="s">
        <v>148</v>
      </c>
      <c r="C78" s="30">
        <v>144029570</v>
      </c>
      <c r="D78" s="27">
        <f>'3-a'!D78</f>
        <v>165608784</v>
      </c>
    </row>
    <row r="79" spans="1:4" ht="16.5" thickBot="1">
      <c r="A79" s="31" t="s">
        <v>149</v>
      </c>
      <c r="B79" s="32" t="s">
        <v>150</v>
      </c>
      <c r="C79" s="30"/>
      <c r="D79" s="193">
        <f>'3-a'!D79</f>
        <v>0</v>
      </c>
    </row>
    <row r="80" spans="1:4" ht="16.5" thickBot="1">
      <c r="A80" s="37" t="s">
        <v>151</v>
      </c>
      <c r="B80" s="33" t="s">
        <v>152</v>
      </c>
      <c r="C80" s="24">
        <f>SUM(C81:C83)</f>
        <v>0</v>
      </c>
      <c r="D80" s="194">
        <f>'3-a'!D80</f>
        <v>0</v>
      </c>
    </row>
    <row r="81" spans="1:4" ht="15.75">
      <c r="A81" s="25" t="s">
        <v>153</v>
      </c>
      <c r="B81" s="26" t="s">
        <v>154</v>
      </c>
      <c r="C81" s="30"/>
      <c r="D81" s="27">
        <f>'3-a'!D81</f>
        <v>0</v>
      </c>
    </row>
    <row r="82" spans="1:4" ht="15.75">
      <c r="A82" s="28" t="s">
        <v>155</v>
      </c>
      <c r="B82" s="29" t="s">
        <v>156</v>
      </c>
      <c r="C82" s="30"/>
      <c r="D82" s="27">
        <f>'3-a'!D82</f>
        <v>0</v>
      </c>
    </row>
    <row r="83" spans="1:4" ht="16.5" thickBot="1">
      <c r="A83" s="31" t="s">
        <v>157</v>
      </c>
      <c r="B83" s="32" t="s">
        <v>158</v>
      </c>
      <c r="C83" s="30"/>
      <c r="D83" s="193">
        <f>'3-a'!D83</f>
        <v>0</v>
      </c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194">
        <f>'3-a'!D84</f>
        <v>0</v>
      </c>
    </row>
    <row r="85" spans="1:4" ht="18" customHeight="1">
      <c r="A85" s="39" t="s">
        <v>161</v>
      </c>
      <c r="B85" s="26" t="s">
        <v>162</v>
      </c>
      <c r="C85" s="30"/>
      <c r="D85" s="27">
        <f>'3-a'!D85</f>
        <v>0</v>
      </c>
    </row>
    <row r="86" spans="1:4" ht="18" customHeight="1">
      <c r="A86" s="40" t="s">
        <v>163</v>
      </c>
      <c r="B86" s="29" t="s">
        <v>164</v>
      </c>
      <c r="C86" s="30"/>
      <c r="D86" s="27">
        <f>'3-a'!D86</f>
        <v>0</v>
      </c>
    </row>
    <row r="87" spans="1:4" ht="20.25" customHeight="1">
      <c r="A87" s="40" t="s">
        <v>165</v>
      </c>
      <c r="B87" s="29" t="s">
        <v>166</v>
      </c>
      <c r="C87" s="30"/>
      <c r="D87" s="27">
        <f>'3-a'!D87</f>
        <v>0</v>
      </c>
    </row>
    <row r="88" spans="1:4" ht="17.25" customHeight="1" thickBot="1">
      <c r="A88" s="41" t="s">
        <v>167</v>
      </c>
      <c r="B88" s="32" t="s">
        <v>168</v>
      </c>
      <c r="C88" s="30"/>
      <c r="D88" s="193">
        <f>'3-a'!D88</f>
        <v>0</v>
      </c>
    </row>
    <row r="89" spans="1:4" ht="16.5" thickBot="1">
      <c r="A89" s="37" t="s">
        <v>169</v>
      </c>
      <c r="B89" s="33" t="s">
        <v>170</v>
      </c>
      <c r="C89" s="42"/>
      <c r="D89" s="194">
        <f>'3-a'!D89</f>
        <v>0</v>
      </c>
    </row>
    <row r="90" spans="1:4" ht="16.5" thickBot="1">
      <c r="A90" s="37" t="s">
        <v>171</v>
      </c>
      <c r="B90" s="33" t="s">
        <v>172</v>
      </c>
      <c r="C90" s="42"/>
      <c r="D90" s="193">
        <f>'3-a'!D90</f>
        <v>0</v>
      </c>
    </row>
    <row r="91" spans="1:4" ht="16.5" thickBot="1">
      <c r="A91" s="37" t="s">
        <v>173</v>
      </c>
      <c r="B91" s="43" t="s">
        <v>174</v>
      </c>
      <c r="C91" s="24">
        <f>C68+C72+C77+C80+C84+C90+C89</f>
        <v>144029570</v>
      </c>
      <c r="D91" s="195">
        <f>'3-a'!D91</f>
        <v>165608784</v>
      </c>
    </row>
    <row r="92" spans="1:4" ht="16.5" thickBot="1">
      <c r="A92" s="44" t="s">
        <v>175</v>
      </c>
      <c r="B92" s="45" t="s">
        <v>176</v>
      </c>
      <c r="C92" s="24">
        <f>C67+C91</f>
        <v>409550314</v>
      </c>
      <c r="D92" s="195">
        <f>'3-a'!D92</f>
        <v>563024319</v>
      </c>
    </row>
    <row r="93" spans="1:4" ht="16.5" thickBot="1">
      <c r="A93" s="46"/>
      <c r="B93" s="47"/>
      <c r="C93" s="48"/>
    </row>
    <row r="94" spans="1:4" ht="16.5" thickBot="1">
      <c r="A94" s="14"/>
      <c r="B94" s="49" t="s">
        <v>177</v>
      </c>
      <c r="C94" s="50"/>
      <c r="D94" s="211"/>
    </row>
    <row r="95" spans="1:4" ht="16.5" thickBot="1">
      <c r="A95" s="51" t="s">
        <v>11</v>
      </c>
      <c r="B95" s="52" t="s">
        <v>332</v>
      </c>
      <c r="C95" s="210">
        <f>C96+C97+C98+C99+C100+C113</f>
        <v>176091031</v>
      </c>
      <c r="D95" s="212">
        <f>D96+D97+D98+D99+D100+D113</f>
        <v>266541973</v>
      </c>
    </row>
    <row r="96" spans="1:4" ht="15.75">
      <c r="A96" s="54" t="s">
        <v>13</v>
      </c>
      <c r="B96" s="55" t="s">
        <v>178</v>
      </c>
      <c r="C96" s="209">
        <v>66739948</v>
      </c>
      <c r="D96" s="208">
        <f>'3-a'!D96</f>
        <v>88900672</v>
      </c>
    </row>
    <row r="97" spans="1:4" ht="15.75">
      <c r="A97" s="28" t="s">
        <v>15</v>
      </c>
      <c r="B97" s="57" t="s">
        <v>179</v>
      </c>
      <c r="C97" s="197">
        <v>10672562</v>
      </c>
      <c r="D97" s="200">
        <f>'3-a'!D97</f>
        <v>16227575</v>
      </c>
    </row>
    <row r="98" spans="1:4" ht="15.75">
      <c r="A98" s="28" t="s">
        <v>17</v>
      </c>
      <c r="B98" s="57" t="s">
        <v>180</v>
      </c>
      <c r="C98" s="196">
        <v>65573954</v>
      </c>
      <c r="D98" s="200">
        <f>'3-a'!D98</f>
        <v>115029924</v>
      </c>
    </row>
    <row r="99" spans="1:4" ht="15.75">
      <c r="A99" s="28" t="s">
        <v>19</v>
      </c>
      <c r="B99" s="58" t="s">
        <v>181</v>
      </c>
      <c r="C99" s="196">
        <v>7300000</v>
      </c>
      <c r="D99" s="200">
        <f>'3-a'!D99</f>
        <v>10392400</v>
      </c>
    </row>
    <row r="100" spans="1:4" ht="15.75">
      <c r="A100" s="28" t="s">
        <v>182</v>
      </c>
      <c r="B100" s="59" t="s">
        <v>183</v>
      </c>
      <c r="C100" s="196">
        <f>SUM(C101:C112)</f>
        <v>25804567</v>
      </c>
      <c r="D100" s="200">
        <f>'3-a'!D100</f>
        <v>35991402</v>
      </c>
    </row>
    <row r="101" spans="1:4" ht="15.75">
      <c r="A101" s="28" t="s">
        <v>23</v>
      </c>
      <c r="B101" s="57" t="s">
        <v>184</v>
      </c>
      <c r="C101" s="196"/>
      <c r="D101" s="200">
        <f>'3-a'!D101</f>
        <v>0</v>
      </c>
    </row>
    <row r="102" spans="1:4" ht="15.75">
      <c r="A102" s="28" t="s">
        <v>185</v>
      </c>
      <c r="B102" s="60" t="s">
        <v>186</v>
      </c>
      <c r="C102" s="196"/>
      <c r="D102" s="200">
        <f>'3-a'!D102</f>
        <v>0</v>
      </c>
    </row>
    <row r="103" spans="1:4" ht="15.75">
      <c r="A103" s="28" t="s">
        <v>187</v>
      </c>
      <c r="B103" s="60" t="s">
        <v>188</v>
      </c>
      <c r="C103" s="196">
        <v>225216</v>
      </c>
      <c r="D103" s="200">
        <f>'3-a'!D103</f>
        <v>424476</v>
      </c>
    </row>
    <row r="104" spans="1:4" ht="15.75">
      <c r="A104" s="28" t="s">
        <v>189</v>
      </c>
      <c r="B104" s="60" t="s">
        <v>190</v>
      </c>
      <c r="C104" s="196"/>
      <c r="D104" s="200">
        <f>'3-a'!D104</f>
        <v>0</v>
      </c>
    </row>
    <row r="105" spans="1:4" ht="17.25" customHeight="1">
      <c r="A105" s="28" t="s">
        <v>191</v>
      </c>
      <c r="B105" s="61" t="s">
        <v>192</v>
      </c>
      <c r="C105" s="196"/>
      <c r="D105" s="200">
        <f>'3-a'!D105</f>
        <v>0</v>
      </c>
    </row>
    <row r="106" spans="1:4" ht="33.75" customHeight="1">
      <c r="A106" s="28" t="s">
        <v>193</v>
      </c>
      <c r="B106" s="61" t="s">
        <v>194</v>
      </c>
      <c r="C106" s="196"/>
      <c r="D106" s="200">
        <f>'3-a'!D106</f>
        <v>0</v>
      </c>
    </row>
    <row r="107" spans="1:4" ht="15.75">
      <c r="A107" s="28" t="s">
        <v>195</v>
      </c>
      <c r="B107" s="60" t="s">
        <v>196</v>
      </c>
      <c r="C107" s="196">
        <v>4419351</v>
      </c>
      <c r="D107" s="200">
        <f>'3-a'!D107</f>
        <v>4824551</v>
      </c>
    </row>
    <row r="108" spans="1:4" ht="15.75">
      <c r="A108" s="28" t="s">
        <v>197</v>
      </c>
      <c r="B108" s="60" t="s">
        <v>198</v>
      </c>
      <c r="C108" s="196"/>
      <c r="D108" s="200">
        <f>'3-a'!D108</f>
        <v>0</v>
      </c>
    </row>
    <row r="109" spans="1:4" ht="31.5">
      <c r="A109" s="28" t="s">
        <v>199</v>
      </c>
      <c r="B109" s="61" t="s">
        <v>200</v>
      </c>
      <c r="C109" s="196"/>
      <c r="D109" s="200">
        <f>'3-a'!D109</f>
        <v>130000</v>
      </c>
    </row>
    <row r="110" spans="1:4" ht="15.75">
      <c r="A110" s="62" t="s">
        <v>201</v>
      </c>
      <c r="B110" s="63" t="s">
        <v>202</v>
      </c>
      <c r="C110" s="196"/>
      <c r="D110" s="200">
        <f>'3-a'!D110</f>
        <v>0</v>
      </c>
    </row>
    <row r="111" spans="1:4" ht="15.75">
      <c r="A111" s="28" t="s">
        <v>203</v>
      </c>
      <c r="B111" s="63" t="s">
        <v>204</v>
      </c>
      <c r="C111" s="196"/>
      <c r="D111" s="200">
        <f>'3-a'!D111</f>
        <v>0</v>
      </c>
    </row>
    <row r="112" spans="1:4" ht="15.75">
      <c r="A112" s="28" t="s">
        <v>205</v>
      </c>
      <c r="B112" s="61" t="s">
        <v>206</v>
      </c>
      <c r="C112" s="197">
        <v>21160000</v>
      </c>
      <c r="D112" s="200">
        <f>'3-a'!D112</f>
        <v>30612375</v>
      </c>
    </row>
    <row r="113" spans="1:4" ht="15.75">
      <c r="A113" s="28" t="s">
        <v>207</v>
      </c>
      <c r="B113" s="58" t="s">
        <v>208</v>
      </c>
      <c r="C113" s="197"/>
      <c r="D113" s="200">
        <f>'3-a'!D113</f>
        <v>0</v>
      </c>
    </row>
    <row r="114" spans="1:4" ht="15.75">
      <c r="A114" s="31" t="s">
        <v>209</v>
      </c>
      <c r="B114" s="57" t="s">
        <v>210</v>
      </c>
      <c r="C114" s="196"/>
      <c r="D114" s="200">
        <f>'3-a'!D114</f>
        <v>0</v>
      </c>
    </row>
    <row r="115" spans="1:4" ht="16.5" thickBot="1">
      <c r="A115" s="64" t="s">
        <v>211</v>
      </c>
      <c r="B115" s="65" t="s">
        <v>212</v>
      </c>
      <c r="C115" s="198"/>
      <c r="D115" s="201">
        <f>'3-a'!D115</f>
        <v>0</v>
      </c>
    </row>
    <row r="116" spans="1:4" ht="16.5" thickBot="1">
      <c r="A116" s="22" t="s">
        <v>25</v>
      </c>
      <c r="B116" s="67" t="s">
        <v>333</v>
      </c>
      <c r="C116" s="24">
        <f>C117+C119+C121</f>
        <v>145155938</v>
      </c>
      <c r="D116" s="195">
        <f>'3-a'!D116</f>
        <v>204889723</v>
      </c>
    </row>
    <row r="117" spans="1:4" ht="15.75">
      <c r="A117" s="25" t="s">
        <v>27</v>
      </c>
      <c r="B117" s="57" t="s">
        <v>213</v>
      </c>
      <c r="C117" s="27">
        <v>90513758</v>
      </c>
      <c r="D117" s="199">
        <f>'3-a'!D117</f>
        <v>31678310</v>
      </c>
    </row>
    <row r="118" spans="1:4" ht="15.75">
      <c r="A118" s="25" t="s">
        <v>29</v>
      </c>
      <c r="B118" s="68" t="s">
        <v>214</v>
      </c>
      <c r="C118" s="203"/>
      <c r="D118" s="200">
        <f>'3-a'!D118</f>
        <v>0</v>
      </c>
    </row>
    <row r="119" spans="1:4" ht="15.75">
      <c r="A119" s="25" t="s">
        <v>31</v>
      </c>
      <c r="B119" s="68" t="s">
        <v>215</v>
      </c>
      <c r="C119" s="197">
        <v>53119020</v>
      </c>
      <c r="D119" s="200">
        <f>'3-a'!D119</f>
        <v>171688253</v>
      </c>
    </row>
    <row r="120" spans="1:4" ht="15.75">
      <c r="A120" s="25" t="s">
        <v>33</v>
      </c>
      <c r="B120" s="68" t="s">
        <v>216</v>
      </c>
      <c r="C120" s="204"/>
      <c r="D120" s="200">
        <f>'3-a'!D120</f>
        <v>0</v>
      </c>
    </row>
    <row r="121" spans="1:4" ht="15.75">
      <c r="A121" s="25" t="s">
        <v>35</v>
      </c>
      <c r="B121" s="70" t="s">
        <v>217</v>
      </c>
      <c r="C121" s="204">
        <f>SUM(C122:C129)</f>
        <v>1523160</v>
      </c>
      <c r="D121" s="200">
        <f>'3-a'!D121</f>
        <v>1523160</v>
      </c>
    </row>
    <row r="122" spans="1:4" ht="15.75">
      <c r="A122" s="25" t="s">
        <v>37</v>
      </c>
      <c r="B122" s="71" t="s">
        <v>218</v>
      </c>
      <c r="C122" s="204"/>
      <c r="D122" s="200">
        <f>'3-a'!D122</f>
        <v>0</v>
      </c>
    </row>
    <row r="123" spans="1:4" ht="31.5">
      <c r="A123" s="25" t="s">
        <v>219</v>
      </c>
      <c r="B123" s="72" t="s">
        <v>220</v>
      </c>
      <c r="C123" s="204"/>
      <c r="D123" s="200">
        <f>'3-a'!D123</f>
        <v>0</v>
      </c>
    </row>
    <row r="124" spans="1:4" ht="31.5">
      <c r="A124" s="25" t="s">
        <v>221</v>
      </c>
      <c r="B124" s="61" t="s">
        <v>194</v>
      </c>
      <c r="C124" s="204"/>
      <c r="D124" s="200">
        <f>'3-a'!D124</f>
        <v>0</v>
      </c>
    </row>
    <row r="125" spans="1:4" ht="15.75">
      <c r="A125" s="25" t="s">
        <v>222</v>
      </c>
      <c r="B125" s="61" t="s">
        <v>223</v>
      </c>
      <c r="C125" s="204">
        <v>1523160</v>
      </c>
      <c r="D125" s="200">
        <f>'3-a'!D125</f>
        <v>1523160</v>
      </c>
    </row>
    <row r="126" spans="1:4" ht="15.75">
      <c r="A126" s="25" t="s">
        <v>224</v>
      </c>
      <c r="B126" s="61" t="s">
        <v>225</v>
      </c>
      <c r="C126" s="204"/>
      <c r="D126" s="200">
        <f>'3-a'!D126</f>
        <v>0</v>
      </c>
    </row>
    <row r="127" spans="1:4" ht="31.5">
      <c r="A127" s="25" t="s">
        <v>226</v>
      </c>
      <c r="B127" s="61" t="s">
        <v>200</v>
      </c>
      <c r="C127" s="204"/>
      <c r="D127" s="200">
        <f>'3-a'!D127</f>
        <v>0</v>
      </c>
    </row>
    <row r="128" spans="1:4" ht="15.75">
      <c r="A128" s="25" t="s">
        <v>227</v>
      </c>
      <c r="B128" s="61" t="s">
        <v>228</v>
      </c>
      <c r="C128" s="204"/>
      <c r="D128" s="200">
        <f>'3-a'!D128</f>
        <v>0</v>
      </c>
    </row>
    <row r="129" spans="1:4" ht="16.5" thickBot="1">
      <c r="A129" s="62" t="s">
        <v>229</v>
      </c>
      <c r="B129" s="61" t="s">
        <v>230</v>
      </c>
      <c r="C129" s="205"/>
      <c r="D129" s="200">
        <f>'3-a'!D129</f>
        <v>0</v>
      </c>
    </row>
    <row r="130" spans="1:4" ht="16.5" thickBot="1">
      <c r="A130" s="22" t="s">
        <v>39</v>
      </c>
      <c r="B130" s="23" t="s">
        <v>231</v>
      </c>
      <c r="C130" s="24">
        <f>C95+C116</f>
        <v>321246969</v>
      </c>
      <c r="D130" s="206">
        <f>'3-a'!D130</f>
        <v>471431696</v>
      </c>
    </row>
    <row r="131" spans="1:4" ht="16.5" thickBot="1">
      <c r="A131" s="22" t="s">
        <v>232</v>
      </c>
      <c r="B131" s="23" t="s">
        <v>233</v>
      </c>
      <c r="C131" s="24">
        <f>C132+C133+C134</f>
        <v>0</v>
      </c>
      <c r="D131" s="199">
        <f>'3-a'!D131</f>
        <v>0</v>
      </c>
    </row>
    <row r="132" spans="1:4" ht="15.75">
      <c r="A132" s="25" t="s">
        <v>55</v>
      </c>
      <c r="B132" s="74" t="s">
        <v>234</v>
      </c>
      <c r="C132" s="204"/>
      <c r="D132" s="200">
        <f>'3-a'!D132</f>
        <v>0</v>
      </c>
    </row>
    <row r="133" spans="1:4" ht="15.75">
      <c r="A133" s="25" t="s">
        <v>63</v>
      </c>
      <c r="B133" s="74" t="s">
        <v>235</v>
      </c>
      <c r="C133" s="204"/>
      <c r="D133" s="200">
        <f>'3-a'!D133</f>
        <v>0</v>
      </c>
    </row>
    <row r="134" spans="1:4" ht="16.5" thickBot="1">
      <c r="A134" s="62" t="s">
        <v>65</v>
      </c>
      <c r="B134" s="75" t="s">
        <v>236</v>
      </c>
      <c r="C134" s="204"/>
      <c r="D134" s="201">
        <f>'3-a'!D134</f>
        <v>0</v>
      </c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194">
        <f>'3-a'!D135</f>
        <v>0</v>
      </c>
    </row>
    <row r="136" spans="1:4" ht="15.75">
      <c r="A136" s="25" t="s">
        <v>71</v>
      </c>
      <c r="B136" s="74" t="s">
        <v>238</v>
      </c>
      <c r="C136" s="204"/>
      <c r="D136" s="208">
        <f>'3-a'!D136</f>
        <v>0</v>
      </c>
    </row>
    <row r="137" spans="1:4" ht="15.75">
      <c r="A137" s="25" t="s">
        <v>73</v>
      </c>
      <c r="B137" s="74" t="s">
        <v>239</v>
      </c>
      <c r="C137" s="204"/>
      <c r="D137" s="200">
        <f>'3-a'!D137</f>
        <v>0</v>
      </c>
    </row>
    <row r="138" spans="1:4" ht="15.75">
      <c r="A138" s="25" t="s">
        <v>75</v>
      </c>
      <c r="B138" s="74" t="s">
        <v>240</v>
      </c>
      <c r="C138" s="204"/>
      <c r="D138" s="200">
        <f>'3-a'!D138</f>
        <v>0</v>
      </c>
    </row>
    <row r="139" spans="1:4" ht="15.75">
      <c r="A139" s="25" t="s">
        <v>77</v>
      </c>
      <c r="B139" s="74" t="s">
        <v>241</v>
      </c>
      <c r="C139" s="204"/>
      <c r="D139" s="200">
        <f>'3-a'!D139</f>
        <v>0</v>
      </c>
    </row>
    <row r="140" spans="1:4" ht="15.75">
      <c r="A140" s="25" t="s">
        <v>79</v>
      </c>
      <c r="B140" s="74" t="s">
        <v>242</v>
      </c>
      <c r="C140" s="204"/>
      <c r="D140" s="200">
        <f>'3-a'!D140</f>
        <v>0</v>
      </c>
    </row>
    <row r="141" spans="1:4" ht="16.5" thickBot="1">
      <c r="A141" s="62" t="s">
        <v>81</v>
      </c>
      <c r="B141" s="75" t="s">
        <v>243</v>
      </c>
      <c r="C141" s="204"/>
      <c r="D141" s="201">
        <f>'3-a'!D141</f>
        <v>0</v>
      </c>
    </row>
    <row r="142" spans="1:4" ht="16.5" thickBot="1">
      <c r="A142" s="22" t="s">
        <v>93</v>
      </c>
      <c r="B142" s="23" t="s">
        <v>244</v>
      </c>
      <c r="C142" s="24">
        <f>C143+C144+C146+C147+C145</f>
        <v>88303345</v>
      </c>
      <c r="D142" s="195">
        <f>'3-a'!D142</f>
        <v>91592623</v>
      </c>
    </row>
    <row r="143" spans="1:4" ht="15.75">
      <c r="A143" s="25" t="s">
        <v>95</v>
      </c>
      <c r="B143" s="74" t="s">
        <v>245</v>
      </c>
      <c r="C143" s="204"/>
      <c r="D143" s="208">
        <f>'3-a'!D143</f>
        <v>0</v>
      </c>
    </row>
    <row r="144" spans="1:4" ht="15.75">
      <c r="A144" s="25" t="s">
        <v>97</v>
      </c>
      <c r="B144" s="74" t="s">
        <v>246</v>
      </c>
      <c r="C144" s="204">
        <v>1850324</v>
      </c>
      <c r="D144" s="200">
        <f>'3-a'!D144</f>
        <v>1850324</v>
      </c>
    </row>
    <row r="145" spans="1:4" ht="15.75">
      <c r="A145" s="25" t="s">
        <v>99</v>
      </c>
      <c r="B145" s="74" t="s">
        <v>247</v>
      </c>
      <c r="C145" s="204">
        <v>86453021</v>
      </c>
      <c r="D145" s="200">
        <f>'3-a'!D145</f>
        <v>89742299</v>
      </c>
    </row>
    <row r="146" spans="1:4" ht="15.75">
      <c r="A146" s="25" t="s">
        <v>101</v>
      </c>
      <c r="B146" s="74" t="s">
        <v>248</v>
      </c>
      <c r="C146" s="204"/>
      <c r="D146" s="200">
        <f>'3-a'!D146</f>
        <v>0</v>
      </c>
    </row>
    <row r="147" spans="1:4" ht="16.5" thickBot="1">
      <c r="A147" s="62" t="s">
        <v>103</v>
      </c>
      <c r="B147" s="75" t="s">
        <v>249</v>
      </c>
      <c r="C147" s="204"/>
      <c r="D147" s="201">
        <f>'3-a'!D147</f>
        <v>0</v>
      </c>
    </row>
    <row r="148" spans="1:4" ht="16.5" thickBot="1">
      <c r="A148" s="22" t="s">
        <v>250</v>
      </c>
      <c r="B148" s="23" t="s">
        <v>251</v>
      </c>
      <c r="C148" s="207">
        <f>C149+C150+C151+C152+C153</f>
        <v>0</v>
      </c>
      <c r="D148" s="194">
        <f>'3-a'!D148</f>
        <v>0</v>
      </c>
    </row>
    <row r="149" spans="1:4" ht="15.75">
      <c r="A149" s="25" t="s">
        <v>107</v>
      </c>
      <c r="B149" s="74" t="s">
        <v>252</v>
      </c>
      <c r="C149" s="204"/>
      <c r="D149" s="208">
        <f>'3-a'!D149</f>
        <v>0</v>
      </c>
    </row>
    <row r="150" spans="1:4" ht="15.75">
      <c r="A150" s="25" t="s">
        <v>109</v>
      </c>
      <c r="B150" s="74" t="s">
        <v>253</v>
      </c>
      <c r="C150" s="204"/>
      <c r="D150" s="200">
        <f>'3-a'!D150</f>
        <v>0</v>
      </c>
    </row>
    <row r="151" spans="1:4" ht="15.75">
      <c r="A151" s="25" t="s">
        <v>111</v>
      </c>
      <c r="B151" s="74" t="s">
        <v>254</v>
      </c>
      <c r="C151" s="204"/>
      <c r="D151" s="200">
        <f>'3-a'!D151</f>
        <v>0</v>
      </c>
    </row>
    <row r="152" spans="1:4" ht="31.5">
      <c r="A152" s="25" t="s">
        <v>113</v>
      </c>
      <c r="B152" s="74" t="s">
        <v>255</v>
      </c>
      <c r="C152" s="204"/>
      <c r="D152" s="200">
        <f>'3-a'!D152</f>
        <v>0</v>
      </c>
    </row>
    <row r="153" spans="1:4" ht="16.5" thickBot="1">
      <c r="A153" s="62" t="s">
        <v>256</v>
      </c>
      <c r="B153" s="75" t="s">
        <v>257</v>
      </c>
      <c r="C153" s="205"/>
      <c r="D153" s="200">
        <f>'3-a'!D153</f>
        <v>0</v>
      </c>
    </row>
    <row r="154" spans="1:4" ht="16.5" thickBot="1">
      <c r="A154" s="77" t="s">
        <v>115</v>
      </c>
      <c r="B154" s="23" t="s">
        <v>258</v>
      </c>
      <c r="C154" s="76"/>
      <c r="D154" s="27">
        <f>'3-a'!D154</f>
        <v>0</v>
      </c>
    </row>
    <row r="155" spans="1:4" ht="16.5" thickBot="1">
      <c r="A155" s="77" t="s">
        <v>125</v>
      </c>
      <c r="B155" s="23" t="s">
        <v>259</v>
      </c>
      <c r="C155" s="76"/>
      <c r="D155" s="56">
        <f>'3-a'!D155</f>
        <v>0</v>
      </c>
    </row>
    <row r="156" spans="1:4" ht="16.5" thickBot="1">
      <c r="A156" s="22" t="s">
        <v>260</v>
      </c>
      <c r="B156" s="23" t="s">
        <v>261</v>
      </c>
      <c r="C156" s="78">
        <f>C131+C135+C142+C148+C154+C155</f>
        <v>88303345</v>
      </c>
      <c r="D156" s="202">
        <f>'3-a'!D156</f>
        <v>91592623</v>
      </c>
    </row>
    <row r="157" spans="1:4" ht="16.5" thickBot="1">
      <c r="A157" s="79" t="s">
        <v>262</v>
      </c>
      <c r="B157" s="80" t="s">
        <v>263</v>
      </c>
      <c r="C157" s="78">
        <f>C130+C156</f>
        <v>409550314</v>
      </c>
      <c r="D157" s="195">
        <f>'3-a'!D157</f>
        <v>563024319</v>
      </c>
    </row>
    <row r="158" spans="1:4" ht="16.5" thickBot="1">
      <c r="A158" s="81"/>
      <c r="B158" s="82"/>
      <c r="C158" s="83"/>
    </row>
    <row r="159" spans="1:4" ht="16.5" thickBot="1">
      <c r="A159" s="84" t="s">
        <v>264</v>
      </c>
      <c r="B159" s="85"/>
      <c r="C159" s="86">
        <v>37</v>
      </c>
      <c r="D159" s="86">
        <v>41</v>
      </c>
    </row>
    <row r="160" spans="1:4" ht="16.5" thickBot="1">
      <c r="A160" s="84" t="s">
        <v>265</v>
      </c>
      <c r="B160" s="85"/>
      <c r="C160" s="86">
        <v>26</v>
      </c>
      <c r="D160" s="86">
        <v>26</v>
      </c>
    </row>
  </sheetData>
  <mergeCells count="2">
    <mergeCell ref="A2:D2"/>
    <mergeCell ref="A1:D1"/>
  </mergeCells>
  <pageMargins left="0.31496062992125984" right="0.31496062992125984" top="0.35433070866141736" bottom="0.35433070866141736" header="0.31496062992125984" footer="0.31496062992125984"/>
  <pageSetup paperSize="9" scale="87" orientation="portrait" r:id="rId1"/>
  <rowBreaks count="3" manualBreakCount="3">
    <brk id="50" max="16383" man="1"/>
    <brk id="92" max="16383" man="1"/>
    <brk id="1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D160"/>
  <sheetViews>
    <sheetView zoomScaleNormal="100" workbookViewId="0">
      <selection activeCell="B3" sqref="B3"/>
    </sheetView>
  </sheetViews>
  <sheetFormatPr defaultRowHeight="15"/>
  <cols>
    <col min="1" max="1" width="14.28515625" customWidth="1"/>
    <col min="2" max="2" width="63.7109375" customWidth="1"/>
    <col min="3" max="3" width="15.140625" customWidth="1"/>
    <col min="4" max="4" width="14.85546875" bestFit="1" customWidth="1"/>
  </cols>
  <sheetData>
    <row r="1" spans="1:4" ht="15.75">
      <c r="A1" s="225" t="s">
        <v>359</v>
      </c>
      <c r="B1" s="225"/>
      <c r="C1" s="225"/>
      <c r="D1" s="225"/>
    </row>
    <row r="2" spans="1:4" ht="15.75">
      <c r="A2" s="226" t="s">
        <v>465</v>
      </c>
      <c r="B2" s="226"/>
      <c r="C2" s="226"/>
    </row>
    <row r="3" spans="1:4" ht="16.5" thickBot="1">
      <c r="A3" s="90"/>
      <c r="B3" s="90"/>
      <c r="C3" s="90"/>
    </row>
    <row r="4" spans="1:4" ht="15.75">
      <c r="A4" s="8" t="s">
        <v>0</v>
      </c>
      <c r="B4" s="9" t="s">
        <v>1</v>
      </c>
      <c r="C4" s="10"/>
      <c r="D4" s="10"/>
    </row>
    <row r="5" spans="1:4" ht="32.25" thickBot="1">
      <c r="A5" s="93" t="s">
        <v>2</v>
      </c>
      <c r="B5" s="91" t="s">
        <v>269</v>
      </c>
      <c r="C5" s="12"/>
      <c r="D5" s="12"/>
    </row>
    <row r="6" spans="1:4" ht="16.5" thickBot="1">
      <c r="A6" s="135"/>
      <c r="B6" s="13"/>
      <c r="C6" s="229" t="s">
        <v>394</v>
      </c>
      <c r="D6" s="229"/>
    </row>
    <row r="7" spans="1:4" ht="32.25" thickBot="1">
      <c r="A7" s="14" t="s">
        <v>4</v>
      </c>
      <c r="B7" s="15" t="s">
        <v>5</v>
      </c>
      <c r="C7" s="92" t="s">
        <v>404</v>
      </c>
      <c r="D7" s="92" t="s">
        <v>405</v>
      </c>
    </row>
    <row r="8" spans="1:4" ht="16.5" thickBot="1">
      <c r="A8" s="16" t="s">
        <v>7</v>
      </c>
      <c r="B8" s="17" t="s">
        <v>8</v>
      </c>
      <c r="C8" s="18" t="s">
        <v>9</v>
      </c>
      <c r="D8" s="18" t="s">
        <v>271</v>
      </c>
    </row>
    <row r="9" spans="1:4" ht="16.5" thickBot="1">
      <c r="A9" s="19"/>
      <c r="B9" s="20" t="s">
        <v>10</v>
      </c>
      <c r="C9" s="21"/>
      <c r="D9" s="21"/>
    </row>
    <row r="10" spans="1:4" ht="16.5" thickBot="1">
      <c r="A10" s="22" t="s">
        <v>11</v>
      </c>
      <c r="B10" s="23" t="s">
        <v>12</v>
      </c>
      <c r="C10" s="24">
        <f>C11+C12+C13+C14+C15+C16</f>
        <v>51888487</v>
      </c>
      <c r="D10" s="24">
        <f>D11+D12+D13+D14+D15+D16</f>
        <v>55093533</v>
      </c>
    </row>
    <row r="11" spans="1:4" ht="15.75">
      <c r="A11" s="25" t="s">
        <v>13</v>
      </c>
      <c r="B11" s="26" t="s">
        <v>14</v>
      </c>
      <c r="C11" s="27">
        <v>25511646</v>
      </c>
      <c r="D11" s="27">
        <v>25511646</v>
      </c>
    </row>
    <row r="12" spans="1:4" ht="17.25" customHeight="1">
      <c r="A12" s="28" t="s">
        <v>15</v>
      </c>
      <c r="B12" s="29" t="s">
        <v>16</v>
      </c>
      <c r="C12" s="30"/>
      <c r="D12" s="30"/>
    </row>
    <row r="13" spans="1:4" ht="15.75">
      <c r="A13" s="28" t="s">
        <v>17</v>
      </c>
      <c r="B13" s="29" t="s">
        <v>18</v>
      </c>
      <c r="C13" s="30">
        <v>24576841</v>
      </c>
      <c r="D13" s="30">
        <v>24576841</v>
      </c>
    </row>
    <row r="14" spans="1:4" ht="15.75">
      <c r="A14" s="28" t="s">
        <v>19</v>
      </c>
      <c r="B14" s="29" t="s">
        <v>20</v>
      </c>
      <c r="C14" s="30">
        <v>1800000</v>
      </c>
      <c r="D14" s="30">
        <v>1800000</v>
      </c>
    </row>
    <row r="15" spans="1:4" ht="15.75">
      <c r="A15" s="28" t="s">
        <v>21</v>
      </c>
      <c r="B15" s="29" t="s">
        <v>22</v>
      </c>
      <c r="C15" s="30"/>
      <c r="D15" s="30">
        <v>3205046</v>
      </c>
    </row>
    <row r="16" spans="1:4" ht="16.5" thickBot="1">
      <c r="A16" s="31" t="s">
        <v>23</v>
      </c>
      <c r="B16" s="32" t="s">
        <v>24</v>
      </c>
      <c r="C16" s="30"/>
      <c r="D16" s="30"/>
    </row>
    <row r="17" spans="1:4" ht="32.25" thickBot="1">
      <c r="A17" s="22" t="s">
        <v>25</v>
      </c>
      <c r="B17" s="33" t="s">
        <v>26</v>
      </c>
      <c r="C17" s="24">
        <f>C18+C19+C20+C21+C22</f>
        <v>57542447</v>
      </c>
      <c r="D17" s="24">
        <f>D18+D19+D20+D21+D22</f>
        <v>123793684</v>
      </c>
    </row>
    <row r="18" spans="1:4" ht="15.75">
      <c r="A18" s="25" t="s">
        <v>27</v>
      </c>
      <c r="B18" s="26" t="s">
        <v>28</v>
      </c>
      <c r="C18" s="27"/>
      <c r="D18" s="27"/>
    </row>
    <row r="19" spans="1:4" ht="18" customHeight="1">
      <c r="A19" s="28" t="s">
        <v>29</v>
      </c>
      <c r="B19" s="29" t="s">
        <v>30</v>
      </c>
      <c r="C19" s="30"/>
      <c r="D19" s="30"/>
    </row>
    <row r="20" spans="1:4" ht="15.75">
      <c r="A20" s="28" t="s">
        <v>31</v>
      </c>
      <c r="B20" s="29" t="s">
        <v>32</v>
      </c>
      <c r="C20" s="30"/>
      <c r="D20" s="30"/>
    </row>
    <row r="21" spans="1:4" ht="15.75">
      <c r="A21" s="28" t="s">
        <v>33</v>
      </c>
      <c r="B21" s="29" t="s">
        <v>34</v>
      </c>
      <c r="C21" s="30"/>
      <c r="D21" s="30"/>
    </row>
    <row r="22" spans="1:4" ht="15.75">
      <c r="A22" s="28" t="s">
        <v>35</v>
      </c>
      <c r="B22" s="29" t="s">
        <v>36</v>
      </c>
      <c r="C22" s="30">
        <v>57542447</v>
      </c>
      <c r="D22" s="30">
        <v>123793684</v>
      </c>
    </row>
    <row r="23" spans="1:4" ht="16.5" thickBot="1">
      <c r="A23" s="31" t="s">
        <v>37</v>
      </c>
      <c r="B23" s="32" t="s">
        <v>38</v>
      </c>
      <c r="C23" s="34"/>
      <c r="D23" s="34">
        <v>83190616</v>
      </c>
    </row>
    <row r="24" spans="1:4" ht="32.25" thickBot="1">
      <c r="A24" s="22" t="s">
        <v>39</v>
      </c>
      <c r="B24" s="23" t="s">
        <v>40</v>
      </c>
      <c r="C24" s="24">
        <f>C25+C26+C27+C28+C29</f>
        <v>0</v>
      </c>
      <c r="D24" s="24">
        <f>D25+D26+D27+D28+D29</f>
        <v>2750820</v>
      </c>
    </row>
    <row r="25" spans="1:4" ht="15.75">
      <c r="A25" s="25" t="s">
        <v>41</v>
      </c>
      <c r="B25" s="26" t="s">
        <v>42</v>
      </c>
      <c r="C25" s="27"/>
      <c r="D25" s="27"/>
    </row>
    <row r="26" spans="1:4" ht="15.75">
      <c r="A26" s="28" t="s">
        <v>43</v>
      </c>
      <c r="B26" s="29" t="s">
        <v>44</v>
      </c>
      <c r="C26" s="30"/>
      <c r="D26" s="30"/>
    </row>
    <row r="27" spans="1:4" ht="31.5">
      <c r="A27" s="28" t="s">
        <v>45</v>
      </c>
      <c r="B27" s="29" t="s">
        <v>46</v>
      </c>
      <c r="C27" s="30"/>
      <c r="D27" s="30"/>
    </row>
    <row r="28" spans="1:4" ht="31.5">
      <c r="A28" s="28" t="s">
        <v>47</v>
      </c>
      <c r="B28" s="29" t="s">
        <v>48</v>
      </c>
      <c r="C28" s="30"/>
      <c r="D28" s="30"/>
    </row>
    <row r="29" spans="1:4" ht="15.75">
      <c r="A29" s="28" t="s">
        <v>49</v>
      </c>
      <c r="B29" s="29" t="s">
        <v>50</v>
      </c>
      <c r="C29" s="30"/>
      <c r="D29" s="30">
        <v>2750820</v>
      </c>
    </row>
    <row r="30" spans="1:4" ht="16.5" thickBot="1">
      <c r="A30" s="31" t="s">
        <v>51</v>
      </c>
      <c r="B30" s="32" t="s">
        <v>52</v>
      </c>
      <c r="C30" s="34"/>
      <c r="D30" s="34"/>
    </row>
    <row r="31" spans="1:4" ht="16.5" thickBot="1">
      <c r="A31" s="22" t="s">
        <v>53</v>
      </c>
      <c r="B31" s="23" t="s">
        <v>54</v>
      </c>
      <c r="C31" s="24">
        <f>C32+C36+C37+C38</f>
        <v>146780000</v>
      </c>
      <c r="D31" s="24">
        <f>D32+D36+D37+D38</f>
        <v>202009688</v>
      </c>
    </row>
    <row r="32" spans="1:4" ht="15.75">
      <c r="A32" s="25" t="s">
        <v>55</v>
      </c>
      <c r="B32" s="26" t="s">
        <v>56</v>
      </c>
      <c r="C32" s="35">
        <f>+C33+C34+C35</f>
        <v>145500000</v>
      </c>
      <c r="D32" s="35">
        <f>+D33+D34+D35</f>
        <v>199723076</v>
      </c>
    </row>
    <row r="33" spans="1:4" ht="15.75">
      <c r="A33" s="28" t="s">
        <v>57</v>
      </c>
      <c r="B33" s="29" t="s">
        <v>58</v>
      </c>
      <c r="C33" s="30">
        <v>1500000</v>
      </c>
      <c r="D33" s="30">
        <v>1500000</v>
      </c>
    </row>
    <row r="34" spans="1:4" ht="15.75">
      <c r="A34" s="28" t="s">
        <v>59</v>
      </c>
      <c r="B34" s="29" t="s">
        <v>60</v>
      </c>
      <c r="C34" s="30"/>
      <c r="D34" s="30"/>
    </row>
    <row r="35" spans="1:4" ht="15.75">
      <c r="A35" s="28" t="s">
        <v>61</v>
      </c>
      <c r="B35" s="36" t="s">
        <v>62</v>
      </c>
      <c r="C35" s="30">
        <v>144000000</v>
      </c>
      <c r="D35" s="30">
        <v>198223076</v>
      </c>
    </row>
    <row r="36" spans="1:4" ht="15.75">
      <c r="A36" s="28" t="s">
        <v>63</v>
      </c>
      <c r="B36" s="29" t="s">
        <v>64</v>
      </c>
      <c r="C36" s="30">
        <v>1200000</v>
      </c>
      <c r="D36" s="30">
        <v>1431212</v>
      </c>
    </row>
    <row r="37" spans="1:4" ht="15.75">
      <c r="A37" s="28" t="s">
        <v>65</v>
      </c>
      <c r="B37" s="29" t="s">
        <v>66</v>
      </c>
      <c r="C37" s="30">
        <v>0</v>
      </c>
      <c r="D37" s="30">
        <v>0</v>
      </c>
    </row>
    <row r="38" spans="1:4" ht="16.5" thickBot="1">
      <c r="A38" s="31" t="s">
        <v>67</v>
      </c>
      <c r="B38" s="32" t="s">
        <v>68</v>
      </c>
      <c r="C38" s="34">
        <v>80000</v>
      </c>
      <c r="D38" s="34">
        <v>855400</v>
      </c>
    </row>
    <row r="39" spans="1:4" ht="16.5" thickBot="1">
      <c r="A39" s="22" t="s">
        <v>69</v>
      </c>
      <c r="B39" s="23" t="s">
        <v>70</v>
      </c>
      <c r="C39" s="24">
        <f>SUM(C40:C50)</f>
        <v>6984770</v>
      </c>
      <c r="D39" s="24">
        <f>SUM(D40:D50)</f>
        <v>11214770</v>
      </c>
    </row>
    <row r="40" spans="1:4" ht="15.75">
      <c r="A40" s="25" t="s">
        <v>71</v>
      </c>
      <c r="B40" s="26" t="s">
        <v>72</v>
      </c>
      <c r="C40" s="27">
        <v>1400000</v>
      </c>
      <c r="D40" s="27">
        <v>1400000</v>
      </c>
    </row>
    <row r="41" spans="1:4" ht="15.75">
      <c r="A41" s="28" t="s">
        <v>73</v>
      </c>
      <c r="B41" s="29" t="s">
        <v>74</v>
      </c>
      <c r="C41" s="30">
        <v>4127560</v>
      </c>
      <c r="D41" s="30">
        <v>4127560</v>
      </c>
    </row>
    <row r="42" spans="1:4" ht="15.75">
      <c r="A42" s="28" t="s">
        <v>75</v>
      </c>
      <c r="B42" s="29" t="s">
        <v>76</v>
      </c>
      <c r="C42" s="30"/>
      <c r="D42" s="30">
        <v>130000</v>
      </c>
    </row>
    <row r="43" spans="1:4" ht="15.75">
      <c r="A43" s="28" t="s">
        <v>77</v>
      </c>
      <c r="B43" s="29" t="s">
        <v>78</v>
      </c>
      <c r="C43" s="30"/>
      <c r="D43" s="30"/>
    </row>
    <row r="44" spans="1:4" ht="15.75">
      <c r="A44" s="28" t="s">
        <v>79</v>
      </c>
      <c r="B44" s="29" t="s">
        <v>80</v>
      </c>
      <c r="C44" s="30">
        <v>1075210</v>
      </c>
      <c r="D44" s="30">
        <v>1075210</v>
      </c>
    </row>
    <row r="45" spans="1:4" ht="15.75">
      <c r="A45" s="28" t="s">
        <v>81</v>
      </c>
      <c r="B45" s="29" t="s">
        <v>82</v>
      </c>
      <c r="C45" s="30">
        <v>378000</v>
      </c>
      <c r="D45" s="30">
        <v>378000</v>
      </c>
    </row>
    <row r="46" spans="1:4" ht="15.75">
      <c r="A46" s="28" t="s">
        <v>83</v>
      </c>
      <c r="B46" s="29" t="s">
        <v>84</v>
      </c>
      <c r="C46" s="30"/>
      <c r="D46" s="30"/>
    </row>
    <row r="47" spans="1:4" ht="15.75">
      <c r="A47" s="28" t="s">
        <v>85</v>
      </c>
      <c r="B47" s="29" t="s">
        <v>86</v>
      </c>
      <c r="C47" s="30">
        <v>4000</v>
      </c>
      <c r="D47" s="30">
        <v>4000</v>
      </c>
    </row>
    <row r="48" spans="1:4" ht="15.75">
      <c r="A48" s="28" t="s">
        <v>87</v>
      </c>
      <c r="B48" s="29" t="s">
        <v>88</v>
      </c>
      <c r="C48" s="30"/>
      <c r="D48" s="30"/>
    </row>
    <row r="49" spans="1:4" ht="15.75">
      <c r="A49" s="31" t="s">
        <v>89</v>
      </c>
      <c r="B49" s="32" t="s">
        <v>90</v>
      </c>
      <c r="C49" s="34"/>
      <c r="D49" s="34"/>
    </row>
    <row r="50" spans="1:4" ht="16.5" thickBot="1">
      <c r="A50" s="31" t="s">
        <v>91</v>
      </c>
      <c r="B50" s="32" t="s">
        <v>92</v>
      </c>
      <c r="C50" s="34"/>
      <c r="D50" s="34">
        <v>4100000</v>
      </c>
    </row>
    <row r="51" spans="1:4" ht="16.5" thickBot="1">
      <c r="A51" s="22" t="s">
        <v>93</v>
      </c>
      <c r="B51" s="23" t="s">
        <v>94</v>
      </c>
      <c r="C51" s="24">
        <f>SUM(C52:C56)</f>
        <v>0</v>
      </c>
      <c r="D51" s="24">
        <f>SUM(D52:D56)</f>
        <v>0</v>
      </c>
    </row>
    <row r="52" spans="1:4" ht="15.75">
      <c r="A52" s="25" t="s">
        <v>95</v>
      </c>
      <c r="B52" s="26" t="s">
        <v>96</v>
      </c>
      <c r="C52" s="27"/>
      <c r="D52" s="27"/>
    </row>
    <row r="53" spans="1:4" ht="15.75">
      <c r="A53" s="28" t="s">
        <v>97</v>
      </c>
      <c r="B53" s="29" t="s">
        <v>98</v>
      </c>
      <c r="C53" s="30"/>
      <c r="D53" s="30"/>
    </row>
    <row r="54" spans="1:4" ht="15.75">
      <c r="A54" s="28" t="s">
        <v>99</v>
      </c>
      <c r="B54" s="29" t="s">
        <v>100</v>
      </c>
      <c r="C54" s="30"/>
      <c r="D54" s="30"/>
    </row>
    <row r="55" spans="1:4" ht="15.75">
      <c r="A55" s="28" t="s">
        <v>101</v>
      </c>
      <c r="B55" s="29" t="s">
        <v>102</v>
      </c>
      <c r="C55" s="30"/>
      <c r="D55" s="30"/>
    </row>
    <row r="56" spans="1:4" ht="16.5" thickBot="1">
      <c r="A56" s="31" t="s">
        <v>103</v>
      </c>
      <c r="B56" s="32" t="s">
        <v>104</v>
      </c>
      <c r="C56" s="34"/>
      <c r="D56" s="34"/>
    </row>
    <row r="57" spans="1:4" ht="16.5" thickBot="1">
      <c r="A57" s="22" t="s">
        <v>105</v>
      </c>
      <c r="B57" s="23" t="s">
        <v>106</v>
      </c>
      <c r="C57" s="24">
        <f>SUM(C58:C60)</f>
        <v>0</v>
      </c>
      <c r="D57" s="24">
        <f>SUM(D58:D60)</f>
        <v>228000</v>
      </c>
    </row>
    <row r="58" spans="1:4" ht="31.5">
      <c r="A58" s="25" t="s">
        <v>107</v>
      </c>
      <c r="B58" s="26" t="s">
        <v>108</v>
      </c>
      <c r="C58" s="27"/>
      <c r="D58" s="27"/>
    </row>
    <row r="59" spans="1:4" ht="31.5">
      <c r="A59" s="28" t="s">
        <v>109</v>
      </c>
      <c r="B59" s="29" t="s">
        <v>110</v>
      </c>
      <c r="C59" s="30"/>
      <c r="D59" s="30">
        <v>228000</v>
      </c>
    </row>
    <row r="60" spans="1:4" ht="15.75">
      <c r="A60" s="28" t="s">
        <v>111</v>
      </c>
      <c r="B60" s="29" t="s">
        <v>112</v>
      </c>
      <c r="C60" s="30"/>
      <c r="D60" s="30"/>
    </row>
    <row r="61" spans="1:4" ht="16.5" thickBot="1">
      <c r="A61" s="31" t="s">
        <v>113</v>
      </c>
      <c r="B61" s="32" t="s">
        <v>114</v>
      </c>
      <c r="C61" s="34"/>
      <c r="D61" s="34"/>
    </row>
    <row r="62" spans="1:4" ht="16.5" thickBot="1">
      <c r="A62" s="22" t="s">
        <v>115</v>
      </c>
      <c r="B62" s="33" t="s">
        <v>116</v>
      </c>
      <c r="C62" s="24">
        <f>SUM(C63:C65)</f>
        <v>2325040</v>
      </c>
      <c r="D62" s="24">
        <f>SUM(D63:D65)</f>
        <v>2325040</v>
      </c>
    </row>
    <row r="63" spans="1:4" ht="31.5">
      <c r="A63" s="25" t="s">
        <v>117</v>
      </c>
      <c r="B63" s="26" t="s">
        <v>118</v>
      </c>
      <c r="C63" s="30"/>
      <c r="D63" s="30"/>
    </row>
    <row r="64" spans="1:4" ht="31.5">
      <c r="A64" s="28" t="s">
        <v>119</v>
      </c>
      <c r="B64" s="29" t="s">
        <v>120</v>
      </c>
      <c r="C64" s="30">
        <v>125040</v>
      </c>
      <c r="D64" s="30">
        <v>125040</v>
      </c>
    </row>
    <row r="65" spans="1:4" ht="15.75">
      <c r="A65" s="28" t="s">
        <v>121</v>
      </c>
      <c r="B65" s="29" t="s">
        <v>122</v>
      </c>
      <c r="C65" s="186">
        <v>2200000</v>
      </c>
      <c r="D65" s="187">
        <v>2200000</v>
      </c>
    </row>
    <row r="66" spans="1:4" ht="16.5" thickBot="1">
      <c r="A66" s="31" t="s">
        <v>123</v>
      </c>
      <c r="B66" s="32" t="s">
        <v>124</v>
      </c>
      <c r="C66" s="30"/>
      <c r="D66" s="30"/>
    </row>
    <row r="67" spans="1:4" ht="16.5" thickBot="1">
      <c r="A67" s="22" t="s">
        <v>125</v>
      </c>
      <c r="B67" s="23" t="s">
        <v>126</v>
      </c>
      <c r="C67" s="24">
        <f>C10+C17+C24+C31+C39+C51+C57+C62</f>
        <v>265520744</v>
      </c>
      <c r="D67" s="24">
        <f>D10+D17+D24+D31+D39+D51+D57+D62</f>
        <v>397415535</v>
      </c>
    </row>
    <row r="68" spans="1:4" ht="16.5" thickBot="1">
      <c r="A68" s="37" t="s">
        <v>127</v>
      </c>
      <c r="B68" s="33" t="s">
        <v>128</v>
      </c>
      <c r="C68" s="24">
        <f>SUM(C69:C71)</f>
        <v>0</v>
      </c>
      <c r="D68" s="24">
        <f>SUM(D69:D71)</f>
        <v>0</v>
      </c>
    </row>
    <row r="69" spans="1:4" ht="15.75">
      <c r="A69" s="25" t="s">
        <v>129</v>
      </c>
      <c r="B69" s="26" t="s">
        <v>130</v>
      </c>
      <c r="C69" s="30"/>
      <c r="D69" s="30"/>
    </row>
    <row r="70" spans="1:4" ht="15.75">
      <c r="A70" s="28" t="s">
        <v>131</v>
      </c>
      <c r="B70" s="29" t="s">
        <v>132</v>
      </c>
      <c r="C70" s="30"/>
      <c r="D70" s="30"/>
    </row>
    <row r="71" spans="1:4" ht="16.5" thickBot="1">
      <c r="A71" s="31" t="s">
        <v>133</v>
      </c>
      <c r="B71" s="38" t="s">
        <v>134</v>
      </c>
      <c r="C71" s="30"/>
      <c r="D71" s="30"/>
    </row>
    <row r="72" spans="1:4" ht="16.5" thickBot="1">
      <c r="A72" s="37" t="s">
        <v>135</v>
      </c>
      <c r="B72" s="33" t="s">
        <v>136</v>
      </c>
      <c r="C72" s="24">
        <f>SUM(C73:C76)</f>
        <v>0</v>
      </c>
      <c r="D72" s="24">
        <f>SUM(D73:D76)</f>
        <v>0</v>
      </c>
    </row>
    <row r="73" spans="1:4" ht="15.75">
      <c r="A73" s="25" t="s">
        <v>137</v>
      </c>
      <c r="B73" s="26" t="s">
        <v>138</v>
      </c>
      <c r="C73" s="30"/>
      <c r="D73" s="30"/>
    </row>
    <row r="74" spans="1:4" ht="15.75">
      <c r="A74" s="28" t="s">
        <v>139</v>
      </c>
      <c r="B74" s="29" t="s">
        <v>140</v>
      </c>
      <c r="C74" s="30"/>
      <c r="D74" s="30"/>
    </row>
    <row r="75" spans="1:4" ht="17.25" customHeight="1">
      <c r="A75" s="28" t="s">
        <v>141</v>
      </c>
      <c r="B75" s="29" t="s">
        <v>142</v>
      </c>
      <c r="C75" s="30"/>
      <c r="D75" s="30"/>
    </row>
    <row r="76" spans="1:4" ht="16.5" thickBot="1">
      <c r="A76" s="31" t="s">
        <v>143</v>
      </c>
      <c r="B76" s="32" t="s">
        <v>144</v>
      </c>
      <c r="C76" s="30"/>
      <c r="D76" s="30"/>
    </row>
    <row r="77" spans="1:4" ht="16.5" thickBot="1">
      <c r="A77" s="37" t="s">
        <v>145</v>
      </c>
      <c r="B77" s="33" t="s">
        <v>146</v>
      </c>
      <c r="C77" s="24">
        <f>SUM(C78:C79)</f>
        <v>144029570</v>
      </c>
      <c r="D77" s="24">
        <f>SUM(D78:D79)</f>
        <v>165608784</v>
      </c>
    </row>
    <row r="78" spans="1:4" ht="15.75">
      <c r="A78" s="25" t="s">
        <v>147</v>
      </c>
      <c r="B78" s="26" t="s">
        <v>148</v>
      </c>
      <c r="C78" s="30">
        <v>144029570</v>
      </c>
      <c r="D78" s="30">
        <v>165608784</v>
      </c>
    </row>
    <row r="79" spans="1:4" ht="16.5" thickBot="1">
      <c r="A79" s="31" t="s">
        <v>149</v>
      </c>
      <c r="B79" s="32" t="s">
        <v>150</v>
      </c>
      <c r="C79" s="30"/>
      <c r="D79" s="30"/>
    </row>
    <row r="80" spans="1:4" ht="16.5" thickBot="1">
      <c r="A80" s="37" t="s">
        <v>151</v>
      </c>
      <c r="B80" s="33" t="s">
        <v>152</v>
      </c>
      <c r="C80" s="24">
        <f>SUM(C81:C83)</f>
        <v>0</v>
      </c>
      <c r="D80" s="24">
        <f>SUM(D81:D83)</f>
        <v>0</v>
      </c>
    </row>
    <row r="81" spans="1:4" ht="15.75">
      <c r="A81" s="25" t="s">
        <v>153</v>
      </c>
      <c r="B81" s="26" t="s">
        <v>154</v>
      </c>
      <c r="C81" s="30"/>
      <c r="D81" s="30"/>
    </row>
    <row r="82" spans="1:4" ht="15.75">
      <c r="A82" s="28" t="s">
        <v>155</v>
      </c>
      <c r="B82" s="29" t="s">
        <v>156</v>
      </c>
      <c r="C82" s="30"/>
      <c r="D82" s="30"/>
    </row>
    <row r="83" spans="1:4" ht="16.5" thickBot="1">
      <c r="A83" s="31" t="s">
        <v>157</v>
      </c>
      <c r="B83" s="32" t="s">
        <v>158</v>
      </c>
      <c r="C83" s="30"/>
      <c r="D83" s="30"/>
    </row>
    <row r="84" spans="1:4" ht="16.5" thickBot="1">
      <c r="A84" s="37" t="s">
        <v>159</v>
      </c>
      <c r="B84" s="33" t="s">
        <v>160</v>
      </c>
      <c r="C84" s="24">
        <f>SUM(C85:C88)</f>
        <v>0</v>
      </c>
      <c r="D84" s="24">
        <f>SUM(D85:D88)</f>
        <v>0</v>
      </c>
    </row>
    <row r="85" spans="1:4" ht="15.75">
      <c r="A85" s="39" t="s">
        <v>161</v>
      </c>
      <c r="B85" s="26" t="s">
        <v>162</v>
      </c>
      <c r="C85" s="30"/>
      <c r="D85" s="30"/>
    </row>
    <row r="86" spans="1:4" ht="17.25" customHeight="1">
      <c r="A86" s="40" t="s">
        <v>163</v>
      </c>
      <c r="B86" s="29" t="s">
        <v>164</v>
      </c>
      <c r="C86" s="30"/>
      <c r="D86" s="30"/>
    </row>
    <row r="87" spans="1:4" ht="15.75">
      <c r="A87" s="40" t="s">
        <v>165</v>
      </c>
      <c r="B87" s="29" t="s">
        <v>166</v>
      </c>
      <c r="C87" s="30"/>
      <c r="D87" s="30"/>
    </row>
    <row r="88" spans="1:4" ht="16.5" thickBot="1">
      <c r="A88" s="41" t="s">
        <v>167</v>
      </c>
      <c r="B88" s="32" t="s">
        <v>168</v>
      </c>
      <c r="C88" s="30"/>
      <c r="D88" s="30"/>
    </row>
    <row r="89" spans="1:4" ht="16.5" thickBot="1">
      <c r="A89" s="37" t="s">
        <v>169</v>
      </c>
      <c r="B89" s="33" t="s">
        <v>170</v>
      </c>
      <c r="C89" s="42"/>
      <c r="D89" s="42"/>
    </row>
    <row r="90" spans="1:4" ht="16.5" thickBot="1">
      <c r="A90" s="37" t="s">
        <v>171</v>
      </c>
      <c r="B90" s="33" t="s">
        <v>172</v>
      </c>
      <c r="C90" s="42"/>
      <c r="D90" s="42"/>
    </row>
    <row r="91" spans="1:4" ht="16.5" thickBot="1">
      <c r="A91" s="37" t="s">
        <v>173</v>
      </c>
      <c r="B91" s="43" t="s">
        <v>174</v>
      </c>
      <c r="C91" s="24">
        <f>C68+C72+C77+C80+C84+C90+C89</f>
        <v>144029570</v>
      </c>
      <c r="D91" s="24">
        <f>D68+D72+D77+D80+D84+D90+D89</f>
        <v>165608784</v>
      </c>
    </row>
    <row r="92" spans="1:4" ht="16.5" thickBot="1">
      <c r="A92" s="44" t="s">
        <v>175</v>
      </c>
      <c r="B92" s="45" t="s">
        <v>176</v>
      </c>
      <c r="C92" s="24">
        <f>C67+C91</f>
        <v>409550314</v>
      </c>
      <c r="D92" s="24">
        <f>D67+D91</f>
        <v>563024319</v>
      </c>
    </row>
    <row r="93" spans="1:4" ht="16.5" thickBot="1">
      <c r="A93" s="46"/>
      <c r="B93" s="47"/>
      <c r="C93" s="48"/>
    </row>
    <row r="94" spans="1:4" ht="16.5" thickBot="1">
      <c r="A94" s="14"/>
      <c r="B94" s="227" t="s">
        <v>177</v>
      </c>
      <c r="C94" s="227"/>
      <c r="D94" s="228"/>
    </row>
    <row r="95" spans="1:4" ht="16.5" thickBot="1">
      <c r="A95" s="51" t="s">
        <v>11</v>
      </c>
      <c r="B95" s="52" t="s">
        <v>332</v>
      </c>
      <c r="C95" s="53">
        <f>C96+C97+C98+C99+C100+C113</f>
        <v>176091031</v>
      </c>
      <c r="D95" s="53">
        <f>D96+D97+D98+D99+D100+D113</f>
        <v>266541973</v>
      </c>
    </row>
    <row r="96" spans="1:4" ht="15.75">
      <c r="A96" s="54" t="s">
        <v>13</v>
      </c>
      <c r="B96" s="55" t="s">
        <v>178</v>
      </c>
      <c r="C96" s="56">
        <v>66739948</v>
      </c>
      <c r="D96" s="56">
        <v>88900672</v>
      </c>
    </row>
    <row r="97" spans="1:4" ht="21" customHeight="1">
      <c r="A97" s="28" t="s">
        <v>15</v>
      </c>
      <c r="B97" s="57" t="s">
        <v>179</v>
      </c>
      <c r="C97" s="30">
        <v>10672562</v>
      </c>
      <c r="D97" s="30">
        <v>16227575</v>
      </c>
    </row>
    <row r="98" spans="1:4" ht="15.75">
      <c r="A98" s="28" t="s">
        <v>17</v>
      </c>
      <c r="B98" s="57" t="s">
        <v>180</v>
      </c>
      <c r="C98" s="34">
        <v>65573954</v>
      </c>
      <c r="D98" s="34">
        <v>115029924</v>
      </c>
    </row>
    <row r="99" spans="1:4" ht="15.75">
      <c r="A99" s="28" t="s">
        <v>19</v>
      </c>
      <c r="B99" s="58" t="s">
        <v>181</v>
      </c>
      <c r="C99" s="34">
        <v>7300000</v>
      </c>
      <c r="D99" s="34">
        <v>10392400</v>
      </c>
    </row>
    <row r="100" spans="1:4" ht="15.75">
      <c r="A100" s="28" t="s">
        <v>182</v>
      </c>
      <c r="B100" s="59" t="s">
        <v>183</v>
      </c>
      <c r="C100" s="34">
        <f>SUM(C101:C112)</f>
        <v>25804567</v>
      </c>
      <c r="D100" s="34">
        <f>SUM(D101:D112)</f>
        <v>35991402</v>
      </c>
    </row>
    <row r="101" spans="1:4" ht="15.75">
      <c r="A101" s="28" t="s">
        <v>23</v>
      </c>
      <c r="B101" s="57" t="s">
        <v>184</v>
      </c>
      <c r="C101" s="34"/>
      <c r="D101" s="34"/>
    </row>
    <row r="102" spans="1:4" ht="15.75">
      <c r="A102" s="28" t="s">
        <v>185</v>
      </c>
      <c r="B102" s="60" t="s">
        <v>186</v>
      </c>
      <c r="C102" s="34"/>
      <c r="D102" s="34"/>
    </row>
    <row r="103" spans="1:4" ht="15.75">
      <c r="A103" s="28" t="s">
        <v>187</v>
      </c>
      <c r="B103" s="60" t="s">
        <v>188</v>
      </c>
      <c r="C103" s="34">
        <v>225216</v>
      </c>
      <c r="D103" s="34">
        <v>424476</v>
      </c>
    </row>
    <row r="104" spans="1:4" ht="15.75">
      <c r="A104" s="28" t="s">
        <v>189</v>
      </c>
      <c r="B104" s="60" t="s">
        <v>190</v>
      </c>
      <c r="C104" s="34"/>
      <c r="D104" s="34"/>
    </row>
    <row r="105" spans="1:4" ht="31.5">
      <c r="A105" s="28" t="s">
        <v>191</v>
      </c>
      <c r="B105" s="61" t="s">
        <v>192</v>
      </c>
      <c r="C105" s="34"/>
      <c r="D105" s="34"/>
    </row>
    <row r="106" spans="1:4" ht="31.5">
      <c r="A106" s="28" t="s">
        <v>193</v>
      </c>
      <c r="B106" s="61" t="s">
        <v>194</v>
      </c>
      <c r="C106" s="34"/>
      <c r="D106" s="34"/>
    </row>
    <row r="107" spans="1:4" ht="15.75">
      <c r="A107" s="28" t="s">
        <v>195</v>
      </c>
      <c r="B107" s="60" t="s">
        <v>196</v>
      </c>
      <c r="C107" s="34">
        <v>4419351</v>
      </c>
      <c r="D107" s="34">
        <v>4824551</v>
      </c>
    </row>
    <row r="108" spans="1:4" ht="15.75">
      <c r="A108" s="28" t="s">
        <v>197</v>
      </c>
      <c r="B108" s="60" t="s">
        <v>198</v>
      </c>
      <c r="C108" s="34"/>
      <c r="D108" s="34"/>
    </row>
    <row r="109" spans="1:4" ht="31.5">
      <c r="A109" s="28" t="s">
        <v>199</v>
      </c>
      <c r="B109" s="61" t="s">
        <v>200</v>
      </c>
      <c r="C109" s="34"/>
      <c r="D109" s="34">
        <v>130000</v>
      </c>
    </row>
    <row r="110" spans="1:4" ht="15.75">
      <c r="A110" s="62" t="s">
        <v>201</v>
      </c>
      <c r="B110" s="63" t="s">
        <v>202</v>
      </c>
      <c r="C110" s="34"/>
      <c r="D110" s="34"/>
    </row>
    <row r="111" spans="1:4" ht="15.75">
      <c r="A111" s="28" t="s">
        <v>203</v>
      </c>
      <c r="B111" s="63" t="s">
        <v>204</v>
      </c>
      <c r="C111" s="34"/>
      <c r="D111" s="34"/>
    </row>
    <row r="112" spans="1:4" ht="31.5">
      <c r="A112" s="28" t="s">
        <v>205</v>
      </c>
      <c r="B112" s="61" t="s">
        <v>206</v>
      </c>
      <c r="C112" s="30">
        <v>21160000</v>
      </c>
      <c r="D112" s="30">
        <v>30612375</v>
      </c>
    </row>
    <row r="113" spans="1:4" ht="15.75">
      <c r="A113" s="28" t="s">
        <v>207</v>
      </c>
      <c r="B113" s="58" t="s">
        <v>208</v>
      </c>
      <c r="C113" s="30"/>
      <c r="D113" s="30"/>
    </row>
    <row r="114" spans="1:4" ht="15.75">
      <c r="A114" s="31" t="s">
        <v>209</v>
      </c>
      <c r="B114" s="57" t="s">
        <v>210</v>
      </c>
      <c r="C114" s="34"/>
      <c r="D114" s="34"/>
    </row>
    <row r="115" spans="1:4" ht="16.5" thickBot="1">
      <c r="A115" s="64" t="s">
        <v>211</v>
      </c>
      <c r="B115" s="65" t="s">
        <v>212</v>
      </c>
      <c r="C115" s="66"/>
      <c r="D115" s="66"/>
    </row>
    <row r="116" spans="1:4" ht="16.5" thickBot="1">
      <c r="A116" s="22" t="s">
        <v>25</v>
      </c>
      <c r="B116" s="67" t="s">
        <v>333</v>
      </c>
      <c r="C116" s="24">
        <f>C117+C119+C121</f>
        <v>145155938</v>
      </c>
      <c r="D116" s="24">
        <f>D117+D119+D121</f>
        <v>204889723</v>
      </c>
    </row>
    <row r="117" spans="1:4" ht="15.75">
      <c r="A117" s="25" t="s">
        <v>27</v>
      </c>
      <c r="B117" s="57" t="s">
        <v>213</v>
      </c>
      <c r="C117" s="27">
        <v>90513758</v>
      </c>
      <c r="D117" s="27">
        <v>31678310</v>
      </c>
    </row>
    <row r="118" spans="1:4" ht="15.75">
      <c r="A118" s="25" t="s">
        <v>29</v>
      </c>
      <c r="B118" s="68" t="s">
        <v>214</v>
      </c>
      <c r="C118" s="27"/>
      <c r="D118" s="27"/>
    </row>
    <row r="119" spans="1:4" ht="15.75">
      <c r="A119" s="25" t="s">
        <v>31</v>
      </c>
      <c r="B119" s="68" t="s">
        <v>215</v>
      </c>
      <c r="C119" s="30">
        <v>53119020</v>
      </c>
      <c r="D119" s="30">
        <v>171688253</v>
      </c>
    </row>
    <row r="120" spans="1:4" ht="15.75">
      <c r="A120" s="25" t="s">
        <v>33</v>
      </c>
      <c r="B120" s="68" t="s">
        <v>216</v>
      </c>
      <c r="C120" s="69"/>
      <c r="D120" s="69"/>
    </row>
    <row r="121" spans="1:4" ht="15.75">
      <c r="A121" s="25" t="s">
        <v>35</v>
      </c>
      <c r="B121" s="70" t="s">
        <v>217</v>
      </c>
      <c r="C121" s="69">
        <f>SUM(C122:C129)</f>
        <v>1523160</v>
      </c>
      <c r="D121" s="69">
        <f>SUM(D122:D129)</f>
        <v>1523160</v>
      </c>
    </row>
    <row r="122" spans="1:4" ht="31.5">
      <c r="A122" s="25" t="s">
        <v>37</v>
      </c>
      <c r="B122" s="71" t="s">
        <v>218</v>
      </c>
      <c r="C122" s="69"/>
      <c r="D122" s="69"/>
    </row>
    <row r="123" spans="1:4" ht="31.5">
      <c r="A123" s="25" t="s">
        <v>219</v>
      </c>
      <c r="B123" s="72" t="s">
        <v>220</v>
      </c>
      <c r="C123" s="69"/>
      <c r="D123" s="69"/>
    </row>
    <row r="124" spans="1:4" ht="31.5">
      <c r="A124" s="25" t="s">
        <v>221</v>
      </c>
      <c r="B124" s="61" t="s">
        <v>194</v>
      </c>
      <c r="C124" s="69"/>
      <c r="D124" s="69"/>
    </row>
    <row r="125" spans="1:4" ht="22.5" customHeight="1">
      <c r="A125" s="25" t="s">
        <v>222</v>
      </c>
      <c r="B125" s="61" t="s">
        <v>223</v>
      </c>
      <c r="C125" s="69">
        <v>1523160</v>
      </c>
      <c r="D125" s="69">
        <v>1523160</v>
      </c>
    </row>
    <row r="126" spans="1:4" ht="15.75">
      <c r="A126" s="25" t="s">
        <v>224</v>
      </c>
      <c r="B126" s="61" t="s">
        <v>225</v>
      </c>
      <c r="C126" s="69"/>
      <c r="D126" s="69"/>
    </row>
    <row r="127" spans="1:4" ht="31.5">
      <c r="A127" s="25" t="s">
        <v>226</v>
      </c>
      <c r="B127" s="61" t="s">
        <v>200</v>
      </c>
      <c r="C127" s="69"/>
      <c r="D127" s="69"/>
    </row>
    <row r="128" spans="1:4" ht="15.75">
      <c r="A128" s="25" t="s">
        <v>227</v>
      </c>
      <c r="B128" s="61" t="s">
        <v>228</v>
      </c>
      <c r="C128" s="69"/>
      <c r="D128" s="69"/>
    </row>
    <row r="129" spans="1:4" ht="32.25" thickBot="1">
      <c r="A129" s="62" t="s">
        <v>229</v>
      </c>
      <c r="B129" s="61" t="s">
        <v>230</v>
      </c>
      <c r="C129" s="73"/>
      <c r="D129" s="73"/>
    </row>
    <row r="130" spans="1:4" ht="16.5" thickBot="1">
      <c r="A130" s="22" t="s">
        <v>39</v>
      </c>
      <c r="B130" s="23" t="s">
        <v>231</v>
      </c>
      <c r="C130" s="24">
        <f>C95+C116</f>
        <v>321246969</v>
      </c>
      <c r="D130" s="24">
        <f>D95+D116</f>
        <v>471431696</v>
      </c>
    </row>
    <row r="131" spans="1:4" ht="32.25" thickBot="1">
      <c r="A131" s="22" t="s">
        <v>232</v>
      </c>
      <c r="B131" s="23" t="s">
        <v>233</v>
      </c>
      <c r="C131" s="24">
        <f>C132+C133+C134</f>
        <v>0</v>
      </c>
      <c r="D131" s="24">
        <f>D132+D133+D134</f>
        <v>0</v>
      </c>
    </row>
    <row r="132" spans="1:4" ht="15.75">
      <c r="A132" s="25" t="s">
        <v>55</v>
      </c>
      <c r="B132" s="74" t="s">
        <v>234</v>
      </c>
      <c r="C132" s="69"/>
      <c r="D132" s="69"/>
    </row>
    <row r="133" spans="1:4" ht="15.75">
      <c r="A133" s="25" t="s">
        <v>63</v>
      </c>
      <c r="B133" s="74" t="s">
        <v>235</v>
      </c>
      <c r="C133" s="69"/>
      <c r="D133" s="69"/>
    </row>
    <row r="134" spans="1:4" ht="16.5" thickBot="1">
      <c r="A134" s="62" t="s">
        <v>65</v>
      </c>
      <c r="B134" s="75" t="s">
        <v>236</v>
      </c>
      <c r="C134" s="69"/>
      <c r="D134" s="69"/>
    </row>
    <row r="135" spans="1:4" ht="16.5" thickBot="1">
      <c r="A135" s="22" t="s">
        <v>69</v>
      </c>
      <c r="B135" s="23" t="s">
        <v>237</v>
      </c>
      <c r="C135" s="24">
        <f>C136+C137+C138+C139+C140+C141</f>
        <v>0</v>
      </c>
      <c r="D135" s="24">
        <f>D136+D137+D138+D139+D140+D141</f>
        <v>0</v>
      </c>
    </row>
    <row r="136" spans="1:4" ht="15.75">
      <c r="A136" s="25" t="s">
        <v>71</v>
      </c>
      <c r="B136" s="74" t="s">
        <v>238</v>
      </c>
      <c r="C136" s="69"/>
      <c r="D136" s="69"/>
    </row>
    <row r="137" spans="1:4" ht="15.75">
      <c r="A137" s="25" t="s">
        <v>73</v>
      </c>
      <c r="B137" s="74" t="s">
        <v>239</v>
      </c>
      <c r="C137" s="69"/>
      <c r="D137" s="69"/>
    </row>
    <row r="138" spans="1:4" ht="15.75">
      <c r="A138" s="25" t="s">
        <v>75</v>
      </c>
      <c r="B138" s="74" t="s">
        <v>240</v>
      </c>
      <c r="C138" s="69"/>
      <c r="D138" s="69"/>
    </row>
    <row r="139" spans="1:4" ht="15.75">
      <c r="A139" s="25" t="s">
        <v>77</v>
      </c>
      <c r="B139" s="74" t="s">
        <v>241</v>
      </c>
      <c r="C139" s="69"/>
      <c r="D139" s="69"/>
    </row>
    <row r="140" spans="1:4" ht="15.75">
      <c r="A140" s="25" t="s">
        <v>79</v>
      </c>
      <c r="B140" s="74" t="s">
        <v>242</v>
      </c>
      <c r="C140" s="69"/>
      <c r="D140" s="69"/>
    </row>
    <row r="141" spans="1:4" ht="16.5" thickBot="1">
      <c r="A141" s="62" t="s">
        <v>81</v>
      </c>
      <c r="B141" s="75" t="s">
        <v>243</v>
      </c>
      <c r="C141" s="69"/>
      <c r="D141" s="69"/>
    </row>
    <row r="142" spans="1:4" ht="16.5" thickBot="1">
      <c r="A142" s="22" t="s">
        <v>93</v>
      </c>
      <c r="B142" s="23" t="s">
        <v>244</v>
      </c>
      <c r="C142" s="24">
        <f>C143+C144+C146+C147+C145</f>
        <v>88303345</v>
      </c>
      <c r="D142" s="24">
        <f>D143+D144+D146+D147+D145</f>
        <v>91592623</v>
      </c>
    </row>
    <row r="143" spans="1:4" ht="15.75">
      <c r="A143" s="25" t="s">
        <v>95</v>
      </c>
      <c r="B143" s="74" t="s">
        <v>245</v>
      </c>
      <c r="C143" s="69"/>
      <c r="D143" s="69"/>
    </row>
    <row r="144" spans="1:4" ht="15.75">
      <c r="A144" s="25" t="s">
        <v>97</v>
      </c>
      <c r="B144" s="74" t="s">
        <v>246</v>
      </c>
      <c r="C144" s="69">
        <v>1850324</v>
      </c>
      <c r="D144" s="69">
        <v>1850324</v>
      </c>
    </row>
    <row r="145" spans="1:4" ht="15.75">
      <c r="A145" s="25" t="s">
        <v>99</v>
      </c>
      <c r="B145" s="74" t="s">
        <v>247</v>
      </c>
      <c r="C145" s="69">
        <v>86453021</v>
      </c>
      <c r="D145" s="69">
        <v>89742299</v>
      </c>
    </row>
    <row r="146" spans="1:4" ht="15.75">
      <c r="A146" s="25" t="s">
        <v>101</v>
      </c>
      <c r="B146" s="74" t="s">
        <v>248</v>
      </c>
      <c r="C146" s="69"/>
      <c r="D146" s="69"/>
    </row>
    <row r="147" spans="1:4" ht="16.5" thickBot="1">
      <c r="A147" s="62" t="s">
        <v>103</v>
      </c>
      <c r="B147" s="75" t="s">
        <v>249</v>
      </c>
      <c r="C147" s="69"/>
      <c r="D147" s="69"/>
    </row>
    <row r="148" spans="1:4" ht="16.5" thickBot="1">
      <c r="A148" s="22" t="s">
        <v>250</v>
      </c>
      <c r="B148" s="23" t="s">
        <v>251</v>
      </c>
      <c r="C148" s="76">
        <f>C149+C150+C151+C152+C153</f>
        <v>0</v>
      </c>
      <c r="D148" s="76">
        <f>D149+D150+D151+D152+D153</f>
        <v>0</v>
      </c>
    </row>
    <row r="149" spans="1:4" ht="15.75">
      <c r="A149" s="25" t="s">
        <v>107</v>
      </c>
      <c r="B149" s="74" t="s">
        <v>252</v>
      </c>
      <c r="C149" s="69"/>
      <c r="D149" s="69"/>
    </row>
    <row r="150" spans="1:4" ht="15.75">
      <c r="A150" s="25" t="s">
        <v>109</v>
      </c>
      <c r="B150" s="74" t="s">
        <v>253</v>
      </c>
      <c r="C150" s="69"/>
      <c r="D150" s="69"/>
    </row>
    <row r="151" spans="1:4" ht="15.75">
      <c r="A151" s="25" t="s">
        <v>111</v>
      </c>
      <c r="B151" s="74" t="s">
        <v>254</v>
      </c>
      <c r="C151" s="69"/>
      <c r="D151" s="69"/>
    </row>
    <row r="152" spans="1:4" ht="31.5">
      <c r="A152" s="25" t="s">
        <v>113</v>
      </c>
      <c r="B152" s="74" t="s">
        <v>255</v>
      </c>
      <c r="C152" s="69"/>
      <c r="D152" s="69"/>
    </row>
    <row r="153" spans="1:4" ht="16.5" thickBot="1">
      <c r="A153" s="62" t="s">
        <v>256</v>
      </c>
      <c r="B153" s="75" t="s">
        <v>257</v>
      </c>
      <c r="C153" s="73"/>
      <c r="D153" s="73"/>
    </row>
    <row r="154" spans="1:4" ht="16.5" thickBot="1">
      <c r="A154" s="77" t="s">
        <v>115</v>
      </c>
      <c r="B154" s="23" t="s">
        <v>258</v>
      </c>
      <c r="C154" s="76"/>
      <c r="D154" s="76"/>
    </row>
    <row r="155" spans="1:4" ht="16.5" thickBot="1">
      <c r="A155" s="77" t="s">
        <v>125</v>
      </c>
      <c r="B155" s="23" t="s">
        <v>259</v>
      </c>
      <c r="C155" s="76"/>
      <c r="D155" s="76"/>
    </row>
    <row r="156" spans="1:4" ht="16.5" thickBot="1">
      <c r="A156" s="22" t="s">
        <v>260</v>
      </c>
      <c r="B156" s="23" t="s">
        <v>261</v>
      </c>
      <c r="C156" s="78">
        <f>C131+C135+C142+C148+C154+C155</f>
        <v>88303345</v>
      </c>
      <c r="D156" s="78">
        <f>D131+D135+D142+D148+D154+D155</f>
        <v>91592623</v>
      </c>
    </row>
    <row r="157" spans="1:4" ht="16.5" thickBot="1">
      <c r="A157" s="79" t="s">
        <v>262</v>
      </c>
      <c r="B157" s="80" t="s">
        <v>263</v>
      </c>
      <c r="C157" s="78">
        <f>C130+C156</f>
        <v>409550314</v>
      </c>
      <c r="D157" s="78">
        <f>D130+D156</f>
        <v>563024319</v>
      </c>
    </row>
    <row r="158" spans="1:4" ht="16.5" thickBot="1">
      <c r="A158" s="81"/>
      <c r="B158" s="82"/>
      <c r="C158" s="83"/>
    </row>
    <row r="159" spans="1:4" ht="16.5" thickBot="1">
      <c r="A159" s="84" t="s">
        <v>264</v>
      </c>
      <c r="B159" s="85"/>
      <c r="C159" s="86">
        <v>41</v>
      </c>
    </row>
    <row r="160" spans="1:4" ht="16.5" thickBot="1">
      <c r="A160" s="84" t="s">
        <v>265</v>
      </c>
      <c r="B160" s="85"/>
      <c r="C160" s="86">
        <v>26</v>
      </c>
    </row>
  </sheetData>
  <mergeCells count="4">
    <mergeCell ref="A2:C2"/>
    <mergeCell ref="B94:D94"/>
    <mergeCell ref="C6:D6"/>
    <mergeCell ref="A1:D1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  <rowBreaks count="3" manualBreakCount="3">
    <brk id="50" max="16383" man="1"/>
    <brk id="92" max="16383" man="1"/>
    <brk id="13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1:D62"/>
  <sheetViews>
    <sheetView zoomScaleNormal="100" workbookViewId="0">
      <selection activeCell="B3" sqref="B3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4.85546875" bestFit="1" customWidth="1"/>
  </cols>
  <sheetData>
    <row r="1" spans="1:4" ht="15.75">
      <c r="A1" s="225" t="s">
        <v>387</v>
      </c>
      <c r="B1" s="225"/>
      <c r="C1" s="225"/>
      <c r="D1" s="225"/>
    </row>
    <row r="2" spans="1:4" ht="15.75">
      <c r="A2" s="226" t="s">
        <v>465</v>
      </c>
      <c r="B2" s="226"/>
      <c r="C2" s="226"/>
      <c r="D2" s="226"/>
    </row>
    <row r="3" spans="1:4" ht="16.5" thickBot="1">
      <c r="A3" s="90"/>
      <c r="B3" s="90"/>
      <c r="C3" s="90"/>
    </row>
    <row r="4" spans="1:4" ht="15.75">
      <c r="A4" s="8" t="s">
        <v>0</v>
      </c>
      <c r="B4" s="9" t="s">
        <v>392</v>
      </c>
      <c r="C4" s="10"/>
      <c r="D4" s="10"/>
    </row>
    <row r="5" spans="1:4" ht="32.25" thickBot="1">
      <c r="A5" s="93" t="s">
        <v>2</v>
      </c>
      <c r="B5" s="11" t="s">
        <v>3</v>
      </c>
      <c r="C5" s="12"/>
      <c r="D5" s="12"/>
    </row>
    <row r="6" spans="1:4" ht="16.5" thickBot="1">
      <c r="A6" s="135"/>
      <c r="B6" s="13"/>
      <c r="C6" s="87"/>
      <c r="D6" s="188" t="s">
        <v>395</v>
      </c>
    </row>
    <row r="7" spans="1:4" ht="32.25" thickBot="1">
      <c r="A7" s="136" t="s">
        <v>4</v>
      </c>
      <c r="B7" s="137" t="s">
        <v>5</v>
      </c>
      <c r="C7" s="138" t="s">
        <v>404</v>
      </c>
      <c r="D7" s="138" t="s">
        <v>405</v>
      </c>
    </row>
    <row r="8" spans="1:4" ht="16.5" thickBot="1">
      <c r="A8" s="139" t="s">
        <v>7</v>
      </c>
      <c r="B8" s="140" t="s">
        <v>8</v>
      </c>
      <c r="C8" s="141" t="s">
        <v>9</v>
      </c>
      <c r="D8" s="141" t="s">
        <v>271</v>
      </c>
    </row>
    <row r="9" spans="1:4" ht="16.5" thickBot="1">
      <c r="A9" s="142"/>
      <c r="B9" s="143" t="s">
        <v>10</v>
      </c>
      <c r="C9" s="144"/>
      <c r="D9" s="144"/>
    </row>
    <row r="10" spans="1:4" ht="16.5" thickBot="1">
      <c r="A10" s="139" t="s">
        <v>11</v>
      </c>
      <c r="B10" s="145" t="s">
        <v>361</v>
      </c>
      <c r="C10" s="146">
        <f>SUM(C11:C21)</f>
        <v>12898179</v>
      </c>
      <c r="D10" s="146">
        <f>SUM(D11:D21)</f>
        <v>17757963</v>
      </c>
    </row>
    <row r="11" spans="1:4" ht="15.75">
      <c r="A11" s="147" t="s">
        <v>13</v>
      </c>
      <c r="B11" s="148" t="s">
        <v>72</v>
      </c>
      <c r="C11" s="149"/>
      <c r="D11" s="149"/>
    </row>
    <row r="12" spans="1:4" ht="15.75">
      <c r="A12" s="150" t="s">
        <v>15</v>
      </c>
      <c r="B12" s="151" t="s">
        <v>74</v>
      </c>
      <c r="C12" s="152">
        <v>100000</v>
      </c>
      <c r="D12" s="152">
        <v>100000</v>
      </c>
    </row>
    <row r="13" spans="1:4" ht="15.75">
      <c r="A13" s="150" t="s">
        <v>17</v>
      </c>
      <c r="B13" s="151" t="s">
        <v>76</v>
      </c>
      <c r="C13" s="152">
        <v>50000</v>
      </c>
      <c r="D13" s="152">
        <v>50000</v>
      </c>
    </row>
    <row r="14" spans="1:4" ht="15.75">
      <c r="A14" s="150" t="s">
        <v>19</v>
      </c>
      <c r="B14" s="151" t="s">
        <v>78</v>
      </c>
      <c r="C14" s="152"/>
      <c r="D14" s="152"/>
    </row>
    <row r="15" spans="1:4" ht="15.75">
      <c r="A15" s="150" t="s">
        <v>21</v>
      </c>
      <c r="B15" s="151" t="s">
        <v>80</v>
      </c>
      <c r="C15" s="152">
        <v>10037149</v>
      </c>
      <c r="D15" s="152">
        <v>13502258</v>
      </c>
    </row>
    <row r="16" spans="1:4" ht="15.75">
      <c r="A16" s="150" t="s">
        <v>23</v>
      </c>
      <c r="B16" s="151" t="s">
        <v>362</v>
      </c>
      <c r="C16" s="152">
        <v>2710030</v>
      </c>
      <c r="D16" s="152">
        <v>3645607</v>
      </c>
    </row>
    <row r="17" spans="1:4" ht="15.75">
      <c r="A17" s="150" t="s">
        <v>185</v>
      </c>
      <c r="B17" s="153" t="s">
        <v>363</v>
      </c>
      <c r="C17" s="152"/>
      <c r="D17" s="152"/>
    </row>
    <row r="18" spans="1:4" ht="15.75">
      <c r="A18" s="150" t="s">
        <v>187</v>
      </c>
      <c r="B18" s="151" t="s">
        <v>86</v>
      </c>
      <c r="C18" s="154">
        <v>1000</v>
      </c>
      <c r="D18" s="154">
        <v>1000</v>
      </c>
    </row>
    <row r="19" spans="1:4" ht="15.75">
      <c r="A19" s="150" t="s">
        <v>189</v>
      </c>
      <c r="B19" s="151" t="s">
        <v>88</v>
      </c>
      <c r="C19" s="152"/>
      <c r="D19" s="152"/>
    </row>
    <row r="20" spans="1:4" ht="15.75">
      <c r="A20" s="150" t="s">
        <v>191</v>
      </c>
      <c r="B20" s="151" t="s">
        <v>90</v>
      </c>
      <c r="C20" s="155"/>
      <c r="D20" s="155"/>
    </row>
    <row r="21" spans="1:4" ht="16.5" thickBot="1">
      <c r="A21" s="150" t="s">
        <v>193</v>
      </c>
      <c r="B21" s="153" t="s">
        <v>92</v>
      </c>
      <c r="C21" s="155"/>
      <c r="D21" s="155">
        <v>459098</v>
      </c>
    </row>
    <row r="22" spans="1:4" ht="32.25" thickBot="1">
      <c r="A22" s="139" t="s">
        <v>25</v>
      </c>
      <c r="B22" s="145" t="s">
        <v>364</v>
      </c>
      <c r="C22" s="146">
        <f>SUM(C23:C25)</f>
        <v>9087388</v>
      </c>
      <c r="D22" s="146">
        <f>SUM(D23:D25)</f>
        <v>18558400</v>
      </c>
    </row>
    <row r="23" spans="1:4" ht="15.75">
      <c r="A23" s="150" t="s">
        <v>27</v>
      </c>
      <c r="B23" s="156" t="s">
        <v>28</v>
      </c>
      <c r="C23" s="152"/>
      <c r="D23" s="152"/>
    </row>
    <row r="24" spans="1:4" ht="15.75">
      <c r="A24" s="150" t="s">
        <v>29</v>
      </c>
      <c r="B24" s="151" t="s">
        <v>365</v>
      </c>
      <c r="C24" s="152"/>
      <c r="D24" s="152"/>
    </row>
    <row r="25" spans="1:4" ht="15.75">
      <c r="A25" s="150" t="s">
        <v>31</v>
      </c>
      <c r="B25" s="151" t="s">
        <v>366</v>
      </c>
      <c r="C25" s="152">
        <v>9087388</v>
      </c>
      <c r="D25" s="152">
        <v>18558400</v>
      </c>
    </row>
    <row r="26" spans="1:4" ht="16.5" thickBot="1">
      <c r="A26" s="150" t="s">
        <v>33</v>
      </c>
      <c r="B26" s="151" t="s">
        <v>367</v>
      </c>
      <c r="C26" s="152"/>
      <c r="D26" s="152"/>
    </row>
    <row r="27" spans="1:4" ht="16.5" thickBot="1">
      <c r="A27" s="157" t="s">
        <v>39</v>
      </c>
      <c r="B27" s="158" t="s">
        <v>266</v>
      </c>
      <c r="C27" s="159"/>
      <c r="D27" s="159"/>
    </row>
    <row r="28" spans="1:4" ht="32.25" thickBot="1">
      <c r="A28" s="157" t="s">
        <v>232</v>
      </c>
      <c r="B28" s="158" t="s">
        <v>368</v>
      </c>
      <c r="C28" s="146">
        <f>+C29+C30+C31</f>
        <v>0</v>
      </c>
      <c r="D28" s="146">
        <f>+D29+D30+D31</f>
        <v>0</v>
      </c>
    </row>
    <row r="29" spans="1:4" ht="15.75">
      <c r="A29" s="160" t="s">
        <v>55</v>
      </c>
      <c r="B29" s="161" t="s">
        <v>42</v>
      </c>
      <c r="C29" s="162"/>
      <c r="D29" s="162"/>
    </row>
    <row r="30" spans="1:4" ht="15.75">
      <c r="A30" s="160" t="s">
        <v>63</v>
      </c>
      <c r="B30" s="161" t="s">
        <v>365</v>
      </c>
      <c r="C30" s="152"/>
      <c r="D30" s="152"/>
    </row>
    <row r="31" spans="1:4" ht="18" customHeight="1">
      <c r="A31" s="160" t="s">
        <v>65</v>
      </c>
      <c r="B31" s="163" t="s">
        <v>369</v>
      </c>
      <c r="C31" s="152"/>
      <c r="D31" s="152"/>
    </row>
    <row r="32" spans="1:4" ht="16.5" thickBot="1">
      <c r="A32" s="150" t="s">
        <v>67</v>
      </c>
      <c r="B32" s="164" t="s">
        <v>370</v>
      </c>
      <c r="C32" s="165"/>
      <c r="D32" s="165"/>
    </row>
    <row r="33" spans="1:4" ht="16.5" thickBot="1">
      <c r="A33" s="157" t="s">
        <v>69</v>
      </c>
      <c r="B33" s="158" t="s">
        <v>371</v>
      </c>
      <c r="C33" s="146">
        <f>+C34+C35+C36</f>
        <v>0</v>
      </c>
      <c r="D33" s="146">
        <f>+D34+D35+D36</f>
        <v>0</v>
      </c>
    </row>
    <row r="34" spans="1:4" ht="15.75">
      <c r="A34" s="160" t="s">
        <v>71</v>
      </c>
      <c r="B34" s="161" t="s">
        <v>96</v>
      </c>
      <c r="C34" s="162"/>
      <c r="D34" s="162"/>
    </row>
    <row r="35" spans="1:4" ht="15.75">
      <c r="A35" s="160" t="s">
        <v>73</v>
      </c>
      <c r="B35" s="163" t="s">
        <v>98</v>
      </c>
      <c r="C35" s="166"/>
      <c r="D35" s="166"/>
    </row>
    <row r="36" spans="1:4" ht="16.5" thickBot="1">
      <c r="A36" s="150" t="s">
        <v>75</v>
      </c>
      <c r="B36" s="164" t="s">
        <v>100</v>
      </c>
      <c r="C36" s="165"/>
      <c r="D36" s="165"/>
    </row>
    <row r="37" spans="1:4" ht="16.5" thickBot="1">
      <c r="A37" s="157" t="s">
        <v>93</v>
      </c>
      <c r="B37" s="158" t="s">
        <v>267</v>
      </c>
      <c r="C37" s="159"/>
      <c r="D37" s="159"/>
    </row>
    <row r="38" spans="1:4" ht="16.5" thickBot="1">
      <c r="A38" s="157" t="s">
        <v>250</v>
      </c>
      <c r="B38" s="158" t="s">
        <v>372</v>
      </c>
      <c r="C38" s="167">
        <v>240000</v>
      </c>
      <c r="D38" s="167">
        <v>240000</v>
      </c>
    </row>
    <row r="39" spans="1:4" ht="16.5" thickBot="1">
      <c r="A39" s="139" t="s">
        <v>115</v>
      </c>
      <c r="B39" s="158" t="s">
        <v>373</v>
      </c>
      <c r="C39" s="168">
        <f>+C10+C22+C27+C28+C33+C37+C38</f>
        <v>22225567</v>
      </c>
      <c r="D39" s="168">
        <f>+D10+D22+D27+D28+D33+D37+D38</f>
        <v>36556363</v>
      </c>
    </row>
    <row r="40" spans="1:4" ht="16.5" thickBot="1">
      <c r="A40" s="169" t="s">
        <v>125</v>
      </c>
      <c r="B40" s="158" t="s">
        <v>374</v>
      </c>
      <c r="C40" s="168">
        <f>+C41+C42+C43</f>
        <v>91967578</v>
      </c>
      <c r="D40" s="168">
        <f>+D41+D42+D43</f>
        <v>111147733</v>
      </c>
    </row>
    <row r="41" spans="1:4" ht="15.75">
      <c r="A41" s="160" t="s">
        <v>375</v>
      </c>
      <c r="B41" s="161" t="s">
        <v>268</v>
      </c>
      <c r="C41" s="162">
        <v>5514557</v>
      </c>
      <c r="D41" s="162">
        <v>21405434</v>
      </c>
    </row>
    <row r="42" spans="1:4" ht="15.75">
      <c r="A42" s="160" t="s">
        <v>376</v>
      </c>
      <c r="B42" s="163" t="s">
        <v>377</v>
      </c>
      <c r="C42" s="166"/>
      <c r="D42" s="166"/>
    </row>
    <row r="43" spans="1:4" ht="16.5" thickBot="1">
      <c r="A43" s="150" t="s">
        <v>378</v>
      </c>
      <c r="B43" s="164" t="s">
        <v>379</v>
      </c>
      <c r="C43" s="165">
        <v>86453021</v>
      </c>
      <c r="D43" s="165">
        <v>89742299</v>
      </c>
    </row>
    <row r="44" spans="1:4" ht="16.5" thickBot="1">
      <c r="A44" s="169" t="s">
        <v>260</v>
      </c>
      <c r="B44" s="170" t="s">
        <v>380</v>
      </c>
      <c r="C44" s="171">
        <f>+C39+C40</f>
        <v>114193145</v>
      </c>
      <c r="D44" s="171">
        <f>+D39+D40</f>
        <v>147704096</v>
      </c>
    </row>
    <row r="45" spans="1:4" ht="16.5" thickBot="1">
      <c r="A45" s="172"/>
      <c r="B45" s="173"/>
      <c r="C45" s="174"/>
    </row>
    <row r="46" spans="1:4" ht="16.5" thickBot="1">
      <c r="A46" s="136"/>
      <c r="B46" s="230" t="s">
        <v>177</v>
      </c>
      <c r="C46" s="230"/>
      <c r="D46" s="231"/>
    </row>
    <row r="47" spans="1:4" ht="16.5" thickBot="1">
      <c r="A47" s="157" t="s">
        <v>11</v>
      </c>
      <c r="B47" s="158" t="s">
        <v>381</v>
      </c>
      <c r="C47" s="146">
        <f>SUM(C48:C52)</f>
        <v>113849345</v>
      </c>
      <c r="D47" s="146">
        <f>SUM(D48:D52)</f>
        <v>147140897</v>
      </c>
    </row>
    <row r="48" spans="1:4" ht="15.75">
      <c r="A48" s="150" t="s">
        <v>13</v>
      </c>
      <c r="B48" s="156" t="s">
        <v>178</v>
      </c>
      <c r="C48" s="162">
        <v>71474073</v>
      </c>
      <c r="D48" s="162">
        <v>94744250</v>
      </c>
    </row>
    <row r="49" spans="1:4" ht="15.75">
      <c r="A49" s="150" t="s">
        <v>15</v>
      </c>
      <c r="B49" s="151" t="s">
        <v>179</v>
      </c>
      <c r="C49" s="175">
        <v>13484199</v>
      </c>
      <c r="D49" s="175">
        <v>17847155</v>
      </c>
    </row>
    <row r="50" spans="1:4" ht="15.75">
      <c r="A50" s="150" t="s">
        <v>17</v>
      </c>
      <c r="B50" s="151" t="s">
        <v>180</v>
      </c>
      <c r="C50" s="175">
        <v>28665361</v>
      </c>
      <c r="D50" s="175">
        <v>34323780</v>
      </c>
    </row>
    <row r="51" spans="1:4" ht="15.75">
      <c r="A51" s="150" t="s">
        <v>19</v>
      </c>
      <c r="B51" s="151" t="s">
        <v>181</v>
      </c>
      <c r="C51" s="175"/>
      <c r="D51" s="175"/>
    </row>
    <row r="52" spans="1:4" ht="16.5" thickBot="1">
      <c r="A52" s="150" t="s">
        <v>21</v>
      </c>
      <c r="B52" s="151" t="s">
        <v>183</v>
      </c>
      <c r="C52" s="175">
        <v>225712</v>
      </c>
      <c r="D52" s="175">
        <v>225712</v>
      </c>
    </row>
    <row r="53" spans="1:4" ht="16.5" thickBot="1">
      <c r="A53" s="157" t="s">
        <v>25</v>
      </c>
      <c r="B53" s="158" t="s">
        <v>382</v>
      </c>
      <c r="C53" s="146">
        <f>SUM(C54:C56)</f>
        <v>343800</v>
      </c>
      <c r="D53" s="146">
        <f>SUM(D54:D56)</f>
        <v>563199</v>
      </c>
    </row>
    <row r="54" spans="1:4" ht="15.75">
      <c r="A54" s="150" t="s">
        <v>27</v>
      </c>
      <c r="B54" s="156" t="s">
        <v>213</v>
      </c>
      <c r="C54" s="162">
        <v>343800</v>
      </c>
      <c r="D54" s="162">
        <v>563199</v>
      </c>
    </row>
    <row r="55" spans="1:4" ht="15.75">
      <c r="A55" s="150" t="s">
        <v>29</v>
      </c>
      <c r="B55" s="151" t="s">
        <v>215</v>
      </c>
      <c r="C55" s="175"/>
      <c r="D55" s="175"/>
    </row>
    <row r="56" spans="1:4" ht="15.75">
      <c r="A56" s="150" t="s">
        <v>31</v>
      </c>
      <c r="B56" s="151" t="s">
        <v>383</v>
      </c>
      <c r="C56" s="175"/>
      <c r="D56" s="175"/>
    </row>
    <row r="57" spans="1:4" ht="32.25" thickBot="1">
      <c r="A57" s="150" t="s">
        <v>33</v>
      </c>
      <c r="B57" s="151" t="s">
        <v>384</v>
      </c>
      <c r="C57" s="175"/>
      <c r="D57" s="175"/>
    </row>
    <row r="58" spans="1:4" ht="16.5" thickBot="1">
      <c r="A58" s="157" t="s">
        <v>39</v>
      </c>
      <c r="B58" s="158" t="s">
        <v>385</v>
      </c>
      <c r="C58" s="159"/>
      <c r="D58" s="159"/>
    </row>
    <row r="59" spans="1:4" ht="16.5" thickBot="1">
      <c r="A59" s="157" t="s">
        <v>232</v>
      </c>
      <c r="B59" s="176" t="s">
        <v>386</v>
      </c>
      <c r="C59" s="177">
        <f>+C47+C53+C58</f>
        <v>114193145</v>
      </c>
      <c r="D59" s="177">
        <f>+D47+D53+D58</f>
        <v>147704096</v>
      </c>
    </row>
    <row r="60" spans="1:4" ht="16.5" thickBot="1">
      <c r="A60" s="178"/>
      <c r="B60" s="179"/>
      <c r="C60" s="180"/>
    </row>
    <row r="61" spans="1:4" ht="16.5" thickBot="1">
      <c r="A61" s="181" t="s">
        <v>264</v>
      </c>
      <c r="B61" s="182"/>
      <c r="C61" s="183">
        <v>26</v>
      </c>
      <c r="D61" s="183">
        <v>26</v>
      </c>
    </row>
    <row r="62" spans="1:4" ht="16.5" thickBot="1">
      <c r="A62" s="181" t="s">
        <v>265</v>
      </c>
      <c r="B62" s="182"/>
      <c r="C62" s="183">
        <v>4</v>
      </c>
      <c r="D62" s="183">
        <v>4</v>
      </c>
    </row>
  </sheetData>
  <mergeCells count="3">
    <mergeCell ref="B46:D46"/>
    <mergeCell ref="A1:D1"/>
    <mergeCell ref="A2:D2"/>
  </mergeCells>
  <pageMargins left="0.47" right="0.42" top="0.75" bottom="0.75" header="0.3" footer="0.3"/>
  <pageSetup paperSize="9" scale="7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D62"/>
  <sheetViews>
    <sheetView zoomScaleNormal="100" workbookViewId="0">
      <selection activeCell="B3" sqref="B3"/>
    </sheetView>
  </sheetViews>
  <sheetFormatPr defaultRowHeight="15"/>
  <cols>
    <col min="1" max="1" width="14" customWidth="1"/>
    <col min="2" max="2" width="63.7109375" customWidth="1"/>
    <col min="3" max="3" width="15.140625" customWidth="1"/>
    <col min="4" max="4" width="14.85546875" bestFit="1" customWidth="1"/>
  </cols>
  <sheetData>
    <row r="1" spans="1:4" ht="15.75">
      <c r="A1" s="225" t="s">
        <v>388</v>
      </c>
      <c r="B1" s="225"/>
      <c r="C1" s="225"/>
      <c r="D1" s="225"/>
    </row>
    <row r="2" spans="1:4" ht="15.75">
      <c r="A2" s="226" t="s">
        <v>465</v>
      </c>
      <c r="B2" s="226"/>
      <c r="C2" s="226"/>
      <c r="D2" s="226"/>
    </row>
    <row r="3" spans="1:4" ht="16.5" thickBot="1">
      <c r="A3" s="90"/>
      <c r="B3" s="90"/>
      <c r="C3" s="90"/>
    </row>
    <row r="4" spans="1:4" ht="15.75">
      <c r="A4" s="8" t="s">
        <v>0</v>
      </c>
      <c r="B4" s="9" t="s">
        <v>392</v>
      </c>
      <c r="C4" s="10"/>
      <c r="D4" s="10"/>
    </row>
    <row r="5" spans="1:4" ht="32.25" thickBot="1">
      <c r="A5" s="93" t="s">
        <v>2</v>
      </c>
      <c r="B5" s="91" t="s">
        <v>269</v>
      </c>
      <c r="C5" s="12"/>
      <c r="D5" s="12"/>
    </row>
    <row r="6" spans="1:4" ht="16.5" thickBot="1">
      <c r="A6" s="135"/>
      <c r="B6" s="13"/>
      <c r="C6" s="87"/>
      <c r="D6" s="188" t="s">
        <v>395</v>
      </c>
    </row>
    <row r="7" spans="1:4" ht="16.5" thickBot="1">
      <c r="A7" s="136" t="s">
        <v>4</v>
      </c>
      <c r="B7" s="137" t="s">
        <v>5</v>
      </c>
      <c r="C7" s="138" t="s">
        <v>6</v>
      </c>
      <c r="D7" s="138" t="s">
        <v>6</v>
      </c>
    </row>
    <row r="8" spans="1:4" ht="16.5" thickBot="1">
      <c r="A8" s="139" t="s">
        <v>7</v>
      </c>
      <c r="B8" s="140" t="s">
        <v>8</v>
      </c>
      <c r="C8" s="141" t="s">
        <v>9</v>
      </c>
      <c r="D8" s="141" t="s">
        <v>271</v>
      </c>
    </row>
    <row r="9" spans="1:4" ht="16.5" thickBot="1">
      <c r="A9" s="142"/>
      <c r="B9" s="143" t="s">
        <v>10</v>
      </c>
      <c r="C9" s="144"/>
      <c r="D9" s="144"/>
    </row>
    <row r="10" spans="1:4" ht="16.5" thickBot="1">
      <c r="A10" s="139" t="s">
        <v>11</v>
      </c>
      <c r="B10" s="145" t="s">
        <v>361</v>
      </c>
      <c r="C10" s="146">
        <f>SUM(C11:C21)</f>
        <v>12898179</v>
      </c>
      <c r="D10" s="146">
        <f>SUM(D11:D21)</f>
        <v>17757963</v>
      </c>
    </row>
    <row r="11" spans="1:4" ht="15.75">
      <c r="A11" s="147" t="s">
        <v>13</v>
      </c>
      <c r="B11" s="148" t="s">
        <v>72</v>
      </c>
      <c r="C11" s="149"/>
      <c r="D11" s="149"/>
    </row>
    <row r="12" spans="1:4" ht="15.75">
      <c r="A12" s="150" t="s">
        <v>15</v>
      </c>
      <c r="B12" s="151" t="s">
        <v>74</v>
      </c>
      <c r="C12" s="152">
        <v>100000</v>
      </c>
      <c r="D12" s="152">
        <v>100000</v>
      </c>
    </row>
    <row r="13" spans="1:4" ht="15.75">
      <c r="A13" s="150" t="s">
        <v>17</v>
      </c>
      <c r="B13" s="151" t="s">
        <v>76</v>
      </c>
      <c r="C13" s="152">
        <v>50000</v>
      </c>
      <c r="D13" s="152">
        <v>50000</v>
      </c>
    </row>
    <row r="14" spans="1:4" ht="15.75">
      <c r="A14" s="150" t="s">
        <v>19</v>
      </c>
      <c r="B14" s="151" t="s">
        <v>78</v>
      </c>
      <c r="C14" s="152"/>
      <c r="D14" s="152"/>
    </row>
    <row r="15" spans="1:4" ht="15.75">
      <c r="A15" s="150" t="s">
        <v>21</v>
      </c>
      <c r="B15" s="151" t="s">
        <v>80</v>
      </c>
      <c r="C15" s="152">
        <v>10037149</v>
      </c>
      <c r="D15" s="152">
        <v>13502258</v>
      </c>
    </row>
    <row r="16" spans="1:4" ht="15.75">
      <c r="A16" s="150" t="s">
        <v>23</v>
      </c>
      <c r="B16" s="151" t="s">
        <v>362</v>
      </c>
      <c r="C16" s="152">
        <v>2710030</v>
      </c>
      <c r="D16" s="152">
        <v>3645607</v>
      </c>
    </row>
    <row r="17" spans="1:4" ht="15.75">
      <c r="A17" s="150" t="s">
        <v>185</v>
      </c>
      <c r="B17" s="153" t="s">
        <v>363</v>
      </c>
      <c r="C17" s="152"/>
      <c r="D17" s="152"/>
    </row>
    <row r="18" spans="1:4" ht="15.75">
      <c r="A18" s="150" t="s">
        <v>187</v>
      </c>
      <c r="B18" s="151" t="s">
        <v>86</v>
      </c>
      <c r="C18" s="154">
        <v>1000</v>
      </c>
      <c r="D18" s="154">
        <v>1000</v>
      </c>
    </row>
    <row r="19" spans="1:4" ht="15.75">
      <c r="A19" s="150" t="s">
        <v>189</v>
      </c>
      <c r="B19" s="151" t="s">
        <v>88</v>
      </c>
      <c r="C19" s="152"/>
      <c r="D19" s="152"/>
    </row>
    <row r="20" spans="1:4" ht="15.75">
      <c r="A20" s="150" t="s">
        <v>191</v>
      </c>
      <c r="B20" s="151" t="s">
        <v>90</v>
      </c>
      <c r="C20" s="155"/>
      <c r="D20" s="155"/>
    </row>
    <row r="21" spans="1:4" ht="16.5" thickBot="1">
      <c r="A21" s="150" t="s">
        <v>193</v>
      </c>
      <c r="B21" s="153" t="s">
        <v>92</v>
      </c>
      <c r="C21" s="155"/>
      <c r="D21" s="155">
        <v>459098</v>
      </c>
    </row>
    <row r="22" spans="1:4" ht="32.25" thickBot="1">
      <c r="A22" s="139" t="s">
        <v>25</v>
      </c>
      <c r="B22" s="145" t="s">
        <v>364</v>
      </c>
      <c r="C22" s="146">
        <f>SUM(C23:C25)</f>
        <v>9087388</v>
      </c>
      <c r="D22" s="146">
        <f>SUM(D23:D25)</f>
        <v>18558400</v>
      </c>
    </row>
    <row r="23" spans="1:4" ht="15.75">
      <c r="A23" s="150" t="s">
        <v>27</v>
      </c>
      <c r="B23" s="156" t="s">
        <v>28</v>
      </c>
      <c r="C23" s="152"/>
      <c r="D23" s="152"/>
    </row>
    <row r="24" spans="1:4" ht="15.75">
      <c r="A24" s="150" t="s">
        <v>29</v>
      </c>
      <c r="B24" s="151" t="s">
        <v>365</v>
      </c>
      <c r="C24" s="152"/>
      <c r="D24" s="152"/>
    </row>
    <row r="25" spans="1:4" ht="15.75">
      <c r="A25" s="150" t="s">
        <v>31</v>
      </c>
      <c r="B25" s="151" t="s">
        <v>366</v>
      </c>
      <c r="C25" s="152">
        <v>9087388</v>
      </c>
      <c r="D25" s="152">
        <v>18558400</v>
      </c>
    </row>
    <row r="26" spans="1:4" ht="16.5" thickBot="1">
      <c r="A26" s="150" t="s">
        <v>33</v>
      </c>
      <c r="B26" s="151" t="s">
        <v>367</v>
      </c>
      <c r="C26" s="152"/>
      <c r="D26" s="152"/>
    </row>
    <row r="27" spans="1:4" ht="16.5" thickBot="1">
      <c r="A27" s="157" t="s">
        <v>39</v>
      </c>
      <c r="B27" s="158" t="s">
        <v>266</v>
      </c>
      <c r="C27" s="159"/>
      <c r="D27" s="159"/>
    </row>
    <row r="28" spans="1:4" ht="32.25" thickBot="1">
      <c r="A28" s="157" t="s">
        <v>232</v>
      </c>
      <c r="B28" s="158" t="s">
        <v>368</v>
      </c>
      <c r="C28" s="146">
        <f>+C29+C30+C31</f>
        <v>0</v>
      </c>
      <c r="D28" s="146">
        <f>+D29+D30+D31</f>
        <v>0</v>
      </c>
    </row>
    <row r="29" spans="1:4" ht="15.75">
      <c r="A29" s="160" t="s">
        <v>55</v>
      </c>
      <c r="B29" s="161" t="s">
        <v>42</v>
      </c>
      <c r="C29" s="162"/>
      <c r="D29" s="162"/>
    </row>
    <row r="30" spans="1:4" ht="15.75">
      <c r="A30" s="160" t="s">
        <v>63</v>
      </c>
      <c r="B30" s="161" t="s">
        <v>365</v>
      </c>
      <c r="C30" s="152"/>
      <c r="D30" s="152"/>
    </row>
    <row r="31" spans="1:4" ht="17.25" customHeight="1">
      <c r="A31" s="160" t="s">
        <v>65</v>
      </c>
      <c r="B31" s="163" t="s">
        <v>369</v>
      </c>
      <c r="C31" s="152"/>
      <c r="D31" s="152"/>
    </row>
    <row r="32" spans="1:4" ht="16.5" thickBot="1">
      <c r="A32" s="150" t="s">
        <v>67</v>
      </c>
      <c r="B32" s="164" t="s">
        <v>370</v>
      </c>
      <c r="C32" s="165"/>
      <c r="D32" s="165"/>
    </row>
    <row r="33" spans="1:4" ht="16.5" thickBot="1">
      <c r="A33" s="157" t="s">
        <v>69</v>
      </c>
      <c r="B33" s="158" t="s">
        <v>371</v>
      </c>
      <c r="C33" s="146">
        <f>+C34+C35+C36</f>
        <v>0</v>
      </c>
      <c r="D33" s="146">
        <f>+D34+D35+D36</f>
        <v>0</v>
      </c>
    </row>
    <row r="34" spans="1:4" ht="15.75">
      <c r="A34" s="160" t="s">
        <v>71</v>
      </c>
      <c r="B34" s="161" t="s">
        <v>96</v>
      </c>
      <c r="C34" s="162"/>
      <c r="D34" s="162"/>
    </row>
    <row r="35" spans="1:4" ht="15.75">
      <c r="A35" s="160" t="s">
        <v>73</v>
      </c>
      <c r="B35" s="163" t="s">
        <v>98</v>
      </c>
      <c r="C35" s="166"/>
      <c r="D35" s="166"/>
    </row>
    <row r="36" spans="1:4" ht="16.5" thickBot="1">
      <c r="A36" s="150" t="s">
        <v>75</v>
      </c>
      <c r="B36" s="164" t="s">
        <v>100</v>
      </c>
      <c r="C36" s="165"/>
      <c r="D36" s="165"/>
    </row>
    <row r="37" spans="1:4" ht="16.5" thickBot="1">
      <c r="A37" s="157" t="s">
        <v>93</v>
      </c>
      <c r="B37" s="158" t="s">
        <v>267</v>
      </c>
      <c r="C37" s="159"/>
      <c r="D37" s="159"/>
    </row>
    <row r="38" spans="1:4" ht="16.5" thickBot="1">
      <c r="A38" s="157" t="s">
        <v>250</v>
      </c>
      <c r="B38" s="158" t="s">
        <v>372</v>
      </c>
      <c r="C38" s="167">
        <v>240000</v>
      </c>
      <c r="D38" s="167">
        <v>240000</v>
      </c>
    </row>
    <row r="39" spans="1:4" ht="16.5" thickBot="1">
      <c r="A39" s="139" t="s">
        <v>115</v>
      </c>
      <c r="B39" s="158" t="s">
        <v>373</v>
      </c>
      <c r="C39" s="168">
        <f>+C10+C22+C27+C28+C33+C37+C38</f>
        <v>22225567</v>
      </c>
      <c r="D39" s="168">
        <f>+D10+D22+D27+D28+D33+D37+D38</f>
        <v>36556363</v>
      </c>
    </row>
    <row r="40" spans="1:4" ht="16.5" thickBot="1">
      <c r="A40" s="169" t="s">
        <v>125</v>
      </c>
      <c r="B40" s="158" t="s">
        <v>374</v>
      </c>
      <c r="C40" s="168">
        <f>+C41+C42+C43</f>
        <v>91967578</v>
      </c>
      <c r="D40" s="168">
        <f>+D41+D42+D43</f>
        <v>111147733</v>
      </c>
    </row>
    <row r="41" spans="1:4" ht="15.75">
      <c r="A41" s="160" t="s">
        <v>375</v>
      </c>
      <c r="B41" s="161" t="s">
        <v>268</v>
      </c>
      <c r="C41" s="162">
        <v>5514557</v>
      </c>
      <c r="D41" s="162">
        <v>21405434</v>
      </c>
    </row>
    <row r="42" spans="1:4" ht="15.75">
      <c r="A42" s="160" t="s">
        <v>376</v>
      </c>
      <c r="B42" s="163" t="s">
        <v>377</v>
      </c>
      <c r="C42" s="166"/>
      <c r="D42" s="166"/>
    </row>
    <row r="43" spans="1:4" ht="16.5" thickBot="1">
      <c r="A43" s="150" t="s">
        <v>378</v>
      </c>
      <c r="B43" s="164" t="s">
        <v>379</v>
      </c>
      <c r="C43" s="165">
        <v>86453021</v>
      </c>
      <c r="D43" s="165">
        <v>89742299</v>
      </c>
    </row>
    <row r="44" spans="1:4" ht="16.5" thickBot="1">
      <c r="A44" s="169" t="s">
        <v>260</v>
      </c>
      <c r="B44" s="170" t="s">
        <v>380</v>
      </c>
      <c r="C44" s="171">
        <f>+C39+C40</f>
        <v>114193145</v>
      </c>
      <c r="D44" s="171">
        <f>+D39+D40</f>
        <v>147704096</v>
      </c>
    </row>
    <row r="45" spans="1:4" ht="16.5" thickBot="1">
      <c r="A45" s="172"/>
      <c r="B45" s="173"/>
      <c r="C45" s="174"/>
    </row>
    <row r="46" spans="1:4" ht="16.5" thickBot="1">
      <c r="A46" s="136"/>
      <c r="B46" s="232" t="s">
        <v>177</v>
      </c>
      <c r="C46" s="230"/>
      <c r="D46" s="231"/>
    </row>
    <row r="47" spans="1:4" ht="16.5" thickBot="1">
      <c r="A47" s="157" t="s">
        <v>11</v>
      </c>
      <c r="B47" s="158" t="s">
        <v>381</v>
      </c>
      <c r="C47" s="146">
        <f>SUM(C48:C52)</f>
        <v>113849345</v>
      </c>
      <c r="D47" s="146">
        <f>SUM(D48:D52)</f>
        <v>147140897</v>
      </c>
    </row>
    <row r="48" spans="1:4" ht="15.75">
      <c r="A48" s="150" t="s">
        <v>13</v>
      </c>
      <c r="B48" s="156" t="s">
        <v>178</v>
      </c>
      <c r="C48" s="162">
        <v>71474073</v>
      </c>
      <c r="D48" s="162">
        <v>94744250</v>
      </c>
    </row>
    <row r="49" spans="1:4" ht="15.75">
      <c r="A49" s="150" t="s">
        <v>15</v>
      </c>
      <c r="B49" s="151" t="s">
        <v>179</v>
      </c>
      <c r="C49" s="175">
        <v>13484199</v>
      </c>
      <c r="D49" s="175">
        <v>17847155</v>
      </c>
    </row>
    <row r="50" spans="1:4" ht="15.75">
      <c r="A50" s="150" t="s">
        <v>17</v>
      </c>
      <c r="B50" s="151" t="s">
        <v>180</v>
      </c>
      <c r="C50" s="175">
        <v>28665361</v>
      </c>
      <c r="D50" s="175">
        <v>34323780</v>
      </c>
    </row>
    <row r="51" spans="1:4" ht="15.75">
      <c r="A51" s="150" t="s">
        <v>19</v>
      </c>
      <c r="B51" s="151" t="s">
        <v>181</v>
      </c>
      <c r="C51" s="175"/>
      <c r="D51" s="175"/>
    </row>
    <row r="52" spans="1:4" ht="16.5" thickBot="1">
      <c r="A52" s="150" t="s">
        <v>21</v>
      </c>
      <c r="B52" s="151" t="s">
        <v>183</v>
      </c>
      <c r="C52" s="175">
        <v>225712</v>
      </c>
      <c r="D52" s="175">
        <v>225712</v>
      </c>
    </row>
    <row r="53" spans="1:4" ht="16.5" thickBot="1">
      <c r="A53" s="157" t="s">
        <v>25</v>
      </c>
      <c r="B53" s="158" t="s">
        <v>382</v>
      </c>
      <c r="C53" s="146">
        <f>SUM(C54:C56)</f>
        <v>343800</v>
      </c>
      <c r="D53" s="146">
        <f>SUM(D54:D56)</f>
        <v>563199</v>
      </c>
    </row>
    <row r="54" spans="1:4" ht="15.75">
      <c r="A54" s="150" t="s">
        <v>27</v>
      </c>
      <c r="B54" s="156" t="s">
        <v>213</v>
      </c>
      <c r="C54" s="162">
        <v>343800</v>
      </c>
      <c r="D54" s="162">
        <v>563199</v>
      </c>
    </row>
    <row r="55" spans="1:4" ht="15.75">
      <c r="A55" s="150" t="s">
        <v>29</v>
      </c>
      <c r="B55" s="151" t="s">
        <v>215</v>
      </c>
      <c r="C55" s="175"/>
      <c r="D55" s="175"/>
    </row>
    <row r="56" spans="1:4" ht="15.75">
      <c r="A56" s="150" t="s">
        <v>31</v>
      </c>
      <c r="B56" s="151" t="s">
        <v>383</v>
      </c>
      <c r="C56" s="175"/>
      <c r="D56" s="175"/>
    </row>
    <row r="57" spans="1:4" ht="32.25" thickBot="1">
      <c r="A57" s="150" t="s">
        <v>33</v>
      </c>
      <c r="B57" s="151" t="s">
        <v>384</v>
      </c>
      <c r="C57" s="175"/>
      <c r="D57" s="175"/>
    </row>
    <row r="58" spans="1:4" ht="16.5" thickBot="1">
      <c r="A58" s="157" t="s">
        <v>39</v>
      </c>
      <c r="B58" s="158" t="s">
        <v>385</v>
      </c>
      <c r="C58" s="159"/>
      <c r="D58" s="159"/>
    </row>
    <row r="59" spans="1:4" ht="16.5" thickBot="1">
      <c r="A59" s="157" t="s">
        <v>232</v>
      </c>
      <c r="B59" s="176" t="s">
        <v>386</v>
      </c>
      <c r="C59" s="177">
        <f>+C47+C53+C58</f>
        <v>114193145</v>
      </c>
      <c r="D59" s="177">
        <f>+D47+D53+D58</f>
        <v>147704096</v>
      </c>
    </row>
    <row r="60" spans="1:4" ht="16.5" thickBot="1">
      <c r="A60" s="178"/>
      <c r="B60" s="179"/>
      <c r="C60" s="180"/>
    </row>
    <row r="61" spans="1:4" ht="16.5" thickBot="1">
      <c r="A61" s="181" t="s">
        <v>264</v>
      </c>
      <c r="B61" s="182"/>
      <c r="C61" s="183">
        <v>26</v>
      </c>
      <c r="D61" s="183">
        <v>26</v>
      </c>
    </row>
    <row r="62" spans="1:4" ht="16.5" thickBot="1">
      <c r="A62" s="181" t="s">
        <v>265</v>
      </c>
      <c r="B62" s="182"/>
      <c r="C62" s="183">
        <v>4</v>
      </c>
      <c r="D62" s="183">
        <v>4</v>
      </c>
    </row>
  </sheetData>
  <mergeCells count="3">
    <mergeCell ref="A1:D1"/>
    <mergeCell ref="A2:D2"/>
    <mergeCell ref="B46:D46"/>
  </mergeCells>
  <pageMargins left="0.52" right="0.36" top="0.75" bottom="0.75" header="0.3" footer="0.3"/>
  <pageSetup paperSize="9" scale="71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G28"/>
  <sheetViews>
    <sheetView view="pageBreakPreview" zoomScale="60" zoomScaleNormal="100" workbookViewId="0">
      <selection activeCell="D3" sqref="D3"/>
    </sheetView>
  </sheetViews>
  <sheetFormatPr defaultRowHeight="15"/>
  <cols>
    <col min="1" max="1" width="6.7109375" customWidth="1"/>
    <col min="2" max="2" width="41.85546875" customWidth="1"/>
    <col min="3" max="3" width="19.28515625" customWidth="1"/>
    <col min="4" max="4" width="17.140625" customWidth="1"/>
    <col min="5" max="5" width="36.5703125" customWidth="1"/>
    <col min="6" max="6" width="21.5703125" customWidth="1"/>
    <col min="7" max="7" width="18.7109375" customWidth="1"/>
  </cols>
  <sheetData>
    <row r="1" spans="1:7" ht="15.75">
      <c r="A1" s="225" t="s">
        <v>389</v>
      </c>
      <c r="B1" s="225"/>
      <c r="C1" s="225"/>
      <c r="D1" s="225"/>
      <c r="E1" s="225"/>
      <c r="F1" s="225"/>
      <c r="G1" s="225"/>
    </row>
    <row r="2" spans="1:7" ht="15.75">
      <c r="A2" s="226" t="s">
        <v>465</v>
      </c>
      <c r="B2" s="226"/>
      <c r="C2" s="226"/>
      <c r="D2" s="226"/>
      <c r="E2" s="226"/>
      <c r="F2" s="226"/>
      <c r="G2" s="226"/>
    </row>
    <row r="3" spans="1:7" ht="15.75">
      <c r="A3" s="90"/>
      <c r="B3" s="90"/>
      <c r="C3" s="90"/>
      <c r="D3" s="90"/>
      <c r="E3" s="1"/>
      <c r="F3" s="1"/>
      <c r="G3" s="1"/>
    </row>
    <row r="4" spans="1:7" ht="24" customHeight="1">
      <c r="A4" s="235" t="s">
        <v>351</v>
      </c>
      <c r="B4" s="235"/>
      <c r="C4" s="235"/>
      <c r="D4" s="235"/>
      <c r="E4" s="235"/>
      <c r="F4" s="235"/>
      <c r="G4" s="235"/>
    </row>
    <row r="5" spans="1:7" ht="16.5" thickBot="1">
      <c r="A5" s="94"/>
      <c r="B5" s="95"/>
      <c r="C5" s="95"/>
      <c r="D5" s="94"/>
      <c r="E5" s="94"/>
      <c r="F5" s="94"/>
      <c r="G5" s="121" t="s">
        <v>394</v>
      </c>
    </row>
    <row r="6" spans="1:7" ht="16.5" thickBot="1">
      <c r="A6" s="233" t="s">
        <v>270</v>
      </c>
      <c r="B6" s="96" t="s">
        <v>10</v>
      </c>
      <c r="C6" s="213"/>
      <c r="D6" s="97"/>
      <c r="E6" s="96" t="s">
        <v>177</v>
      </c>
      <c r="F6" s="214"/>
      <c r="G6" s="98"/>
    </row>
    <row r="7" spans="1:7" ht="48" thickBot="1">
      <c r="A7" s="234"/>
      <c r="B7" s="99" t="s">
        <v>0</v>
      </c>
      <c r="C7" s="100" t="s">
        <v>407</v>
      </c>
      <c r="D7" s="100" t="s">
        <v>408</v>
      </c>
      <c r="E7" s="99" t="s">
        <v>0</v>
      </c>
      <c r="F7" s="101" t="s">
        <v>407</v>
      </c>
      <c r="G7" s="101" t="s">
        <v>408</v>
      </c>
    </row>
    <row r="8" spans="1:7" ht="16.5" thickBot="1">
      <c r="A8" s="102" t="s">
        <v>7</v>
      </c>
      <c r="B8" s="99" t="s">
        <v>8</v>
      </c>
      <c r="C8" s="100" t="s">
        <v>9</v>
      </c>
      <c r="D8" s="100" t="s">
        <v>271</v>
      </c>
      <c r="E8" s="99" t="s">
        <v>272</v>
      </c>
      <c r="F8" s="101" t="s">
        <v>409</v>
      </c>
      <c r="G8" s="101" t="s">
        <v>410</v>
      </c>
    </row>
    <row r="9" spans="1:7" ht="15.75">
      <c r="A9" s="130" t="s">
        <v>11</v>
      </c>
      <c r="B9" s="103" t="s">
        <v>273</v>
      </c>
      <c r="C9" s="104">
        <v>51888487</v>
      </c>
      <c r="D9" s="104">
        <f>'3-a'!D10</f>
        <v>55093533</v>
      </c>
      <c r="E9" s="103" t="s">
        <v>274</v>
      </c>
      <c r="F9" s="105">
        <v>66739948</v>
      </c>
      <c r="G9" s="105">
        <f>'3-a'!D96</f>
        <v>88900672</v>
      </c>
    </row>
    <row r="10" spans="1:7" ht="31.5">
      <c r="A10" s="131" t="s">
        <v>25</v>
      </c>
      <c r="B10" s="106" t="s">
        <v>275</v>
      </c>
      <c r="C10" s="107">
        <v>57542447</v>
      </c>
      <c r="D10" s="107">
        <f>'3-a'!D17</f>
        <v>123793684</v>
      </c>
      <c r="E10" s="106" t="s">
        <v>179</v>
      </c>
      <c r="F10" s="108">
        <v>10672562</v>
      </c>
      <c r="G10" s="105">
        <f>'3-a'!D97</f>
        <v>16227575</v>
      </c>
    </row>
    <row r="11" spans="1:7" ht="15.75">
      <c r="A11" s="131" t="s">
        <v>39</v>
      </c>
      <c r="B11" s="106" t="s">
        <v>276</v>
      </c>
      <c r="C11" s="107"/>
      <c r="D11" s="107">
        <f>'3-a'!D23</f>
        <v>83190616</v>
      </c>
      <c r="E11" s="106" t="s">
        <v>277</v>
      </c>
      <c r="F11" s="108">
        <v>65573954</v>
      </c>
      <c r="G11" s="105">
        <f>'3-a'!D98</f>
        <v>115029924</v>
      </c>
    </row>
    <row r="12" spans="1:7" ht="15.75">
      <c r="A12" s="131" t="s">
        <v>232</v>
      </c>
      <c r="B12" s="106" t="s">
        <v>266</v>
      </c>
      <c r="C12" s="107">
        <v>146780000</v>
      </c>
      <c r="D12" s="107">
        <f>'3-a'!D31</f>
        <v>202009688</v>
      </c>
      <c r="E12" s="106" t="s">
        <v>181</v>
      </c>
      <c r="F12" s="108">
        <v>7300000</v>
      </c>
      <c r="G12" s="105">
        <f>'3-a'!D99</f>
        <v>10392400</v>
      </c>
    </row>
    <row r="13" spans="1:7" ht="15.75">
      <c r="A13" s="131" t="s">
        <v>69</v>
      </c>
      <c r="B13" s="109" t="s">
        <v>278</v>
      </c>
      <c r="C13" s="107">
        <v>6984770</v>
      </c>
      <c r="D13" s="107">
        <f>'3-a'!D39</f>
        <v>11214770</v>
      </c>
      <c r="E13" s="106" t="s">
        <v>183</v>
      </c>
      <c r="F13" s="108">
        <v>25804567</v>
      </c>
      <c r="G13" s="105">
        <f>'3-a'!D100</f>
        <v>35991402</v>
      </c>
    </row>
    <row r="14" spans="1:7" ht="15.75">
      <c r="A14" s="131" t="s">
        <v>93</v>
      </c>
      <c r="B14" s="106" t="s">
        <v>267</v>
      </c>
      <c r="C14" s="110"/>
      <c r="D14" s="110">
        <f>'3-a'!D57</f>
        <v>228000</v>
      </c>
      <c r="E14" s="106" t="s">
        <v>208</v>
      </c>
      <c r="F14" s="108"/>
      <c r="G14" s="108"/>
    </row>
    <row r="15" spans="1:7" ht="16.5" thickBot="1">
      <c r="A15" s="131" t="s">
        <v>250</v>
      </c>
      <c r="B15" s="106" t="s">
        <v>279</v>
      </c>
      <c r="C15" s="107"/>
      <c r="D15" s="107"/>
      <c r="E15" s="111"/>
      <c r="F15" s="108"/>
      <c r="G15" s="108"/>
    </row>
    <row r="16" spans="1:7" ht="32.25" thickBot="1">
      <c r="A16" s="102" t="s">
        <v>115</v>
      </c>
      <c r="B16" s="112" t="s">
        <v>340</v>
      </c>
      <c r="C16" s="113">
        <f>SUM(C9:C10,C12:C14)</f>
        <v>263195704</v>
      </c>
      <c r="D16" s="113">
        <f>SUM(D9:D10,D12:D14)</f>
        <v>392339675</v>
      </c>
      <c r="E16" s="112" t="s">
        <v>339</v>
      </c>
      <c r="F16" s="114">
        <f>SUM(F9:F14)</f>
        <v>176091031</v>
      </c>
      <c r="G16" s="114">
        <f>SUM(G9:G14)</f>
        <v>266541973</v>
      </c>
    </row>
    <row r="17" spans="1:7" ht="31.5">
      <c r="A17" s="132" t="s">
        <v>125</v>
      </c>
      <c r="B17" s="115" t="s">
        <v>337</v>
      </c>
      <c r="C17" s="116">
        <f>C18+C19+C20+C21</f>
        <v>1198672</v>
      </c>
      <c r="D17" s="116">
        <f>D18+D19+D20+D21</f>
        <v>0</v>
      </c>
      <c r="E17" s="106" t="s">
        <v>396</v>
      </c>
      <c r="F17" s="117"/>
      <c r="G17" s="117"/>
    </row>
    <row r="18" spans="1:7" ht="15.75">
      <c r="A18" s="133" t="s">
        <v>260</v>
      </c>
      <c r="B18" s="106" t="s">
        <v>284</v>
      </c>
      <c r="C18" s="107">
        <v>1198672</v>
      </c>
      <c r="D18" s="107"/>
      <c r="E18" s="106" t="s">
        <v>285</v>
      </c>
      <c r="F18" s="108"/>
      <c r="G18" s="108"/>
    </row>
    <row r="19" spans="1:7" ht="15.75">
      <c r="A19" s="133" t="s">
        <v>262</v>
      </c>
      <c r="B19" s="106" t="s">
        <v>287</v>
      </c>
      <c r="C19" s="107"/>
      <c r="D19" s="107"/>
      <c r="E19" s="106" t="s">
        <v>288</v>
      </c>
      <c r="F19" s="108"/>
      <c r="G19" s="108"/>
    </row>
    <row r="20" spans="1:7" ht="15.75">
      <c r="A20" s="133" t="s">
        <v>280</v>
      </c>
      <c r="B20" s="106" t="s">
        <v>290</v>
      </c>
      <c r="C20" s="107"/>
      <c r="D20" s="107"/>
      <c r="E20" s="106" t="s">
        <v>291</v>
      </c>
      <c r="F20" s="108"/>
      <c r="G20" s="108"/>
    </row>
    <row r="21" spans="1:7" ht="15.75">
      <c r="A21" s="133" t="s">
        <v>281</v>
      </c>
      <c r="B21" s="106" t="s">
        <v>403</v>
      </c>
      <c r="C21" s="107"/>
      <c r="D21" s="107"/>
      <c r="E21" s="115" t="s">
        <v>293</v>
      </c>
      <c r="F21" s="108"/>
      <c r="G21" s="108"/>
    </row>
    <row r="22" spans="1:7" ht="31.5">
      <c r="A22" s="133" t="s">
        <v>282</v>
      </c>
      <c r="B22" s="106" t="s">
        <v>336</v>
      </c>
      <c r="C22" s="118">
        <f>C23+C24</f>
        <v>0</v>
      </c>
      <c r="D22" s="118">
        <f>D23+D24</f>
        <v>0</v>
      </c>
      <c r="E22" s="106" t="s">
        <v>295</v>
      </c>
      <c r="F22" s="108"/>
      <c r="G22" s="108"/>
    </row>
    <row r="23" spans="1:7" ht="31.5">
      <c r="A23" s="132" t="s">
        <v>283</v>
      </c>
      <c r="B23" s="115" t="s">
        <v>297</v>
      </c>
      <c r="C23" s="119"/>
      <c r="D23" s="119"/>
      <c r="E23" s="106" t="s">
        <v>258</v>
      </c>
      <c r="F23" s="117"/>
      <c r="G23" s="117"/>
    </row>
    <row r="24" spans="1:7" ht="15.75">
      <c r="A24" s="133" t="s">
        <v>286</v>
      </c>
      <c r="B24" s="106" t="s">
        <v>398</v>
      </c>
      <c r="C24" s="107"/>
      <c r="D24" s="107"/>
      <c r="E24" s="106" t="s">
        <v>259</v>
      </c>
      <c r="F24" s="108"/>
      <c r="G24" s="108"/>
    </row>
    <row r="25" spans="1:7" ht="31.5">
      <c r="A25" s="131" t="s">
        <v>289</v>
      </c>
      <c r="B25" s="106" t="s">
        <v>170</v>
      </c>
      <c r="C25" s="107"/>
      <c r="D25" s="107"/>
      <c r="E25" s="106" t="s">
        <v>397</v>
      </c>
      <c r="F25" s="108">
        <v>1850324</v>
      </c>
      <c r="G25" s="108">
        <f>'3-a'!D144</f>
        <v>1850324</v>
      </c>
    </row>
    <row r="26" spans="1:7" ht="32.25" thickBot="1">
      <c r="A26" s="134" t="s">
        <v>292</v>
      </c>
      <c r="B26" s="115" t="s">
        <v>172</v>
      </c>
      <c r="C26" s="119"/>
      <c r="D26" s="119"/>
      <c r="E26" s="120" t="s">
        <v>247</v>
      </c>
      <c r="F26" s="117">
        <v>86453021</v>
      </c>
      <c r="G26" s="108">
        <f>'3-a'!D145</f>
        <v>89742299</v>
      </c>
    </row>
    <row r="27" spans="1:7" ht="32.25" thickBot="1">
      <c r="A27" s="102" t="s">
        <v>294</v>
      </c>
      <c r="B27" s="112" t="s">
        <v>338</v>
      </c>
      <c r="C27" s="113">
        <f>C17+C22+C25+C26</f>
        <v>1198672</v>
      </c>
      <c r="D27" s="113">
        <f>D17+D22+D25+D26</f>
        <v>0</v>
      </c>
      <c r="E27" s="112" t="s">
        <v>393</v>
      </c>
      <c r="F27" s="114">
        <f>SUM(F17:F26)</f>
        <v>88303345</v>
      </c>
      <c r="G27" s="114">
        <f>SUM(G17:G26)</f>
        <v>91592623</v>
      </c>
    </row>
    <row r="28" spans="1:7" ht="16.5" thickBot="1">
      <c r="A28" s="102" t="s">
        <v>296</v>
      </c>
      <c r="B28" s="112" t="s">
        <v>341</v>
      </c>
      <c r="C28" s="50">
        <f>C16+C27</f>
        <v>264394376</v>
      </c>
      <c r="D28" s="50">
        <f>D16+D27</f>
        <v>392339675</v>
      </c>
      <c r="E28" s="112" t="s">
        <v>342</v>
      </c>
      <c r="F28" s="50">
        <f>F16+F27</f>
        <v>264394376</v>
      </c>
      <c r="G28" s="50">
        <f>G16+G27</f>
        <v>358134596</v>
      </c>
    </row>
  </sheetData>
  <mergeCells count="4">
    <mergeCell ref="A6:A7"/>
    <mergeCell ref="A4:G4"/>
    <mergeCell ref="A1:G1"/>
    <mergeCell ref="A2:G2"/>
  </mergeCells>
  <pageMargins left="1.19" right="0.70866141732283472" top="0.35433070866141736" bottom="0.35433070866141736" header="0.31496062992125984" footer="0.31496062992125984"/>
  <pageSetup paperSize="9" scale="77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G29"/>
  <sheetViews>
    <sheetView view="pageBreakPreview" zoomScale="60" zoomScaleNormal="100" workbookViewId="0">
      <selection activeCell="E3" sqref="E3"/>
    </sheetView>
  </sheetViews>
  <sheetFormatPr defaultRowHeight="15"/>
  <cols>
    <col min="1" max="1" width="6.7109375" customWidth="1"/>
    <col min="2" max="2" width="41.85546875" customWidth="1"/>
    <col min="3" max="3" width="17.140625" customWidth="1"/>
    <col min="4" max="4" width="15.28515625" customWidth="1"/>
    <col min="5" max="5" width="36.7109375" customWidth="1"/>
    <col min="6" max="6" width="16.85546875" customWidth="1"/>
    <col min="7" max="7" width="17.42578125" customWidth="1"/>
  </cols>
  <sheetData>
    <row r="1" spans="1:7" ht="15.75">
      <c r="A1" s="225" t="s">
        <v>390</v>
      </c>
      <c r="B1" s="225"/>
      <c r="C1" s="225"/>
      <c r="D1" s="225"/>
      <c r="E1" s="225"/>
      <c r="F1" s="225"/>
      <c r="G1" s="225"/>
    </row>
    <row r="2" spans="1:7" ht="15.75">
      <c r="A2" s="226" t="s">
        <v>465</v>
      </c>
      <c r="B2" s="226"/>
      <c r="C2" s="226"/>
      <c r="D2" s="226"/>
      <c r="E2" s="226"/>
      <c r="F2" s="226"/>
      <c r="G2" s="226"/>
    </row>
    <row r="3" spans="1:7" ht="15.75">
      <c r="A3" s="88"/>
      <c r="B3" s="88"/>
      <c r="C3" s="88"/>
      <c r="D3" s="88"/>
      <c r="E3" s="88"/>
      <c r="F3" s="88"/>
      <c r="G3" s="88"/>
    </row>
    <row r="4" spans="1:7" ht="15.75">
      <c r="A4" s="235" t="s">
        <v>352</v>
      </c>
      <c r="B4" s="235"/>
      <c r="C4" s="235"/>
      <c r="D4" s="235"/>
      <c r="E4" s="235"/>
      <c r="F4" s="235"/>
      <c r="G4" s="235"/>
    </row>
    <row r="5" spans="1:7" ht="16.5" thickBot="1">
      <c r="A5" s="94"/>
      <c r="B5" s="95"/>
      <c r="C5" s="95"/>
      <c r="D5" s="94"/>
      <c r="E5" s="94"/>
      <c r="F5" s="94"/>
      <c r="G5" s="121" t="s">
        <v>395</v>
      </c>
    </row>
    <row r="6" spans="1:7" ht="16.5" thickBot="1">
      <c r="A6" s="236" t="s">
        <v>270</v>
      </c>
      <c r="B6" s="96" t="s">
        <v>10</v>
      </c>
      <c r="C6" s="213"/>
      <c r="D6" s="97"/>
      <c r="E6" s="96" t="s">
        <v>177</v>
      </c>
      <c r="F6" s="214"/>
      <c r="G6" s="98"/>
    </row>
    <row r="7" spans="1:7" ht="48" thickBot="1">
      <c r="A7" s="237"/>
      <c r="B7" s="99" t="s">
        <v>0</v>
      </c>
      <c r="C7" s="100" t="s">
        <v>407</v>
      </c>
      <c r="D7" s="100" t="s">
        <v>408</v>
      </c>
      <c r="E7" s="99" t="s">
        <v>0</v>
      </c>
      <c r="F7" s="101" t="s">
        <v>407</v>
      </c>
      <c r="G7" s="101" t="s">
        <v>408</v>
      </c>
    </row>
    <row r="8" spans="1:7" ht="16.5" thickBot="1">
      <c r="A8" s="102" t="s">
        <v>7</v>
      </c>
      <c r="B8" s="99" t="s">
        <v>8</v>
      </c>
      <c r="C8" s="100" t="s">
        <v>9</v>
      </c>
      <c r="D8" s="100" t="s">
        <v>272</v>
      </c>
      <c r="E8" s="99" t="s">
        <v>272</v>
      </c>
      <c r="F8" s="101" t="s">
        <v>409</v>
      </c>
      <c r="G8" s="101" t="s">
        <v>410</v>
      </c>
    </row>
    <row r="9" spans="1:7" ht="31.5">
      <c r="A9" s="130" t="s">
        <v>11</v>
      </c>
      <c r="B9" s="103" t="s">
        <v>299</v>
      </c>
      <c r="C9" s="104"/>
      <c r="D9" s="104">
        <f>'3-a'!D24</f>
        <v>2750820</v>
      </c>
      <c r="E9" s="103" t="s">
        <v>213</v>
      </c>
      <c r="F9" s="105">
        <v>90513758</v>
      </c>
      <c r="G9" s="105">
        <f>'3-a'!D117</f>
        <v>31678310</v>
      </c>
    </row>
    <row r="10" spans="1:7" ht="31.5">
      <c r="A10" s="131" t="s">
        <v>25</v>
      </c>
      <c r="B10" s="106" t="s">
        <v>300</v>
      </c>
      <c r="C10" s="107"/>
      <c r="D10" s="107"/>
      <c r="E10" s="106" t="s">
        <v>301</v>
      </c>
      <c r="F10" s="108"/>
      <c r="G10" s="105">
        <f>'3-a'!D118</f>
        <v>0</v>
      </c>
    </row>
    <row r="11" spans="1:7" ht="15.75">
      <c r="A11" s="131" t="s">
        <v>39</v>
      </c>
      <c r="B11" s="106" t="s">
        <v>302</v>
      </c>
      <c r="C11" s="107"/>
      <c r="D11" s="107"/>
      <c r="E11" s="106" t="s">
        <v>215</v>
      </c>
      <c r="F11" s="108">
        <v>53119020</v>
      </c>
      <c r="G11" s="105">
        <f>'3-a'!D119</f>
        <v>171688253</v>
      </c>
    </row>
    <row r="12" spans="1:7" ht="31.5">
      <c r="A12" s="131" t="s">
        <v>232</v>
      </c>
      <c r="B12" s="106" t="s">
        <v>372</v>
      </c>
      <c r="C12" s="107">
        <v>2325040</v>
      </c>
      <c r="D12" s="107">
        <f>'3-a'!D62</f>
        <v>2325040</v>
      </c>
      <c r="E12" s="106" t="s">
        <v>303</v>
      </c>
      <c r="F12" s="108"/>
      <c r="G12" s="105">
        <f>'3-a'!D120</f>
        <v>0</v>
      </c>
    </row>
    <row r="13" spans="1:7" ht="15.75">
      <c r="A13" s="131" t="s">
        <v>69</v>
      </c>
      <c r="B13" s="106" t="s">
        <v>304</v>
      </c>
      <c r="C13" s="107"/>
      <c r="D13" s="107"/>
      <c r="E13" s="106" t="s">
        <v>217</v>
      </c>
      <c r="F13" s="108">
        <v>1523160</v>
      </c>
      <c r="G13" s="105">
        <f>'3-a'!D121</f>
        <v>1523160</v>
      </c>
    </row>
    <row r="14" spans="1:7" ht="16.5" thickBot="1">
      <c r="A14" s="131" t="s">
        <v>93</v>
      </c>
      <c r="B14" s="106" t="s">
        <v>305</v>
      </c>
      <c r="C14" s="110"/>
      <c r="D14" s="110"/>
      <c r="E14" s="115" t="s">
        <v>208</v>
      </c>
      <c r="F14" s="108"/>
      <c r="G14" s="105">
        <f>'3-a'!D122</f>
        <v>0</v>
      </c>
    </row>
    <row r="15" spans="1:7" ht="32.25" thickBot="1">
      <c r="A15" s="102" t="s">
        <v>250</v>
      </c>
      <c r="B15" s="112" t="s">
        <v>343</v>
      </c>
      <c r="C15" s="113">
        <f>C9+C11+C12+C14</f>
        <v>2325040</v>
      </c>
      <c r="D15" s="113">
        <f>D9+D11+D12+D14</f>
        <v>5075860</v>
      </c>
      <c r="E15" s="112" t="s">
        <v>344</v>
      </c>
      <c r="F15" s="114">
        <f>F9+F11+F13+F14</f>
        <v>145155938</v>
      </c>
      <c r="G15" s="114">
        <f>G9+G11+G13+G14</f>
        <v>204889723</v>
      </c>
    </row>
    <row r="16" spans="1:7" ht="31.5">
      <c r="A16" s="130" t="s">
        <v>115</v>
      </c>
      <c r="B16" s="122" t="s">
        <v>345</v>
      </c>
      <c r="C16" s="123">
        <f>SUM(C17:C21)</f>
        <v>142830898</v>
      </c>
      <c r="D16" s="123">
        <f>SUM(D17:D21)</f>
        <v>165608784</v>
      </c>
      <c r="E16" s="106" t="s">
        <v>396</v>
      </c>
      <c r="F16" s="105"/>
      <c r="G16" s="105"/>
    </row>
    <row r="17" spans="1:7" ht="15.75">
      <c r="A17" s="131" t="s">
        <v>125</v>
      </c>
      <c r="B17" s="124" t="s">
        <v>268</v>
      </c>
      <c r="C17" s="107">
        <v>142830898</v>
      </c>
      <c r="D17" s="107">
        <v>165608784</v>
      </c>
      <c r="E17" s="106" t="s">
        <v>285</v>
      </c>
      <c r="F17" s="108"/>
      <c r="G17" s="108"/>
    </row>
    <row r="18" spans="1:7" ht="15.75">
      <c r="A18" s="130" t="s">
        <v>260</v>
      </c>
      <c r="B18" s="124" t="s">
        <v>306</v>
      </c>
      <c r="C18" s="107"/>
      <c r="D18" s="107"/>
      <c r="E18" s="106" t="s">
        <v>288</v>
      </c>
      <c r="F18" s="108"/>
      <c r="G18" s="108"/>
    </row>
    <row r="19" spans="1:7" ht="15.75">
      <c r="A19" s="131" t="s">
        <v>262</v>
      </c>
      <c r="B19" s="124" t="s">
        <v>307</v>
      </c>
      <c r="C19" s="107"/>
      <c r="D19" s="107"/>
      <c r="E19" s="106" t="s">
        <v>291</v>
      </c>
      <c r="F19" s="108"/>
      <c r="G19" s="108"/>
    </row>
    <row r="20" spans="1:7" ht="15.75">
      <c r="A20" s="130" t="s">
        <v>280</v>
      </c>
      <c r="B20" s="124" t="s">
        <v>401</v>
      </c>
      <c r="C20" s="107"/>
      <c r="D20" s="107"/>
      <c r="E20" s="115" t="s">
        <v>293</v>
      </c>
      <c r="F20" s="108"/>
      <c r="G20" s="108"/>
    </row>
    <row r="21" spans="1:7" ht="31.5">
      <c r="A21" s="131" t="s">
        <v>281</v>
      </c>
      <c r="B21" s="125" t="s">
        <v>400</v>
      </c>
      <c r="C21" s="107"/>
      <c r="D21" s="107"/>
      <c r="E21" s="106" t="s">
        <v>308</v>
      </c>
      <c r="F21" s="108"/>
      <c r="G21" s="108"/>
    </row>
    <row r="22" spans="1:7" ht="31.5">
      <c r="A22" s="130" t="s">
        <v>282</v>
      </c>
      <c r="B22" s="126" t="s">
        <v>346</v>
      </c>
      <c r="C22" s="118">
        <f>C23+C24+C25+C26+C27</f>
        <v>0</v>
      </c>
      <c r="D22" s="118">
        <f>D23+D24+D25+D26+D27</f>
        <v>0</v>
      </c>
      <c r="E22" s="103" t="s">
        <v>248</v>
      </c>
      <c r="F22" s="108"/>
      <c r="G22" s="108"/>
    </row>
    <row r="23" spans="1:7" ht="15.75">
      <c r="A23" s="131" t="s">
        <v>283</v>
      </c>
      <c r="B23" s="125" t="s">
        <v>309</v>
      </c>
      <c r="C23" s="107"/>
      <c r="D23" s="107"/>
      <c r="E23" s="103" t="s">
        <v>249</v>
      </c>
      <c r="F23" s="108"/>
      <c r="G23" s="108"/>
    </row>
    <row r="24" spans="1:7" ht="15.75">
      <c r="A24" s="130" t="s">
        <v>286</v>
      </c>
      <c r="B24" s="125" t="s">
        <v>310</v>
      </c>
      <c r="C24" s="107"/>
      <c r="D24" s="107"/>
      <c r="E24" s="127"/>
      <c r="F24" s="108"/>
      <c r="G24" s="108"/>
    </row>
    <row r="25" spans="1:7" ht="15.75">
      <c r="A25" s="131" t="s">
        <v>289</v>
      </c>
      <c r="B25" s="124" t="s">
        <v>311</v>
      </c>
      <c r="C25" s="107"/>
      <c r="D25" s="107"/>
      <c r="E25" s="127"/>
      <c r="F25" s="108"/>
      <c r="G25" s="108"/>
    </row>
    <row r="26" spans="1:7" ht="19.5" customHeight="1">
      <c r="A26" s="130" t="s">
        <v>292</v>
      </c>
      <c r="B26" s="128" t="s">
        <v>399</v>
      </c>
      <c r="C26" s="107"/>
      <c r="D26" s="107"/>
      <c r="E26" s="111"/>
      <c r="F26" s="108"/>
      <c r="G26" s="108"/>
    </row>
    <row r="27" spans="1:7" ht="32.25" thickBot="1">
      <c r="A27" s="131" t="s">
        <v>294</v>
      </c>
      <c r="B27" s="129" t="s">
        <v>402</v>
      </c>
      <c r="C27" s="107"/>
      <c r="D27" s="107"/>
      <c r="E27" s="127"/>
      <c r="F27" s="108"/>
      <c r="G27" s="108"/>
    </row>
    <row r="28" spans="1:7" ht="48" thickBot="1">
      <c r="A28" s="102" t="s">
        <v>296</v>
      </c>
      <c r="B28" s="112" t="s">
        <v>347</v>
      </c>
      <c r="C28" s="113">
        <f>C16+C22</f>
        <v>142830898</v>
      </c>
      <c r="D28" s="113">
        <f>D16+D22</f>
        <v>165608784</v>
      </c>
      <c r="E28" s="112" t="s">
        <v>348</v>
      </c>
      <c r="F28" s="114">
        <f>SUM(F16:F23)</f>
        <v>0</v>
      </c>
      <c r="G28" s="114">
        <f>SUM(G16:G23)</f>
        <v>0</v>
      </c>
    </row>
    <row r="29" spans="1:7" ht="16.5" thickBot="1">
      <c r="A29" s="102" t="s">
        <v>298</v>
      </c>
      <c r="B29" s="112" t="s">
        <v>349</v>
      </c>
      <c r="C29" s="50">
        <f>C15+C28</f>
        <v>145155938</v>
      </c>
      <c r="D29" s="50">
        <f>D15+D28</f>
        <v>170684644</v>
      </c>
      <c r="E29" s="112" t="s">
        <v>350</v>
      </c>
      <c r="F29" s="50">
        <f>F15+F28</f>
        <v>145155938</v>
      </c>
      <c r="G29" s="50">
        <f>G15+G28</f>
        <v>204889723</v>
      </c>
    </row>
  </sheetData>
  <mergeCells count="4">
    <mergeCell ref="A6:A7"/>
    <mergeCell ref="A1:G1"/>
    <mergeCell ref="A2:G2"/>
    <mergeCell ref="A4:G4"/>
  </mergeCells>
  <pageMargins left="1.44" right="0.70866141732283472" top="0.35433070866141736" bottom="0.35433070866141736" header="0.31496062992125984" footer="0.31496062992125984"/>
  <pageSetup paperSize="9"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E34"/>
  <sheetViews>
    <sheetView view="pageBreakPreview" zoomScale="60" zoomScaleNormal="100" workbookViewId="0">
      <selection activeCell="B3" sqref="B3"/>
    </sheetView>
  </sheetViews>
  <sheetFormatPr defaultRowHeight="15"/>
  <cols>
    <col min="1" max="1" width="3.7109375" customWidth="1"/>
    <col min="2" max="2" width="54" customWidth="1"/>
    <col min="3" max="3" width="16.42578125" bestFit="1" customWidth="1"/>
    <col min="4" max="4" width="17.28515625" bestFit="1" customWidth="1"/>
  </cols>
  <sheetData>
    <row r="1" spans="1:5" ht="15.75">
      <c r="A1" s="225" t="s">
        <v>391</v>
      </c>
      <c r="B1" s="225"/>
      <c r="C1" s="225"/>
      <c r="D1" s="225"/>
    </row>
    <row r="2" spans="1:5" ht="15.75">
      <c r="A2" s="226" t="s">
        <v>465</v>
      </c>
      <c r="B2" s="226"/>
      <c r="C2" s="226"/>
      <c r="D2" s="226"/>
      <c r="E2" s="89"/>
    </row>
    <row r="3" spans="1:5" ht="15.75">
      <c r="A3" s="1"/>
      <c r="B3" s="1"/>
      <c r="C3" s="1"/>
    </row>
    <row r="4" spans="1:5" ht="36" customHeight="1">
      <c r="A4" s="238" t="s">
        <v>360</v>
      </c>
      <c r="B4" s="238"/>
      <c r="C4" s="238"/>
      <c r="D4" s="238"/>
    </row>
    <row r="5" spans="1:5" ht="15.75">
      <c r="A5" s="1"/>
      <c r="B5" s="1"/>
      <c r="C5" s="1"/>
      <c r="D5" s="188" t="s">
        <v>394</v>
      </c>
    </row>
    <row r="6" spans="1:5" ht="31.5">
      <c r="A6" s="1"/>
      <c r="B6" s="1"/>
      <c r="C6" s="189" t="s">
        <v>406</v>
      </c>
      <c r="D6" s="190" t="s">
        <v>405</v>
      </c>
    </row>
    <row r="7" spans="1:5" ht="15.75">
      <c r="A7" s="2">
        <v>1</v>
      </c>
      <c r="B7" s="2" t="s">
        <v>312</v>
      </c>
      <c r="C7" s="184">
        <v>145500000</v>
      </c>
      <c r="D7" s="184">
        <v>199723076</v>
      </c>
    </row>
    <row r="8" spans="1:5" ht="31.5">
      <c r="A8" s="2">
        <v>2</v>
      </c>
      <c r="B8" s="2" t="s">
        <v>313</v>
      </c>
      <c r="C8" s="184">
        <v>4127560</v>
      </c>
      <c r="D8" s="184">
        <v>4127560</v>
      </c>
    </row>
    <row r="9" spans="1:5" ht="15.75">
      <c r="A9" s="2">
        <v>3</v>
      </c>
      <c r="B9" s="2" t="s">
        <v>314</v>
      </c>
      <c r="C9" s="184">
        <v>0</v>
      </c>
      <c r="D9" s="184">
        <v>0</v>
      </c>
    </row>
    <row r="10" spans="1:5" ht="31.5">
      <c r="A10" s="2">
        <v>4</v>
      </c>
      <c r="B10" s="2" t="s">
        <v>315</v>
      </c>
      <c r="C10" s="184">
        <v>0</v>
      </c>
      <c r="D10" s="184">
        <v>0</v>
      </c>
    </row>
    <row r="11" spans="1:5" ht="15.75">
      <c r="A11" s="2">
        <v>5</v>
      </c>
      <c r="B11" s="2" t="s">
        <v>316</v>
      </c>
      <c r="C11" s="184">
        <v>0</v>
      </c>
      <c r="D11" s="184">
        <v>0</v>
      </c>
    </row>
    <row r="12" spans="1:5" ht="15.75">
      <c r="A12" s="2">
        <v>6</v>
      </c>
      <c r="B12" s="2" t="s">
        <v>317</v>
      </c>
      <c r="C12" s="184">
        <v>0</v>
      </c>
      <c r="D12" s="184">
        <v>0</v>
      </c>
    </row>
    <row r="13" spans="1:5" ht="15.75">
      <c r="A13" s="239" t="s">
        <v>318</v>
      </c>
      <c r="B13" s="239"/>
      <c r="C13" s="185">
        <f>SUM(C7:C12)</f>
        <v>149627560</v>
      </c>
      <c r="D13" s="185">
        <f>SUM(D7:D12)</f>
        <v>203850636</v>
      </c>
    </row>
    <row r="14" spans="1:5" ht="15.75">
      <c r="A14" s="239" t="s">
        <v>319</v>
      </c>
      <c r="B14" s="239"/>
      <c r="C14" s="5">
        <f t="shared" ref="C14:D14" si="0">C13/2</f>
        <v>74813780</v>
      </c>
      <c r="D14" s="5">
        <f t="shared" si="0"/>
        <v>101925318</v>
      </c>
    </row>
    <row r="15" spans="1:5" ht="15.75">
      <c r="A15" s="240" t="s">
        <v>320</v>
      </c>
      <c r="B15" s="240"/>
      <c r="C15" s="6">
        <f t="shared" ref="C15:D15" si="1">SUM(C16:C23)</f>
        <v>0</v>
      </c>
      <c r="D15" s="6">
        <f t="shared" si="1"/>
        <v>0</v>
      </c>
    </row>
    <row r="16" spans="1:5" ht="15.75">
      <c r="A16" s="2">
        <v>7</v>
      </c>
      <c r="B16" s="2" t="s">
        <v>321</v>
      </c>
      <c r="C16" s="3">
        <v>0</v>
      </c>
      <c r="D16" s="3">
        <v>0</v>
      </c>
    </row>
    <row r="17" spans="1:4" ht="15.75">
      <c r="A17" s="2">
        <v>8</v>
      </c>
      <c r="B17" s="2" t="s">
        <v>322</v>
      </c>
      <c r="C17" s="3">
        <v>0</v>
      </c>
      <c r="D17" s="3">
        <v>0</v>
      </c>
    </row>
    <row r="18" spans="1:4" ht="15.75">
      <c r="A18" s="2">
        <v>9</v>
      </c>
      <c r="B18" s="2" t="s">
        <v>323</v>
      </c>
      <c r="C18" s="3">
        <v>0</v>
      </c>
      <c r="D18" s="3">
        <v>0</v>
      </c>
    </row>
    <row r="19" spans="1:4" ht="15.75">
      <c r="A19" s="2">
        <v>10</v>
      </c>
      <c r="B19" s="2" t="s">
        <v>324</v>
      </c>
      <c r="C19" s="3">
        <v>0</v>
      </c>
      <c r="D19" s="3">
        <v>0</v>
      </c>
    </row>
    <row r="20" spans="1:4" ht="15.75">
      <c r="A20" s="2">
        <v>11</v>
      </c>
      <c r="B20" s="2" t="s">
        <v>325</v>
      </c>
      <c r="C20" s="3">
        <v>0</v>
      </c>
      <c r="D20" s="3">
        <v>0</v>
      </c>
    </row>
    <row r="21" spans="1:4" ht="15.75">
      <c r="A21" s="2">
        <v>12</v>
      </c>
      <c r="B21" s="2" t="s">
        <v>326</v>
      </c>
      <c r="C21" s="3"/>
      <c r="D21" s="3"/>
    </row>
    <row r="22" spans="1:4" ht="15.75">
      <c r="A22" s="2">
        <v>13</v>
      </c>
      <c r="B22" s="2" t="s">
        <v>327</v>
      </c>
      <c r="C22" s="3">
        <v>0</v>
      </c>
      <c r="D22" s="3">
        <v>0</v>
      </c>
    </row>
    <row r="23" spans="1:4" ht="15.75">
      <c r="A23" s="2">
        <v>14</v>
      </c>
      <c r="B23" s="2" t="s">
        <v>328</v>
      </c>
      <c r="C23" s="3">
        <v>0</v>
      </c>
      <c r="D23" s="3">
        <v>0</v>
      </c>
    </row>
    <row r="24" spans="1:4" ht="15.75">
      <c r="A24" s="240" t="s">
        <v>329</v>
      </c>
      <c r="B24" s="240"/>
      <c r="C24" s="6">
        <f t="shared" ref="C24:D24" si="2">SUM(C25:C32)</f>
        <v>0</v>
      </c>
      <c r="D24" s="6">
        <f t="shared" si="2"/>
        <v>0</v>
      </c>
    </row>
    <row r="25" spans="1:4" ht="15.75">
      <c r="A25" s="2">
        <v>15</v>
      </c>
      <c r="B25" s="2" t="s">
        <v>321</v>
      </c>
      <c r="C25" s="3">
        <v>0</v>
      </c>
      <c r="D25" s="3">
        <v>0</v>
      </c>
    </row>
    <row r="26" spans="1:4" ht="15.75">
      <c r="A26" s="2">
        <v>16</v>
      </c>
      <c r="B26" s="2" t="s">
        <v>322</v>
      </c>
      <c r="C26" s="3">
        <v>0</v>
      </c>
      <c r="D26" s="3">
        <v>0</v>
      </c>
    </row>
    <row r="27" spans="1:4" ht="15.75">
      <c r="A27" s="2">
        <v>17</v>
      </c>
      <c r="B27" s="2" t="s">
        <v>323</v>
      </c>
      <c r="C27" s="3">
        <v>0</v>
      </c>
      <c r="D27" s="3">
        <v>0</v>
      </c>
    </row>
    <row r="28" spans="1:4" ht="15.75">
      <c r="A28" s="2">
        <v>18</v>
      </c>
      <c r="B28" s="2" t="s">
        <v>324</v>
      </c>
      <c r="C28" s="3">
        <v>0</v>
      </c>
      <c r="D28" s="3">
        <v>0</v>
      </c>
    </row>
    <row r="29" spans="1:4" ht="15.75">
      <c r="A29" s="2">
        <v>19</v>
      </c>
      <c r="B29" s="2" t="s">
        <v>325</v>
      </c>
      <c r="C29" s="3">
        <v>0</v>
      </c>
      <c r="D29" s="3">
        <v>0</v>
      </c>
    </row>
    <row r="30" spans="1:4" ht="15.75">
      <c r="A30" s="2">
        <v>20</v>
      </c>
      <c r="B30" s="2" t="s">
        <v>326</v>
      </c>
      <c r="C30" s="3">
        <v>0</v>
      </c>
      <c r="D30" s="3">
        <v>0</v>
      </c>
    </row>
    <row r="31" spans="1:4" ht="15.75">
      <c r="A31" s="2">
        <v>21</v>
      </c>
      <c r="B31" s="2" t="s">
        <v>327</v>
      </c>
      <c r="C31" s="3">
        <v>0</v>
      </c>
      <c r="D31" s="3">
        <v>0</v>
      </c>
    </row>
    <row r="32" spans="1:4" ht="15.75">
      <c r="A32" s="2">
        <v>22</v>
      </c>
      <c r="B32" s="2" t="s">
        <v>328</v>
      </c>
      <c r="C32" s="3">
        <v>0</v>
      </c>
      <c r="D32" s="3">
        <v>0</v>
      </c>
    </row>
    <row r="33" spans="1:4" ht="15.75">
      <c r="A33" s="239" t="s">
        <v>330</v>
      </c>
      <c r="B33" s="239"/>
      <c r="C33" s="4">
        <f t="shared" ref="C33:D33" si="3">SUM(C15,C24)</f>
        <v>0</v>
      </c>
      <c r="D33" s="4">
        <f t="shared" si="3"/>
        <v>0</v>
      </c>
    </row>
    <row r="34" spans="1:4" ht="15.75">
      <c r="A34" s="239" t="s">
        <v>331</v>
      </c>
      <c r="B34" s="239"/>
      <c r="C34" s="7">
        <f t="shared" ref="C34:D34" si="4">C14-C33</f>
        <v>74813780</v>
      </c>
      <c r="D34" s="7">
        <f t="shared" si="4"/>
        <v>101925318</v>
      </c>
    </row>
  </sheetData>
  <mergeCells count="9">
    <mergeCell ref="A1:D1"/>
    <mergeCell ref="A2:D2"/>
    <mergeCell ref="A4:D4"/>
    <mergeCell ref="A33:B33"/>
    <mergeCell ref="A34:B34"/>
    <mergeCell ref="A13:B13"/>
    <mergeCell ref="A14:B14"/>
    <mergeCell ref="A15:B15"/>
    <mergeCell ref="A24:B24"/>
  </mergeCells>
  <pageMargins left="0.7" right="0.7" top="0.75" bottom="0.75" header="0.3" footer="0.3"/>
  <pageSetup paperSize="9" scale="9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40"/>
  <sheetViews>
    <sheetView view="pageBreakPreview" zoomScale="60" zoomScaleNormal="100" workbookViewId="0">
      <selection activeCell="F3" sqref="F3"/>
    </sheetView>
  </sheetViews>
  <sheetFormatPr defaultRowHeight="15"/>
  <sheetData>
    <row r="1" spans="1:12" ht="15.75">
      <c r="A1" s="225" t="s">
        <v>458</v>
      </c>
      <c r="B1" s="225"/>
      <c r="C1" s="225"/>
      <c r="D1" s="225"/>
      <c r="E1" s="225"/>
      <c r="F1" s="225"/>
      <c r="G1" s="225"/>
      <c r="H1" s="225"/>
      <c r="I1" s="225"/>
      <c r="J1" s="225"/>
      <c r="K1" s="225"/>
      <c r="L1" s="225"/>
    </row>
    <row r="2" spans="1:12" ht="15.75">
      <c r="A2" s="226" t="s">
        <v>465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  <c r="L2" s="226"/>
    </row>
    <row r="4" spans="1:12" ht="15.75">
      <c r="C4" s="249" t="s">
        <v>411</v>
      </c>
      <c r="D4" s="249"/>
      <c r="E4" s="249"/>
      <c r="F4" s="249"/>
      <c r="G4" s="249"/>
      <c r="H4" s="249"/>
      <c r="I4" s="249"/>
    </row>
    <row r="5" spans="1:12" ht="15.75">
      <c r="C5" s="249" t="s">
        <v>412</v>
      </c>
      <c r="D5" s="249"/>
      <c r="E5" s="249"/>
      <c r="F5" s="249"/>
      <c r="G5" s="249"/>
      <c r="H5" s="249"/>
      <c r="I5" s="249"/>
    </row>
    <row r="7" spans="1:12" ht="15.75">
      <c r="A7" s="250" t="s">
        <v>413</v>
      </c>
      <c r="B7" s="250"/>
      <c r="C7" s="250"/>
      <c r="D7" s="250"/>
      <c r="E7" s="287" t="s">
        <v>463</v>
      </c>
      <c r="F7" s="287"/>
      <c r="G7" s="287"/>
      <c r="H7" s="287"/>
      <c r="I7" s="215"/>
      <c r="J7" s="215"/>
      <c r="K7" s="215"/>
    </row>
    <row r="8" spans="1:12" ht="15.75">
      <c r="A8" s="216" t="s">
        <v>414</v>
      </c>
      <c r="B8" s="216"/>
      <c r="C8" s="217" t="s">
        <v>415</v>
      </c>
      <c r="D8" s="217"/>
      <c r="E8" s="217"/>
      <c r="F8" s="217"/>
      <c r="G8" s="217"/>
      <c r="H8" s="217"/>
      <c r="I8" s="217"/>
    </row>
    <row r="9" spans="1:12" ht="15.75">
      <c r="A9" s="216" t="s">
        <v>416</v>
      </c>
      <c r="B9" s="216"/>
      <c r="C9" s="217" t="s">
        <v>417</v>
      </c>
      <c r="D9" s="216"/>
    </row>
    <row r="10" spans="1:12" ht="15.75">
      <c r="A10" s="216" t="s">
        <v>418</v>
      </c>
      <c r="B10" s="216"/>
      <c r="C10" s="216"/>
      <c r="D10" s="217" t="s">
        <v>419</v>
      </c>
    </row>
    <row r="11" spans="1:12" ht="15.75" thickBot="1"/>
    <row r="12" spans="1:12" ht="15.75" thickBot="1">
      <c r="A12" s="251" t="s">
        <v>420</v>
      </c>
      <c r="B12" s="252"/>
      <c r="C12" s="252"/>
      <c r="D12" s="253"/>
      <c r="E12" s="254" t="s">
        <v>421</v>
      </c>
      <c r="F12" s="255"/>
      <c r="G12" s="254">
        <v>2019</v>
      </c>
      <c r="H12" s="255"/>
      <c r="I12" s="256" t="s">
        <v>422</v>
      </c>
      <c r="J12" s="256"/>
      <c r="K12" s="241" t="s">
        <v>423</v>
      </c>
      <c r="L12" s="242"/>
    </row>
    <row r="13" spans="1:12">
      <c r="A13" s="243" t="s">
        <v>424</v>
      </c>
      <c r="B13" s="244"/>
      <c r="C13" s="244"/>
      <c r="D13" s="245"/>
      <c r="E13" s="246">
        <v>0</v>
      </c>
      <c r="F13" s="246"/>
      <c r="G13" s="246">
        <v>0</v>
      </c>
      <c r="H13" s="246"/>
      <c r="I13" s="246">
        <v>0</v>
      </c>
      <c r="J13" s="247"/>
      <c r="K13" s="246">
        <f>SUM(E13:J13)</f>
        <v>0</v>
      </c>
      <c r="L13" s="248"/>
    </row>
    <row r="14" spans="1:12">
      <c r="A14" s="218" t="s">
        <v>425</v>
      </c>
      <c r="B14" s="219"/>
      <c r="C14" s="219"/>
      <c r="D14" s="220"/>
      <c r="E14" s="257"/>
      <c r="F14" s="257"/>
      <c r="G14" s="257"/>
      <c r="H14" s="257"/>
      <c r="I14" s="257"/>
      <c r="J14" s="258"/>
      <c r="K14" s="257"/>
      <c r="L14" s="259"/>
    </row>
    <row r="15" spans="1:12">
      <c r="A15" s="260" t="s">
        <v>426</v>
      </c>
      <c r="B15" s="261"/>
      <c r="C15" s="261"/>
      <c r="D15" s="262"/>
      <c r="E15" s="257">
        <v>7996556</v>
      </c>
      <c r="F15" s="257"/>
      <c r="G15" s="257">
        <v>9595867</v>
      </c>
      <c r="H15" s="257"/>
      <c r="I15" s="263">
        <v>11195177</v>
      </c>
      <c r="J15" s="264"/>
      <c r="K15" s="263">
        <f>SUM(E15:J15)</f>
        <v>28787600</v>
      </c>
      <c r="L15" s="265"/>
    </row>
    <row r="16" spans="1:12">
      <c r="A16" s="260" t="s">
        <v>427</v>
      </c>
      <c r="B16" s="261"/>
      <c r="C16" s="261"/>
      <c r="D16" s="262"/>
      <c r="E16" s="257"/>
      <c r="F16" s="257"/>
      <c r="G16" s="257"/>
      <c r="H16" s="257"/>
      <c r="I16" s="263"/>
      <c r="J16" s="264"/>
      <c r="K16" s="263"/>
      <c r="L16" s="265"/>
    </row>
    <row r="17" spans="1:12">
      <c r="A17" s="260" t="s">
        <v>428</v>
      </c>
      <c r="B17" s="261"/>
      <c r="C17" s="261"/>
      <c r="D17" s="262"/>
      <c r="E17" s="257"/>
      <c r="F17" s="257"/>
      <c r="G17" s="257"/>
      <c r="H17" s="257"/>
      <c r="I17" s="263"/>
      <c r="J17" s="264"/>
      <c r="K17" s="263"/>
      <c r="L17" s="265"/>
    </row>
    <row r="18" spans="1:12">
      <c r="A18" s="260" t="s">
        <v>429</v>
      </c>
      <c r="B18" s="261"/>
      <c r="C18" s="261"/>
      <c r="D18" s="262"/>
      <c r="E18" s="257"/>
      <c r="F18" s="257"/>
      <c r="G18" s="257"/>
      <c r="H18" s="257"/>
      <c r="I18" s="263"/>
      <c r="J18" s="264"/>
      <c r="K18" s="263"/>
      <c r="L18" s="265"/>
    </row>
    <row r="19" spans="1:12" ht="15.75" thickBot="1">
      <c r="A19" s="266"/>
      <c r="B19" s="267"/>
      <c r="C19" s="267"/>
      <c r="D19" s="268"/>
      <c r="E19" s="269"/>
      <c r="F19" s="269"/>
      <c r="G19" s="269"/>
      <c r="H19" s="269"/>
      <c r="I19" s="270"/>
      <c r="J19" s="271"/>
      <c r="K19" s="270"/>
      <c r="L19" s="272"/>
    </row>
    <row r="20" spans="1:12" ht="15.75" thickBot="1">
      <c r="A20" s="273" t="s">
        <v>430</v>
      </c>
      <c r="B20" s="274"/>
      <c r="C20" s="274"/>
      <c r="D20" s="275"/>
      <c r="E20" s="276"/>
      <c r="F20" s="277"/>
      <c r="G20" s="276"/>
      <c r="H20" s="277"/>
      <c r="I20" s="278"/>
      <c r="J20" s="279"/>
      <c r="K20" s="280">
        <f>SUM(K13:L19)</f>
        <v>28787600</v>
      </c>
      <c r="L20" s="281"/>
    </row>
    <row r="21" spans="1:12">
      <c r="A21" s="221"/>
      <c r="B21" s="221"/>
      <c r="C21" s="221"/>
      <c r="D21" s="222"/>
      <c r="E21" s="222"/>
      <c r="F21" s="222"/>
      <c r="G21" s="222"/>
      <c r="H21" s="222"/>
      <c r="I21" s="222"/>
      <c r="J21" s="222"/>
    </row>
    <row r="22" spans="1:12" ht="15.75" thickBot="1">
      <c r="A22" s="221"/>
      <c r="B22" s="221"/>
      <c r="C22" s="221"/>
      <c r="D22" s="222"/>
      <c r="E22" s="222"/>
      <c r="F22" s="222"/>
      <c r="G22" s="222"/>
      <c r="H22" s="222"/>
      <c r="I22" s="222"/>
      <c r="J22" s="222"/>
    </row>
    <row r="23" spans="1:12" ht="15.75" thickBot="1">
      <c r="A23" s="273" t="s">
        <v>431</v>
      </c>
      <c r="B23" s="274"/>
      <c r="C23" s="274"/>
      <c r="D23" s="274"/>
      <c r="E23" s="254" t="s">
        <v>421</v>
      </c>
      <c r="F23" s="255"/>
      <c r="G23" s="254">
        <v>2019</v>
      </c>
      <c r="H23" s="255"/>
      <c r="I23" s="256" t="s">
        <v>422</v>
      </c>
      <c r="J23" s="256"/>
      <c r="K23" s="241" t="s">
        <v>423</v>
      </c>
      <c r="L23" s="242"/>
    </row>
    <row r="24" spans="1:12">
      <c r="A24" s="243" t="s">
        <v>432</v>
      </c>
      <c r="B24" s="244"/>
      <c r="C24" s="244"/>
      <c r="D24" s="244"/>
      <c r="E24" s="282">
        <v>1830000</v>
      </c>
      <c r="F24" s="283"/>
      <c r="G24" s="282">
        <v>2196000</v>
      </c>
      <c r="H24" s="283"/>
      <c r="I24" s="282">
        <v>2562000</v>
      </c>
      <c r="J24" s="283"/>
      <c r="K24" s="263">
        <f>SUM(E24:J24)</f>
        <v>6588000</v>
      </c>
      <c r="L24" s="263"/>
    </row>
    <row r="25" spans="1:12">
      <c r="A25" s="260" t="s">
        <v>433</v>
      </c>
      <c r="B25" s="261"/>
      <c r="C25" s="261"/>
      <c r="D25" s="261"/>
      <c r="E25" s="263">
        <v>0</v>
      </c>
      <c r="F25" s="263"/>
      <c r="G25" s="263">
        <v>0</v>
      </c>
      <c r="H25" s="263"/>
      <c r="I25" s="263">
        <v>0</v>
      </c>
      <c r="J25" s="263"/>
      <c r="K25" s="263">
        <f t="shared" ref="K25:K28" si="0">SUM(E25:J25)</f>
        <v>0</v>
      </c>
      <c r="L25" s="263"/>
    </row>
    <row r="26" spans="1:12">
      <c r="A26" s="260" t="s">
        <v>434</v>
      </c>
      <c r="B26" s="261"/>
      <c r="C26" s="261"/>
      <c r="D26" s="261"/>
      <c r="E26" s="263">
        <v>6166556</v>
      </c>
      <c r="F26" s="263"/>
      <c r="G26" s="263">
        <v>7399867</v>
      </c>
      <c r="H26" s="263"/>
      <c r="I26" s="263">
        <v>8633177</v>
      </c>
      <c r="J26" s="263"/>
      <c r="K26" s="263">
        <f t="shared" si="0"/>
        <v>22199600</v>
      </c>
      <c r="L26" s="263"/>
    </row>
    <row r="27" spans="1:12">
      <c r="A27" s="260" t="s">
        <v>435</v>
      </c>
      <c r="B27" s="261"/>
      <c r="C27" s="261"/>
      <c r="D27" s="261"/>
      <c r="E27" s="263">
        <v>0</v>
      </c>
      <c r="F27" s="263"/>
      <c r="G27" s="263">
        <v>0</v>
      </c>
      <c r="H27" s="263"/>
      <c r="I27" s="263">
        <v>0</v>
      </c>
      <c r="J27" s="263"/>
      <c r="K27" s="263">
        <f t="shared" si="0"/>
        <v>0</v>
      </c>
      <c r="L27" s="263"/>
    </row>
    <row r="28" spans="1:12">
      <c r="A28" s="299" t="s">
        <v>436</v>
      </c>
      <c r="B28" s="300"/>
      <c r="C28" s="300"/>
      <c r="D28" s="301"/>
      <c r="E28" s="263">
        <v>0</v>
      </c>
      <c r="F28" s="263"/>
      <c r="G28" s="263">
        <v>0</v>
      </c>
      <c r="H28" s="263"/>
      <c r="I28" s="263">
        <v>0</v>
      </c>
      <c r="J28" s="263"/>
      <c r="K28" s="263">
        <f t="shared" si="0"/>
        <v>0</v>
      </c>
      <c r="L28" s="263"/>
    </row>
    <row r="29" spans="1:12">
      <c r="A29" s="284"/>
      <c r="B29" s="285"/>
      <c r="C29" s="285"/>
      <c r="D29" s="285"/>
      <c r="E29" s="257"/>
      <c r="F29" s="257"/>
      <c r="G29" s="257"/>
      <c r="H29" s="257"/>
      <c r="I29" s="257"/>
      <c r="J29" s="257"/>
      <c r="K29" s="263"/>
      <c r="L29" s="263"/>
    </row>
    <row r="30" spans="1:12" ht="15.75" thickBot="1">
      <c r="A30" s="266"/>
      <c r="B30" s="267"/>
      <c r="C30" s="267"/>
      <c r="D30" s="267"/>
      <c r="E30" s="269"/>
      <c r="F30" s="269"/>
      <c r="G30" s="269"/>
      <c r="H30" s="269"/>
      <c r="I30" s="269"/>
      <c r="J30" s="269"/>
      <c r="K30" s="269"/>
      <c r="L30" s="296"/>
    </row>
    <row r="31" spans="1:12" ht="15.75" thickBot="1">
      <c r="A31" s="273" t="s">
        <v>423</v>
      </c>
      <c r="B31" s="274"/>
      <c r="C31" s="274"/>
      <c r="D31" s="274"/>
      <c r="E31" s="297"/>
      <c r="F31" s="297"/>
      <c r="G31" s="297"/>
      <c r="H31" s="297"/>
      <c r="I31" s="297"/>
      <c r="J31" s="297"/>
      <c r="K31" s="298">
        <f>SUM(K24:L28)</f>
        <v>28787600</v>
      </c>
      <c r="L31" s="281"/>
    </row>
    <row r="34" spans="1:12" ht="15.75">
      <c r="A34" s="223" t="s">
        <v>437</v>
      </c>
      <c r="B34" s="223"/>
      <c r="C34" s="223"/>
      <c r="D34" s="223"/>
      <c r="E34" s="223"/>
      <c r="F34" s="223"/>
      <c r="G34" s="223"/>
      <c r="H34" s="223"/>
      <c r="I34" s="223"/>
    </row>
    <row r="36" spans="1:12" ht="15.75" thickBot="1"/>
    <row r="37" spans="1:12" ht="15.75" thickBot="1">
      <c r="A37" s="288" t="s">
        <v>438</v>
      </c>
      <c r="B37" s="289"/>
      <c r="C37" s="289"/>
      <c r="D37" s="289"/>
      <c r="E37" s="289"/>
      <c r="F37" s="289"/>
      <c r="G37" s="289"/>
      <c r="H37" s="289"/>
      <c r="I37" s="289"/>
      <c r="J37" s="286" t="s">
        <v>439</v>
      </c>
      <c r="K37" s="286"/>
      <c r="L37" s="242"/>
    </row>
    <row r="38" spans="1:12">
      <c r="A38" s="290"/>
      <c r="B38" s="291"/>
      <c r="C38" s="291"/>
      <c r="D38" s="291"/>
      <c r="E38" s="291"/>
      <c r="F38" s="291"/>
      <c r="G38" s="291"/>
      <c r="H38" s="291"/>
      <c r="I38" s="291"/>
      <c r="J38" s="292"/>
      <c r="K38" s="293"/>
      <c r="L38" s="294"/>
    </row>
    <row r="39" spans="1:12" ht="15.75" thickBot="1">
      <c r="A39" s="266"/>
      <c r="B39" s="267"/>
      <c r="C39" s="267"/>
      <c r="D39" s="267"/>
      <c r="E39" s="267"/>
      <c r="F39" s="267"/>
      <c r="G39" s="267"/>
      <c r="H39" s="267"/>
      <c r="I39" s="267"/>
      <c r="J39" s="267"/>
      <c r="K39" s="267"/>
      <c r="L39" s="295"/>
    </row>
    <row r="40" spans="1:12" ht="15.75" thickBot="1">
      <c r="A40" s="251" t="s">
        <v>440</v>
      </c>
      <c r="B40" s="252"/>
      <c r="C40" s="252"/>
      <c r="D40" s="252"/>
      <c r="E40" s="252"/>
      <c r="F40" s="252"/>
      <c r="G40" s="252"/>
      <c r="H40" s="252"/>
      <c r="I40" s="253"/>
      <c r="J40" s="286"/>
      <c r="K40" s="286"/>
      <c r="L40" s="242"/>
    </row>
  </sheetData>
  <mergeCells count="103">
    <mergeCell ref="A40:I40"/>
    <mergeCell ref="J40:L40"/>
    <mergeCell ref="A1:L1"/>
    <mergeCell ref="A2:L2"/>
    <mergeCell ref="E7:H7"/>
    <mergeCell ref="A37:I37"/>
    <mergeCell ref="J37:L37"/>
    <mergeCell ref="A38:I38"/>
    <mergeCell ref="J38:L38"/>
    <mergeCell ref="A39:I39"/>
    <mergeCell ref="J39:L39"/>
    <mergeCell ref="A30:D30"/>
    <mergeCell ref="E30:F30"/>
    <mergeCell ref="G30:H30"/>
    <mergeCell ref="I30:J30"/>
    <mergeCell ref="K30:L30"/>
    <mergeCell ref="A31:D31"/>
    <mergeCell ref="E31:F31"/>
    <mergeCell ref="G31:H31"/>
    <mergeCell ref="I31:J31"/>
    <mergeCell ref="K31:L31"/>
    <mergeCell ref="A28:D28"/>
    <mergeCell ref="E28:F28"/>
    <mergeCell ref="G28:H28"/>
    <mergeCell ref="I28:J28"/>
    <mergeCell ref="K28:L28"/>
    <mergeCell ref="A29:D29"/>
    <mergeCell ref="E29:F29"/>
    <mergeCell ref="G29:H29"/>
    <mergeCell ref="I29:J29"/>
    <mergeCell ref="K29:L29"/>
    <mergeCell ref="A26:D26"/>
    <mergeCell ref="E26:F26"/>
    <mergeCell ref="G26:H26"/>
    <mergeCell ref="I26:J26"/>
    <mergeCell ref="K26:L26"/>
    <mergeCell ref="A27:D27"/>
    <mergeCell ref="E27:F27"/>
    <mergeCell ref="G27:H27"/>
    <mergeCell ref="I27:J27"/>
    <mergeCell ref="K27:L27"/>
    <mergeCell ref="A24:D24"/>
    <mergeCell ref="E24:F24"/>
    <mergeCell ref="G24:H24"/>
    <mergeCell ref="I24:J24"/>
    <mergeCell ref="K24:L24"/>
    <mergeCell ref="A25:D25"/>
    <mergeCell ref="E25:F25"/>
    <mergeCell ref="G25:H25"/>
    <mergeCell ref="I25:J25"/>
    <mergeCell ref="K25:L25"/>
    <mergeCell ref="A20:D20"/>
    <mergeCell ref="E20:F20"/>
    <mergeCell ref="G20:H20"/>
    <mergeCell ref="I20:J20"/>
    <mergeCell ref="K20:L20"/>
    <mergeCell ref="A23:D23"/>
    <mergeCell ref="E23:F23"/>
    <mergeCell ref="G23:H23"/>
    <mergeCell ref="I23:J23"/>
    <mergeCell ref="K23:L23"/>
    <mergeCell ref="A18:D18"/>
    <mergeCell ref="E18:F18"/>
    <mergeCell ref="G18:H18"/>
    <mergeCell ref="I18:J18"/>
    <mergeCell ref="K18:L18"/>
    <mergeCell ref="A19:D19"/>
    <mergeCell ref="E19:F19"/>
    <mergeCell ref="G19:H19"/>
    <mergeCell ref="I19:J19"/>
    <mergeCell ref="K19:L19"/>
    <mergeCell ref="A16:D16"/>
    <mergeCell ref="E16:F16"/>
    <mergeCell ref="G16:H16"/>
    <mergeCell ref="I16:J16"/>
    <mergeCell ref="K16:L16"/>
    <mergeCell ref="A17:D17"/>
    <mergeCell ref="E17:F17"/>
    <mergeCell ref="G17:H17"/>
    <mergeCell ref="I17:J17"/>
    <mergeCell ref="K17:L17"/>
    <mergeCell ref="E14:F14"/>
    <mergeCell ref="G14:H14"/>
    <mergeCell ref="I14:J14"/>
    <mergeCell ref="K14:L14"/>
    <mergeCell ref="A15:D15"/>
    <mergeCell ref="E15:F15"/>
    <mergeCell ref="G15:H15"/>
    <mergeCell ref="I15:J15"/>
    <mergeCell ref="K15:L15"/>
    <mergeCell ref="K12:L12"/>
    <mergeCell ref="A13:D13"/>
    <mergeCell ref="E13:F13"/>
    <mergeCell ref="G13:H13"/>
    <mergeCell ref="I13:J13"/>
    <mergeCell ref="K13:L13"/>
    <mergeCell ref="C4:I4"/>
    <mergeCell ref="C5:I5"/>
    <mergeCell ref="A7:D7"/>
    <mergeCell ref="A12:D12"/>
    <mergeCell ref="E12:F12"/>
    <mergeCell ref="G12:H12"/>
    <mergeCell ref="I12:J12"/>
  </mergeCells>
  <pageMargins left="0.7" right="0.7" top="0.75" bottom="0.75" header="0.3" footer="0.3"/>
  <pageSetup paperSize="9" scale="7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14</vt:i4>
      </vt:variant>
    </vt:vector>
  </HeadingPairs>
  <TitlesOfParts>
    <vt:vector size="14" baseType="lpstr">
      <vt:lpstr>1</vt:lpstr>
      <vt:lpstr>2</vt:lpstr>
      <vt:lpstr>3-a</vt:lpstr>
      <vt:lpstr>4</vt:lpstr>
      <vt:lpstr>5-a</vt:lpstr>
      <vt:lpstr>6-a</vt:lpstr>
      <vt:lpstr>6-b</vt:lpstr>
      <vt:lpstr>7</vt:lpstr>
      <vt:lpstr>8-a</vt:lpstr>
      <vt:lpstr>8-b</vt:lpstr>
      <vt:lpstr>8-c</vt:lpstr>
      <vt:lpstr>8-d</vt:lpstr>
      <vt:lpstr>8-e</vt:lpstr>
      <vt:lpstr>8-f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betti</dc:creator>
  <cp:lastModifiedBy>pc1</cp:lastModifiedBy>
  <cp:lastPrinted>2018-12-04T13:05:51Z</cp:lastPrinted>
  <dcterms:created xsi:type="dcterms:W3CDTF">2015-02-23T07:05:39Z</dcterms:created>
  <dcterms:modified xsi:type="dcterms:W3CDTF">2018-12-05T07:11:43Z</dcterms:modified>
</cp:coreProperties>
</file>