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Ági\Documents\Titkársági dokumentumok\1 kt bizottsági anyagok\2017\NJT-re\június\"/>
    </mc:Choice>
  </mc:AlternateContent>
  <bookViews>
    <workbookView xWindow="0" yWindow="0" windowWidth="23040" windowHeight="9108" tabRatio="689" activeTab="7"/>
  </bookViews>
  <sheets>
    <sheet name="1" sheetId="2" r:id="rId1"/>
    <sheet name="1a" sheetId="3" r:id="rId2"/>
    <sheet name="1b" sheetId="24" r:id="rId3"/>
    <sheet name="2" sheetId="1" r:id="rId4"/>
    <sheet name="2a" sheetId="5" r:id="rId5"/>
    <sheet name="2b" sheetId="6" r:id="rId6"/>
    <sheet name="2-c" sheetId="8" r:id="rId7"/>
    <sheet name="2d" sheetId="25" r:id="rId8"/>
    <sheet name="3.mell. " sheetId="4" r:id="rId9"/>
    <sheet name="4.mell" sheetId="9" r:id="rId10"/>
    <sheet name="5.mell." sheetId="10" r:id="rId11"/>
    <sheet name="6.mell." sheetId="7" r:id="rId12"/>
    <sheet name="7 mell" sheetId="11" r:id="rId13"/>
    <sheet name="8.sz.mell" sheetId="12" r:id="rId14"/>
    <sheet name="9a" sheetId="22" r:id="rId15"/>
    <sheet name="9b" sheetId="21" r:id="rId16"/>
    <sheet name="9c" sheetId="20" r:id="rId17"/>
    <sheet name="10 mell" sheetId="13" r:id="rId18"/>
    <sheet name="11" sheetId="16" r:id="rId19"/>
    <sheet name="12" sheetId="17" r:id="rId20"/>
    <sheet name="13. mell" sheetId="14" r:id="rId21"/>
    <sheet name="Munka1" sheetId="23" state="hidden" r:id="rId22"/>
    <sheet name="14 mell" sheetId="15" r:id="rId23"/>
  </sheets>
  <externalReferences>
    <externalReference r:id="rId24"/>
  </externalReferences>
  <definedNames>
    <definedName name="_xlnm.Print_Area" localSheetId="20">'13. mell'!$B$1:$O$32</definedName>
    <definedName name="_xlnm.Print_Area">'2'!$A$6:$U$27</definedName>
  </definedNames>
  <calcPr calcId="171027"/>
</workbook>
</file>

<file path=xl/calcChain.xml><?xml version="1.0" encoding="utf-8"?>
<calcChain xmlns="http://schemas.openxmlformats.org/spreadsheetml/2006/main">
  <c r="H46" i="25" l="1"/>
  <c r="H47" i="25" s="1"/>
  <c r="G46" i="25"/>
  <c r="G47" i="25" s="1"/>
  <c r="F46" i="25"/>
  <c r="F47" i="25" s="1"/>
  <c r="E46" i="25"/>
  <c r="E47" i="25" s="1"/>
  <c r="D45" i="25"/>
  <c r="C45" i="25" s="1"/>
  <c r="C44" i="25"/>
  <c r="G42" i="25"/>
  <c r="E42" i="25"/>
  <c r="C41" i="25"/>
  <c r="C40" i="25"/>
  <c r="C39" i="25"/>
  <c r="H38" i="25"/>
  <c r="H42" i="25" s="1"/>
  <c r="G38" i="25"/>
  <c r="F38" i="25"/>
  <c r="F42" i="25" s="1"/>
  <c r="E38" i="25"/>
  <c r="D38" i="25"/>
  <c r="D42" i="25" s="1"/>
  <c r="C42" i="25" s="1"/>
  <c r="H37" i="25"/>
  <c r="F37" i="25"/>
  <c r="E37" i="25"/>
  <c r="D37" i="25"/>
  <c r="G36" i="25"/>
  <c r="G37" i="25" s="1"/>
  <c r="C35" i="25"/>
  <c r="C34" i="25"/>
  <c r="C33" i="25"/>
  <c r="H32" i="25"/>
  <c r="G32" i="25"/>
  <c r="F32" i="25"/>
  <c r="E32" i="25"/>
  <c r="D32" i="25"/>
  <c r="C32" i="25"/>
  <c r="C31" i="25"/>
  <c r="C30" i="25"/>
  <c r="C29" i="25"/>
  <c r="C28" i="25"/>
  <c r="C27" i="25"/>
  <c r="C25" i="25"/>
  <c r="C24" i="25"/>
  <c r="C23" i="25"/>
  <c r="C22" i="25"/>
  <c r="C21" i="25"/>
  <c r="C20" i="25"/>
  <c r="H19" i="25"/>
  <c r="H26" i="25" s="1"/>
  <c r="G19" i="25"/>
  <c r="G26" i="25" s="1"/>
  <c r="F19" i="25"/>
  <c r="F26" i="25" s="1"/>
  <c r="E19" i="25"/>
  <c r="E26" i="25" s="1"/>
  <c r="D19" i="25"/>
  <c r="C19" i="25" s="1"/>
  <c r="C18" i="25"/>
  <c r="C16" i="25"/>
  <c r="C15" i="25"/>
  <c r="C14" i="25"/>
  <c r="H13" i="25"/>
  <c r="G13" i="25"/>
  <c r="F13" i="25"/>
  <c r="E13" i="25"/>
  <c r="D13" i="25"/>
  <c r="C13" i="25" s="1"/>
  <c r="C12" i="25"/>
  <c r="H11" i="25"/>
  <c r="G11" i="25"/>
  <c r="G17" i="25" s="1"/>
  <c r="G43" i="25" s="1"/>
  <c r="G48" i="25" s="1"/>
  <c r="F11" i="25"/>
  <c r="E11" i="25"/>
  <c r="E17" i="25" s="1"/>
  <c r="E43" i="25" s="1"/>
  <c r="E48" i="25" s="1"/>
  <c r="D11" i="25"/>
  <c r="C11" i="25"/>
  <c r="C10" i="25"/>
  <c r="H9" i="25"/>
  <c r="H17" i="25" s="1"/>
  <c r="H43" i="25" s="1"/>
  <c r="H48" i="25" s="1"/>
  <c r="G9" i="25"/>
  <c r="F9" i="25"/>
  <c r="F17" i="25" s="1"/>
  <c r="F43" i="25" s="1"/>
  <c r="F48" i="25" s="1"/>
  <c r="E9" i="25"/>
  <c r="D9" i="25"/>
  <c r="D17" i="25" s="1"/>
  <c r="C8" i="25"/>
  <c r="C7" i="25"/>
  <c r="C6" i="25"/>
  <c r="H70" i="24"/>
  <c r="H71" i="24" s="1"/>
  <c r="G70" i="24"/>
  <c r="G71" i="24" s="1"/>
  <c r="F70" i="24"/>
  <c r="F71" i="24" s="1"/>
  <c r="E70" i="24"/>
  <c r="E71" i="24" s="1"/>
  <c r="D70" i="24"/>
  <c r="D71" i="24" s="1"/>
  <c r="C71" i="24" s="1"/>
  <c r="C70" i="24"/>
  <c r="C69" i="24"/>
  <c r="C68" i="24"/>
  <c r="C67" i="24"/>
  <c r="H65" i="24"/>
  <c r="G65" i="24"/>
  <c r="F65" i="24"/>
  <c r="E65" i="24"/>
  <c r="D65" i="24"/>
  <c r="C65" i="24" s="1"/>
  <c r="C64" i="24"/>
  <c r="C63" i="24"/>
  <c r="C62" i="24"/>
  <c r="H61" i="24"/>
  <c r="G61" i="24"/>
  <c r="F61" i="24"/>
  <c r="E61" i="24"/>
  <c r="D61" i="24"/>
  <c r="C61" i="24" s="1"/>
  <c r="C60" i="24"/>
  <c r="C58" i="24"/>
  <c r="C57" i="24"/>
  <c r="C56" i="24"/>
  <c r="C55" i="24"/>
  <c r="C54" i="24"/>
  <c r="C53" i="24"/>
  <c r="C52" i="24"/>
  <c r="C50" i="24"/>
  <c r="C49" i="24"/>
  <c r="C48" i="24"/>
  <c r="C47" i="24"/>
  <c r="C46" i="24"/>
  <c r="C45" i="24"/>
  <c r="H44" i="24"/>
  <c r="G44" i="24"/>
  <c r="F44" i="24"/>
  <c r="E44" i="24"/>
  <c r="D44" i="24"/>
  <c r="C44" i="24" s="1"/>
  <c r="C43" i="24"/>
  <c r="C42" i="24"/>
  <c r="H41" i="24"/>
  <c r="G41" i="24"/>
  <c r="F41" i="24"/>
  <c r="E41" i="24"/>
  <c r="D41" i="24"/>
  <c r="C41" i="24" s="1"/>
  <c r="C40" i="24"/>
  <c r="C39" i="24"/>
  <c r="C38" i="24"/>
  <c r="H37" i="24"/>
  <c r="H59" i="24" s="1"/>
  <c r="G37" i="24"/>
  <c r="G59" i="24" s="1"/>
  <c r="F37" i="24"/>
  <c r="F51" i="24" s="1"/>
  <c r="E37" i="24"/>
  <c r="D37" i="24"/>
  <c r="D59" i="24" s="1"/>
  <c r="C37" i="24"/>
  <c r="C35" i="24"/>
  <c r="C34" i="24"/>
  <c r="C33" i="24"/>
  <c r="H32" i="24"/>
  <c r="G32" i="24"/>
  <c r="F32" i="24"/>
  <c r="E32" i="24"/>
  <c r="D32" i="24"/>
  <c r="C32" i="24" s="1"/>
  <c r="H31" i="24"/>
  <c r="G31" i="24"/>
  <c r="F31" i="24"/>
  <c r="E31" i="24"/>
  <c r="D31" i="24"/>
  <c r="C31" i="24" s="1"/>
  <c r="C30" i="24"/>
  <c r="C29" i="24"/>
  <c r="C28" i="24"/>
  <c r="C27" i="24"/>
  <c r="C26" i="24"/>
  <c r="H25" i="24"/>
  <c r="H36" i="24" s="1"/>
  <c r="G25" i="24"/>
  <c r="G36" i="24" s="1"/>
  <c r="F25" i="24"/>
  <c r="F36" i="24" s="1"/>
  <c r="E25" i="24"/>
  <c r="E36" i="24" s="1"/>
  <c r="D25" i="24"/>
  <c r="D36" i="24" s="1"/>
  <c r="C36" i="24" s="1"/>
  <c r="C25" i="24"/>
  <c r="C23" i="24"/>
  <c r="C22" i="24"/>
  <c r="C21" i="24"/>
  <c r="C20" i="24"/>
  <c r="H19" i="24"/>
  <c r="H24" i="24" s="1"/>
  <c r="G19" i="24"/>
  <c r="G24" i="24" s="1"/>
  <c r="F19" i="24"/>
  <c r="F24" i="24" s="1"/>
  <c r="E19" i="24"/>
  <c r="E24" i="24" s="1"/>
  <c r="D19" i="24"/>
  <c r="D24" i="24" s="1"/>
  <c r="C24" i="24" s="1"/>
  <c r="C17" i="24"/>
  <c r="C16" i="24"/>
  <c r="C15" i="24"/>
  <c r="C14" i="24"/>
  <c r="H13" i="24"/>
  <c r="G13" i="24"/>
  <c r="F13" i="24"/>
  <c r="E13" i="24"/>
  <c r="D13" i="24"/>
  <c r="C13" i="24" s="1"/>
  <c r="H12" i="24"/>
  <c r="H18" i="24" s="1"/>
  <c r="H66" i="24" s="1"/>
  <c r="H72" i="24" s="1"/>
  <c r="G12" i="24"/>
  <c r="G18" i="24" s="1"/>
  <c r="G66" i="24" s="1"/>
  <c r="G72" i="24" s="1"/>
  <c r="F12" i="24"/>
  <c r="F18" i="24" s="1"/>
  <c r="E12" i="24"/>
  <c r="E18" i="24" s="1"/>
  <c r="D12" i="24"/>
  <c r="D18" i="24" s="1"/>
  <c r="C11" i="24"/>
  <c r="C10" i="24"/>
  <c r="C9" i="24"/>
  <c r="C8" i="24"/>
  <c r="C7" i="24"/>
  <c r="C30" i="14"/>
  <c r="N30" i="14" s="1"/>
  <c r="C29" i="14"/>
  <c r="N29" i="14" s="1"/>
  <c r="N28" i="14" s="1"/>
  <c r="C28" i="14"/>
  <c r="C26" i="14"/>
  <c r="N26" i="14" s="1"/>
  <c r="O25" i="14"/>
  <c r="N25" i="14"/>
  <c r="M25" i="14"/>
  <c r="L25" i="14"/>
  <c r="K25" i="14"/>
  <c r="J25" i="14"/>
  <c r="I25" i="14"/>
  <c r="H25" i="14"/>
  <c r="G25" i="14"/>
  <c r="F25" i="14"/>
  <c r="E25" i="14"/>
  <c r="D25" i="14"/>
  <c r="P25" i="14" s="1"/>
  <c r="N24" i="14"/>
  <c r="L24" i="14"/>
  <c r="J24" i="14"/>
  <c r="H24" i="14"/>
  <c r="F24" i="14"/>
  <c r="D24" i="14"/>
  <c r="C24" i="14"/>
  <c r="O24" i="14" s="1"/>
  <c r="N23" i="14"/>
  <c r="L23" i="14"/>
  <c r="J23" i="14"/>
  <c r="H23" i="14"/>
  <c r="F23" i="14"/>
  <c r="D23" i="14"/>
  <c r="C23" i="14"/>
  <c r="O23" i="14" s="1"/>
  <c r="N22" i="14"/>
  <c r="L22" i="14"/>
  <c r="J22" i="14"/>
  <c r="H22" i="14"/>
  <c r="F22" i="14"/>
  <c r="D22" i="14"/>
  <c r="C22" i="14"/>
  <c r="O22" i="14" s="1"/>
  <c r="O21" i="14"/>
  <c r="N21" i="14"/>
  <c r="M21" i="14"/>
  <c r="L21" i="14"/>
  <c r="K21" i="14"/>
  <c r="J21" i="14"/>
  <c r="I21" i="14"/>
  <c r="H21" i="14"/>
  <c r="G21" i="14"/>
  <c r="F21" i="14"/>
  <c r="E21" i="14"/>
  <c r="D21" i="14"/>
  <c r="P21" i="14" s="1"/>
  <c r="C20" i="14"/>
  <c r="N20" i="14" s="1"/>
  <c r="N27" i="14" s="1"/>
  <c r="N31" i="14" s="1"/>
  <c r="C18" i="14"/>
  <c r="N18" i="14" s="1"/>
  <c r="C17" i="14"/>
  <c r="N16" i="14"/>
  <c r="C16" i="14"/>
  <c r="P14" i="14"/>
  <c r="C14" i="14"/>
  <c r="F13" i="14"/>
  <c r="D13" i="14"/>
  <c r="C13" i="14"/>
  <c r="O13" i="14" s="1"/>
  <c r="F12" i="14"/>
  <c r="D12" i="14"/>
  <c r="C12" i="14"/>
  <c r="O12" i="14" s="1"/>
  <c r="D11" i="14"/>
  <c r="C11" i="14"/>
  <c r="O11" i="14" s="1"/>
  <c r="C10" i="14"/>
  <c r="O10" i="14" s="1"/>
  <c r="C9" i="14"/>
  <c r="O9" i="14" s="1"/>
  <c r="C8" i="14"/>
  <c r="O8" i="14" s="1"/>
  <c r="C7" i="14"/>
  <c r="C15" i="14" s="1"/>
  <c r="C19" i="14" s="1"/>
  <c r="C13" i="10"/>
  <c r="G35" i="9"/>
  <c r="G34" i="9"/>
  <c r="D34" i="9"/>
  <c r="G23" i="9"/>
  <c r="D23" i="9"/>
  <c r="G22" i="9"/>
  <c r="D22" i="9"/>
  <c r="D29" i="9" s="1"/>
  <c r="G30" i="9" s="1"/>
  <c r="G21" i="9"/>
  <c r="G29" i="9" s="1"/>
  <c r="G31" i="9" s="1"/>
  <c r="G12" i="9"/>
  <c r="G11" i="9"/>
  <c r="G10" i="9"/>
  <c r="D10" i="9"/>
  <c r="G9" i="9"/>
  <c r="D9" i="9"/>
  <c r="G8" i="9"/>
  <c r="G16" i="9" s="1"/>
  <c r="D8" i="9"/>
  <c r="D16" i="9" s="1"/>
  <c r="H113" i="20"/>
  <c r="H114" i="20" s="1"/>
  <c r="G113" i="20"/>
  <c r="G114" i="20" s="1"/>
  <c r="F113" i="20"/>
  <c r="F114" i="20" s="1"/>
  <c r="E113" i="20"/>
  <c r="E114" i="20" s="1"/>
  <c r="D112" i="20"/>
  <c r="C112" i="20" s="1"/>
  <c r="C111" i="20"/>
  <c r="G109" i="20"/>
  <c r="E109" i="20"/>
  <c r="C108" i="20"/>
  <c r="C107" i="20"/>
  <c r="C106" i="20"/>
  <c r="H105" i="20"/>
  <c r="H109" i="20" s="1"/>
  <c r="G105" i="20"/>
  <c r="F105" i="20"/>
  <c r="F109" i="20" s="1"/>
  <c r="E105" i="20"/>
  <c r="D105" i="20"/>
  <c r="D109" i="20" s="1"/>
  <c r="C109" i="20" s="1"/>
  <c r="H104" i="20"/>
  <c r="G104" i="20"/>
  <c r="F104" i="20"/>
  <c r="E104" i="20"/>
  <c r="D104" i="20"/>
  <c r="C104" i="20" s="1"/>
  <c r="C103" i="20"/>
  <c r="C102" i="20"/>
  <c r="C101" i="20"/>
  <c r="C100" i="20"/>
  <c r="H99" i="20"/>
  <c r="G99" i="20"/>
  <c r="F99" i="20"/>
  <c r="E99" i="20"/>
  <c r="D99" i="20"/>
  <c r="C99" i="20" s="1"/>
  <c r="C98" i="20"/>
  <c r="C97" i="20"/>
  <c r="C96" i="20"/>
  <c r="C95" i="20"/>
  <c r="C94" i="20"/>
  <c r="C92" i="20"/>
  <c r="C91" i="20"/>
  <c r="C90" i="20"/>
  <c r="C89" i="20"/>
  <c r="C88" i="20"/>
  <c r="C87" i="20"/>
  <c r="H86" i="20"/>
  <c r="H93" i="20" s="1"/>
  <c r="G86" i="20"/>
  <c r="G93" i="20" s="1"/>
  <c r="F86" i="20"/>
  <c r="F93" i="20" s="1"/>
  <c r="E86" i="20"/>
  <c r="E93" i="20" s="1"/>
  <c r="D86" i="20"/>
  <c r="D93" i="20" s="1"/>
  <c r="C86" i="20"/>
  <c r="C85" i="20"/>
  <c r="C83" i="20"/>
  <c r="C82" i="20"/>
  <c r="C81" i="20"/>
  <c r="H80" i="20"/>
  <c r="G80" i="20"/>
  <c r="F80" i="20"/>
  <c r="E80" i="20"/>
  <c r="D80" i="20"/>
  <c r="C80" i="20"/>
  <c r="C79" i="20"/>
  <c r="H78" i="20"/>
  <c r="H84" i="20" s="1"/>
  <c r="H110" i="20" s="1"/>
  <c r="H115" i="20" s="1"/>
  <c r="G78" i="20"/>
  <c r="F78" i="20"/>
  <c r="F84" i="20" s="1"/>
  <c r="F110" i="20" s="1"/>
  <c r="F115" i="20" s="1"/>
  <c r="E78" i="20"/>
  <c r="D78" i="20"/>
  <c r="C78" i="20" s="1"/>
  <c r="C77" i="20"/>
  <c r="H76" i="20"/>
  <c r="G76" i="20"/>
  <c r="G84" i="20" s="1"/>
  <c r="F76" i="20"/>
  <c r="E76" i="20"/>
  <c r="E84" i="20" s="1"/>
  <c r="D76" i="20"/>
  <c r="C76" i="20"/>
  <c r="C75" i="20"/>
  <c r="C74" i="20"/>
  <c r="C73" i="20"/>
  <c r="H70" i="20"/>
  <c r="H71" i="20" s="1"/>
  <c r="G70" i="20"/>
  <c r="G71" i="20" s="1"/>
  <c r="F70" i="20"/>
  <c r="F71" i="20" s="1"/>
  <c r="E70" i="20"/>
  <c r="E71" i="20" s="1"/>
  <c r="D70" i="20"/>
  <c r="C70" i="20" s="1"/>
  <c r="C69" i="20"/>
  <c r="C68" i="20"/>
  <c r="C67" i="20"/>
  <c r="H65" i="20"/>
  <c r="G65" i="20"/>
  <c r="F65" i="20"/>
  <c r="E65" i="20"/>
  <c r="D65" i="20"/>
  <c r="C65" i="20"/>
  <c r="C64" i="20"/>
  <c r="C63" i="20"/>
  <c r="C62" i="20"/>
  <c r="H61" i="20"/>
  <c r="G61" i="20"/>
  <c r="F61" i="20"/>
  <c r="E61" i="20"/>
  <c r="D61" i="20"/>
  <c r="C61" i="20" s="1"/>
  <c r="C60" i="20"/>
  <c r="C58" i="20"/>
  <c r="C57" i="20"/>
  <c r="C56" i="20"/>
  <c r="C55" i="20"/>
  <c r="C54" i="20"/>
  <c r="C53" i="20"/>
  <c r="C52" i="20"/>
  <c r="C50" i="20"/>
  <c r="C49" i="20"/>
  <c r="C48" i="20"/>
  <c r="C47" i="20"/>
  <c r="C46" i="20"/>
  <c r="C45" i="20"/>
  <c r="H44" i="20"/>
  <c r="G44" i="20"/>
  <c r="F44" i="20"/>
  <c r="E44" i="20"/>
  <c r="D44" i="20"/>
  <c r="C44" i="20" s="1"/>
  <c r="C43" i="20"/>
  <c r="C42" i="20"/>
  <c r="H41" i="20"/>
  <c r="H51" i="20" s="1"/>
  <c r="G41" i="20"/>
  <c r="F41" i="20"/>
  <c r="E41" i="20"/>
  <c r="D41" i="20"/>
  <c r="C41" i="20" s="1"/>
  <c r="C40" i="20"/>
  <c r="C39" i="20"/>
  <c r="C38" i="20"/>
  <c r="H37" i="20"/>
  <c r="H59" i="20" s="1"/>
  <c r="G37" i="20"/>
  <c r="G59" i="20" s="1"/>
  <c r="F37" i="20"/>
  <c r="E37" i="20"/>
  <c r="D37" i="20"/>
  <c r="D59" i="20" s="1"/>
  <c r="C37" i="20"/>
  <c r="E36" i="20"/>
  <c r="C35" i="20"/>
  <c r="C34" i="20"/>
  <c r="C33" i="20"/>
  <c r="H32" i="20"/>
  <c r="G32" i="20"/>
  <c r="F32" i="20"/>
  <c r="E32" i="20"/>
  <c r="D32" i="20"/>
  <c r="C32" i="20" s="1"/>
  <c r="H31" i="20"/>
  <c r="G31" i="20"/>
  <c r="F31" i="20"/>
  <c r="E31" i="20"/>
  <c r="D31" i="20"/>
  <c r="C31" i="20" s="1"/>
  <c r="C30" i="20"/>
  <c r="C29" i="20"/>
  <c r="C28" i="20"/>
  <c r="C27" i="20"/>
  <c r="C26" i="20"/>
  <c r="H25" i="20"/>
  <c r="H36" i="20" s="1"/>
  <c r="G25" i="20"/>
  <c r="G36" i="20" s="1"/>
  <c r="F25" i="20"/>
  <c r="F36" i="20" s="1"/>
  <c r="E25" i="20"/>
  <c r="D25" i="20"/>
  <c r="D36" i="20" s="1"/>
  <c r="C36" i="20" s="1"/>
  <c r="C25" i="20"/>
  <c r="C23" i="20"/>
  <c r="C22" i="20"/>
  <c r="C21" i="20"/>
  <c r="C20" i="20"/>
  <c r="H19" i="20"/>
  <c r="H24" i="20" s="1"/>
  <c r="G19" i="20"/>
  <c r="G24" i="20" s="1"/>
  <c r="F19" i="20"/>
  <c r="F24" i="20" s="1"/>
  <c r="E19" i="20"/>
  <c r="E24" i="20" s="1"/>
  <c r="C24" i="20" s="1"/>
  <c r="D19" i="20"/>
  <c r="D24" i="20" s="1"/>
  <c r="C19" i="20"/>
  <c r="E18" i="20"/>
  <c r="C17" i="20"/>
  <c r="C16" i="20"/>
  <c r="C15" i="20"/>
  <c r="C14" i="20"/>
  <c r="H13" i="20"/>
  <c r="G13" i="20"/>
  <c r="F13" i="20"/>
  <c r="E13" i="20"/>
  <c r="D13" i="20"/>
  <c r="C13" i="20"/>
  <c r="H12" i="20"/>
  <c r="H18" i="20" s="1"/>
  <c r="H66" i="20" s="1"/>
  <c r="H72" i="20" s="1"/>
  <c r="G12" i="20"/>
  <c r="G18" i="20" s="1"/>
  <c r="F12" i="20"/>
  <c r="F18" i="20" s="1"/>
  <c r="E12" i="20"/>
  <c r="D12" i="20"/>
  <c r="D18" i="20" s="1"/>
  <c r="D66" i="20" s="1"/>
  <c r="C12" i="20"/>
  <c r="C11" i="20"/>
  <c r="C10" i="20"/>
  <c r="C9" i="20"/>
  <c r="C8" i="20"/>
  <c r="C7" i="20"/>
  <c r="H115" i="22"/>
  <c r="G115" i="22"/>
  <c r="F115" i="22"/>
  <c r="E115" i="22"/>
  <c r="D115" i="22"/>
  <c r="C115" i="22"/>
  <c r="H114" i="22"/>
  <c r="G114" i="22"/>
  <c r="F114" i="22"/>
  <c r="E114" i="22"/>
  <c r="D114" i="22"/>
  <c r="C114" i="22"/>
  <c r="H113" i="22"/>
  <c r="G113" i="22"/>
  <c r="F113" i="22"/>
  <c r="E113" i="22"/>
  <c r="D113" i="22"/>
  <c r="C113" i="22"/>
  <c r="H112" i="22"/>
  <c r="G112" i="22"/>
  <c r="F112" i="22"/>
  <c r="E112" i="22"/>
  <c r="D112" i="22"/>
  <c r="C112" i="22"/>
  <c r="H111" i="22"/>
  <c r="G111" i="22"/>
  <c r="F111" i="22"/>
  <c r="E111" i="22"/>
  <c r="D111" i="22"/>
  <c r="C111" i="22"/>
  <c r="H110" i="22"/>
  <c r="G110" i="22"/>
  <c r="F110" i="22"/>
  <c r="E110" i="22"/>
  <c r="D110" i="22"/>
  <c r="C110" i="22"/>
  <c r="H109" i="22"/>
  <c r="G109" i="22"/>
  <c r="F109" i="22"/>
  <c r="E109" i="22"/>
  <c r="D109" i="22"/>
  <c r="C109" i="22"/>
  <c r="H108" i="22"/>
  <c r="G108" i="22"/>
  <c r="F108" i="22"/>
  <c r="E108" i="22"/>
  <c r="D108" i="22"/>
  <c r="C108" i="22"/>
  <c r="H107" i="22"/>
  <c r="G107" i="22"/>
  <c r="F107" i="22"/>
  <c r="E107" i="22"/>
  <c r="D107" i="22"/>
  <c r="C107" i="22"/>
  <c r="H106" i="22"/>
  <c r="G106" i="22"/>
  <c r="F106" i="22"/>
  <c r="E106" i="22"/>
  <c r="D106" i="22"/>
  <c r="C106" i="22"/>
  <c r="H105" i="22"/>
  <c r="G105" i="22"/>
  <c r="F105" i="22"/>
  <c r="E105" i="22"/>
  <c r="D105" i="22"/>
  <c r="C105" i="22"/>
  <c r="H104" i="22"/>
  <c r="G104" i="22"/>
  <c r="F104" i="22"/>
  <c r="E104" i="22"/>
  <c r="D104" i="22"/>
  <c r="C104" i="22"/>
  <c r="H103" i="22"/>
  <c r="G103" i="22"/>
  <c r="F103" i="22"/>
  <c r="E103" i="22"/>
  <c r="D103" i="22"/>
  <c r="C103" i="22"/>
  <c r="H102" i="22"/>
  <c r="G102" i="22"/>
  <c r="F102" i="22"/>
  <c r="E102" i="22"/>
  <c r="D102" i="22"/>
  <c r="C102" i="22"/>
  <c r="H101" i="22"/>
  <c r="G101" i="22"/>
  <c r="F101" i="22"/>
  <c r="E101" i="22"/>
  <c r="D101" i="22"/>
  <c r="C101" i="22"/>
  <c r="H100" i="22"/>
  <c r="G100" i="22"/>
  <c r="F100" i="22"/>
  <c r="E100" i="22"/>
  <c r="D100" i="22"/>
  <c r="C100" i="22"/>
  <c r="H99" i="22"/>
  <c r="G99" i="22"/>
  <c r="F99" i="22"/>
  <c r="E99" i="22"/>
  <c r="D99" i="22"/>
  <c r="C99" i="22"/>
  <c r="H98" i="22"/>
  <c r="G98" i="22"/>
  <c r="F98" i="22"/>
  <c r="E98" i="22"/>
  <c r="D98" i="22"/>
  <c r="C98" i="22"/>
  <c r="H97" i="22"/>
  <c r="G97" i="22"/>
  <c r="F97" i="22"/>
  <c r="E97" i="22"/>
  <c r="D97" i="22"/>
  <c r="C97" i="22"/>
  <c r="H96" i="22"/>
  <c r="G96" i="22"/>
  <c r="F96" i="22"/>
  <c r="E96" i="22"/>
  <c r="D96" i="22"/>
  <c r="C96" i="22"/>
  <c r="H95" i="22"/>
  <c r="G95" i="22"/>
  <c r="F95" i="22"/>
  <c r="E95" i="22"/>
  <c r="D95" i="22"/>
  <c r="C95" i="22"/>
  <c r="H94" i="22"/>
  <c r="G94" i="22"/>
  <c r="F94" i="22"/>
  <c r="E94" i="22"/>
  <c r="D94" i="22"/>
  <c r="C94" i="22"/>
  <c r="H93" i="22"/>
  <c r="G93" i="22"/>
  <c r="F93" i="22"/>
  <c r="E93" i="22"/>
  <c r="D93" i="22"/>
  <c r="C93" i="22"/>
  <c r="H92" i="22"/>
  <c r="G92" i="22"/>
  <c r="F92" i="22"/>
  <c r="E92" i="22"/>
  <c r="D92" i="22"/>
  <c r="C92" i="22"/>
  <c r="H91" i="22"/>
  <c r="G91" i="22"/>
  <c r="F91" i="22"/>
  <c r="E91" i="22"/>
  <c r="D91" i="22"/>
  <c r="C91" i="22"/>
  <c r="H90" i="22"/>
  <c r="G90" i="22"/>
  <c r="F90" i="22"/>
  <c r="E90" i="22"/>
  <c r="D90" i="22"/>
  <c r="C90" i="22"/>
  <c r="H89" i="22"/>
  <c r="G89" i="22"/>
  <c r="F89" i="22"/>
  <c r="E89" i="22"/>
  <c r="D89" i="22"/>
  <c r="C89" i="22"/>
  <c r="H88" i="22"/>
  <c r="G88" i="22"/>
  <c r="F88" i="22"/>
  <c r="E88" i="22"/>
  <c r="D88" i="22"/>
  <c r="C88" i="22"/>
  <c r="H87" i="22"/>
  <c r="G87" i="22"/>
  <c r="F87" i="22"/>
  <c r="E87" i="22"/>
  <c r="D87" i="22"/>
  <c r="C87" i="22"/>
  <c r="H86" i="22"/>
  <c r="G86" i="22"/>
  <c r="F86" i="22"/>
  <c r="E86" i="22"/>
  <c r="D86" i="22"/>
  <c r="C86" i="22"/>
  <c r="H85" i="22"/>
  <c r="G85" i="22"/>
  <c r="F85" i="22"/>
  <c r="E85" i="22"/>
  <c r="D85" i="22"/>
  <c r="C85" i="22"/>
  <c r="H84" i="22"/>
  <c r="G84" i="22"/>
  <c r="F84" i="22"/>
  <c r="E84" i="22"/>
  <c r="D84" i="22"/>
  <c r="C84" i="22"/>
  <c r="H83" i="22"/>
  <c r="G83" i="22"/>
  <c r="F83" i="22"/>
  <c r="E83" i="22"/>
  <c r="D83" i="22"/>
  <c r="C83" i="22"/>
  <c r="H82" i="22"/>
  <c r="G82" i="22"/>
  <c r="F82" i="22"/>
  <c r="E82" i="22"/>
  <c r="D82" i="22"/>
  <c r="C82" i="22"/>
  <c r="H81" i="22"/>
  <c r="G81" i="22"/>
  <c r="F81" i="22"/>
  <c r="E81" i="22"/>
  <c r="D81" i="22"/>
  <c r="C81" i="22"/>
  <c r="H80" i="22"/>
  <c r="G80" i="22"/>
  <c r="F80" i="22"/>
  <c r="E80" i="22"/>
  <c r="D80" i="22"/>
  <c r="C80" i="22"/>
  <c r="H79" i="22"/>
  <c r="G79" i="22"/>
  <c r="F79" i="22"/>
  <c r="E79" i="22"/>
  <c r="D79" i="22"/>
  <c r="C79" i="22"/>
  <c r="H78" i="22"/>
  <c r="G78" i="22"/>
  <c r="F78" i="22"/>
  <c r="E78" i="22"/>
  <c r="D78" i="22"/>
  <c r="C78" i="22"/>
  <c r="H77" i="22"/>
  <c r="G77" i="22"/>
  <c r="F77" i="22"/>
  <c r="E77" i="22"/>
  <c r="D77" i="22"/>
  <c r="C77" i="22"/>
  <c r="H76" i="22"/>
  <c r="G76" i="22"/>
  <c r="F76" i="22"/>
  <c r="E76" i="22"/>
  <c r="D76" i="22"/>
  <c r="C76" i="22"/>
  <c r="H75" i="22"/>
  <c r="G75" i="22"/>
  <c r="F75" i="22"/>
  <c r="E75" i="22"/>
  <c r="D75" i="22"/>
  <c r="C75" i="22"/>
  <c r="H74" i="22"/>
  <c r="G74" i="22"/>
  <c r="F74" i="22"/>
  <c r="E74" i="22"/>
  <c r="D74" i="22"/>
  <c r="C74" i="22"/>
  <c r="H73" i="22"/>
  <c r="G73" i="22"/>
  <c r="F73" i="22"/>
  <c r="E73" i="22"/>
  <c r="D73" i="22"/>
  <c r="C73" i="22"/>
  <c r="H72" i="22"/>
  <c r="G72" i="22"/>
  <c r="F72" i="22"/>
  <c r="E72" i="22"/>
  <c r="D72" i="22"/>
  <c r="C72" i="22"/>
  <c r="H71" i="22"/>
  <c r="G71" i="22"/>
  <c r="F71" i="22"/>
  <c r="E71" i="22"/>
  <c r="D71" i="22"/>
  <c r="C71" i="22"/>
  <c r="H70" i="22"/>
  <c r="G70" i="22"/>
  <c r="F70" i="22"/>
  <c r="E70" i="22"/>
  <c r="D70" i="22"/>
  <c r="C70" i="22"/>
  <c r="H69" i="22"/>
  <c r="G69" i="22"/>
  <c r="F69" i="22"/>
  <c r="E69" i="22"/>
  <c r="D69" i="22"/>
  <c r="C69" i="22"/>
  <c r="H68" i="22"/>
  <c r="G68" i="22"/>
  <c r="F68" i="22"/>
  <c r="E68" i="22"/>
  <c r="D68" i="22"/>
  <c r="C68" i="22"/>
  <c r="H67" i="22"/>
  <c r="G67" i="22"/>
  <c r="F67" i="22"/>
  <c r="E67" i="22"/>
  <c r="D67" i="22"/>
  <c r="C67" i="22"/>
  <c r="H66" i="22"/>
  <c r="G66" i="22"/>
  <c r="F66" i="22"/>
  <c r="E66" i="22"/>
  <c r="D66" i="22"/>
  <c r="C66" i="22"/>
  <c r="H65" i="22"/>
  <c r="G65" i="22"/>
  <c r="F65" i="22"/>
  <c r="E65" i="22"/>
  <c r="D65" i="22"/>
  <c r="C65" i="22"/>
  <c r="H64" i="22"/>
  <c r="G64" i="22"/>
  <c r="F64" i="22"/>
  <c r="E64" i="22"/>
  <c r="D64" i="22"/>
  <c r="C64" i="22"/>
  <c r="H63" i="22"/>
  <c r="G63" i="22"/>
  <c r="F63" i="22"/>
  <c r="E63" i="22"/>
  <c r="D63" i="22"/>
  <c r="C63" i="22"/>
  <c r="H62" i="22"/>
  <c r="G62" i="22"/>
  <c r="F62" i="22"/>
  <c r="E62" i="22"/>
  <c r="D62" i="22"/>
  <c r="C62" i="22"/>
  <c r="H61" i="22"/>
  <c r="G61" i="22"/>
  <c r="F61" i="22"/>
  <c r="E61" i="22"/>
  <c r="D61" i="22"/>
  <c r="C61" i="22"/>
  <c r="H60" i="22"/>
  <c r="G60" i="22"/>
  <c r="F60" i="22"/>
  <c r="E60" i="22"/>
  <c r="D60" i="22"/>
  <c r="C60" i="22"/>
  <c r="H59" i="22"/>
  <c r="G59" i="22"/>
  <c r="F59" i="22"/>
  <c r="E59" i="22"/>
  <c r="D59" i="22"/>
  <c r="C59" i="22"/>
  <c r="H58" i="22"/>
  <c r="G58" i="22"/>
  <c r="F58" i="22"/>
  <c r="E58" i="22"/>
  <c r="D58" i="22"/>
  <c r="C58" i="22"/>
  <c r="H57" i="22"/>
  <c r="G57" i="22"/>
  <c r="F57" i="22"/>
  <c r="E57" i="22"/>
  <c r="D57" i="22"/>
  <c r="C57" i="22"/>
  <c r="H56" i="22"/>
  <c r="G56" i="22"/>
  <c r="F56" i="22"/>
  <c r="E56" i="22"/>
  <c r="D56" i="22"/>
  <c r="C56" i="22"/>
  <c r="H55" i="22"/>
  <c r="G55" i="22"/>
  <c r="F55" i="22"/>
  <c r="E55" i="22"/>
  <c r="D55" i="22"/>
  <c r="C55" i="22"/>
  <c r="H54" i="22"/>
  <c r="G54" i="22"/>
  <c r="F54" i="22"/>
  <c r="E54" i="22"/>
  <c r="D54" i="22"/>
  <c r="C54" i="22"/>
  <c r="H53" i="22"/>
  <c r="G53" i="22"/>
  <c r="F53" i="22"/>
  <c r="E53" i="22"/>
  <c r="D53" i="22"/>
  <c r="C53" i="22"/>
  <c r="H52" i="22"/>
  <c r="G52" i="22"/>
  <c r="F52" i="22"/>
  <c r="E52" i="22"/>
  <c r="D52" i="22"/>
  <c r="C52" i="22"/>
  <c r="H51" i="22"/>
  <c r="G51" i="22"/>
  <c r="F51" i="22"/>
  <c r="E51" i="22"/>
  <c r="D51" i="22"/>
  <c r="C51" i="22"/>
  <c r="H50" i="22"/>
  <c r="G50" i="22"/>
  <c r="F50" i="22"/>
  <c r="E50" i="22"/>
  <c r="D50" i="22"/>
  <c r="C50" i="22"/>
  <c r="H49" i="22"/>
  <c r="G49" i="22"/>
  <c r="F49" i="22"/>
  <c r="E49" i="22"/>
  <c r="D49" i="22"/>
  <c r="C49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H42" i="22"/>
  <c r="G42" i="22"/>
  <c r="F42" i="22"/>
  <c r="E42" i="22"/>
  <c r="D42" i="22"/>
  <c r="C42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35" i="22"/>
  <c r="G35" i="22"/>
  <c r="F35" i="22"/>
  <c r="E35" i="22"/>
  <c r="D35" i="22"/>
  <c r="C35" i="22"/>
  <c r="H34" i="22"/>
  <c r="G34" i="22"/>
  <c r="F34" i="22"/>
  <c r="E34" i="22"/>
  <c r="D34" i="22"/>
  <c r="C34" i="22"/>
  <c r="H33" i="22"/>
  <c r="G33" i="22"/>
  <c r="F33" i="22"/>
  <c r="E33" i="22"/>
  <c r="D33" i="22"/>
  <c r="C33" i="22"/>
  <c r="H32" i="22"/>
  <c r="G32" i="22"/>
  <c r="F32" i="22"/>
  <c r="E32" i="22"/>
  <c r="D32" i="22"/>
  <c r="C32" i="22"/>
  <c r="H31" i="22"/>
  <c r="G31" i="22"/>
  <c r="F31" i="22"/>
  <c r="E31" i="22"/>
  <c r="D31" i="22"/>
  <c r="C31" i="22"/>
  <c r="H30" i="22"/>
  <c r="G30" i="22"/>
  <c r="F30" i="22"/>
  <c r="E30" i="22"/>
  <c r="D30" i="22"/>
  <c r="C30" i="22"/>
  <c r="H29" i="22"/>
  <c r="G29" i="22"/>
  <c r="F29" i="22"/>
  <c r="E29" i="22"/>
  <c r="D29" i="22"/>
  <c r="C29" i="22"/>
  <c r="H28" i="22"/>
  <c r="G28" i="22"/>
  <c r="F28" i="22"/>
  <c r="E28" i="22"/>
  <c r="D28" i="22"/>
  <c r="C28" i="22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1" i="22"/>
  <c r="G21" i="22"/>
  <c r="F21" i="22"/>
  <c r="E21" i="22"/>
  <c r="D21" i="22"/>
  <c r="C21" i="22"/>
  <c r="H20" i="22"/>
  <c r="G20" i="22"/>
  <c r="F20" i="22"/>
  <c r="E20" i="22"/>
  <c r="D20" i="22"/>
  <c r="C20" i="22"/>
  <c r="H19" i="22"/>
  <c r="G19" i="22"/>
  <c r="F19" i="22"/>
  <c r="E19" i="22"/>
  <c r="D19" i="22"/>
  <c r="C19" i="22"/>
  <c r="H18" i="22"/>
  <c r="G18" i="22"/>
  <c r="F18" i="22"/>
  <c r="E18" i="22"/>
  <c r="D18" i="22"/>
  <c r="C18" i="22"/>
  <c r="H17" i="22"/>
  <c r="G17" i="22"/>
  <c r="F17" i="22"/>
  <c r="E17" i="22"/>
  <c r="D17" i="22"/>
  <c r="C17" i="22"/>
  <c r="H16" i="22"/>
  <c r="G16" i="22"/>
  <c r="F16" i="22"/>
  <c r="E16" i="22"/>
  <c r="D16" i="22"/>
  <c r="C16" i="22"/>
  <c r="H15" i="22"/>
  <c r="G15" i="22"/>
  <c r="F15" i="22"/>
  <c r="E15" i="22"/>
  <c r="D15" i="22"/>
  <c r="C15" i="22"/>
  <c r="H14" i="22"/>
  <c r="G14" i="22"/>
  <c r="F14" i="22"/>
  <c r="E14" i="22"/>
  <c r="D14" i="22"/>
  <c r="C14" i="22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H7" i="22"/>
  <c r="G7" i="22"/>
  <c r="F7" i="22"/>
  <c r="E7" i="22"/>
  <c r="D7" i="22"/>
  <c r="C7" i="22"/>
  <c r="F16" i="4"/>
  <c r="H10" i="4"/>
  <c r="G10" i="4"/>
  <c r="F10" i="4"/>
  <c r="E10" i="4"/>
  <c r="D10" i="4"/>
  <c r="C10" i="4"/>
  <c r="I9" i="4"/>
  <c r="I8" i="4"/>
  <c r="I7" i="4"/>
  <c r="I10" i="4" s="1"/>
  <c r="D42" i="6"/>
  <c r="C42" i="6"/>
  <c r="E41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42" i="6" s="1"/>
  <c r="E6" i="6"/>
  <c r="D27" i="5"/>
  <c r="C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27" i="5" s="1"/>
  <c r="E6" i="5"/>
  <c r="C17" i="25" l="1"/>
  <c r="C37" i="25"/>
  <c r="D26" i="25"/>
  <c r="C26" i="25" s="1"/>
  <c r="D46" i="25"/>
  <c r="C9" i="25"/>
  <c r="C36" i="25"/>
  <c r="C38" i="25"/>
  <c r="D66" i="24"/>
  <c r="C18" i="24"/>
  <c r="C12" i="24"/>
  <c r="C19" i="24"/>
  <c r="E51" i="24"/>
  <c r="C51" i="24" s="1"/>
  <c r="F59" i="24"/>
  <c r="F66" i="24" s="1"/>
  <c r="F72" i="24" s="1"/>
  <c r="D7" i="14"/>
  <c r="F7" i="14"/>
  <c r="H7" i="14"/>
  <c r="J7" i="14"/>
  <c r="L7" i="14"/>
  <c r="N7" i="14"/>
  <c r="D8" i="14"/>
  <c r="F8" i="14"/>
  <c r="H8" i="14"/>
  <c r="J8" i="14"/>
  <c r="L8" i="14"/>
  <c r="N8" i="14"/>
  <c r="D9" i="14"/>
  <c r="F9" i="14"/>
  <c r="H9" i="14"/>
  <c r="J9" i="14"/>
  <c r="L9" i="14"/>
  <c r="N9" i="14"/>
  <c r="D10" i="14"/>
  <c r="F10" i="14"/>
  <c r="H10" i="14"/>
  <c r="J10" i="14"/>
  <c r="L10" i="14"/>
  <c r="N10" i="14"/>
  <c r="F11" i="14"/>
  <c r="H11" i="14"/>
  <c r="J11" i="14"/>
  <c r="L11" i="14"/>
  <c r="N11" i="14"/>
  <c r="H12" i="14"/>
  <c r="J12" i="14"/>
  <c r="L12" i="14"/>
  <c r="N12" i="14"/>
  <c r="H13" i="14"/>
  <c r="J13" i="14"/>
  <c r="L13" i="14"/>
  <c r="N13" i="14"/>
  <c r="E7" i="14"/>
  <c r="G7" i="14"/>
  <c r="I7" i="14"/>
  <c r="K7" i="14"/>
  <c r="M7" i="14"/>
  <c r="O7" i="14"/>
  <c r="O15" i="14" s="1"/>
  <c r="E8" i="14"/>
  <c r="G8" i="14"/>
  <c r="I8" i="14"/>
  <c r="K8" i="14"/>
  <c r="M8" i="14"/>
  <c r="E9" i="14"/>
  <c r="G9" i="14"/>
  <c r="I9" i="14"/>
  <c r="K9" i="14"/>
  <c r="M9" i="14"/>
  <c r="E10" i="14"/>
  <c r="G10" i="14"/>
  <c r="I10" i="14"/>
  <c r="K10" i="14"/>
  <c r="M10" i="14"/>
  <c r="E11" i="14"/>
  <c r="P11" i="14" s="1"/>
  <c r="G11" i="14"/>
  <c r="I11" i="14"/>
  <c r="K11" i="14"/>
  <c r="M11" i="14"/>
  <c r="E12" i="14"/>
  <c r="P12" i="14" s="1"/>
  <c r="G12" i="14"/>
  <c r="I12" i="14"/>
  <c r="K12" i="14"/>
  <c r="M12" i="14"/>
  <c r="E13" i="14"/>
  <c r="P13" i="14" s="1"/>
  <c r="G13" i="14"/>
  <c r="I13" i="14"/>
  <c r="K13" i="14"/>
  <c r="M13" i="14"/>
  <c r="E18" i="14"/>
  <c r="E16" i="14" s="1"/>
  <c r="G18" i="14"/>
  <c r="G16" i="14" s="1"/>
  <c r="I18" i="14"/>
  <c r="I16" i="14" s="1"/>
  <c r="K18" i="14"/>
  <c r="K16" i="14" s="1"/>
  <c r="M18" i="14"/>
  <c r="M16" i="14" s="1"/>
  <c r="O18" i="14"/>
  <c r="O16" i="14" s="1"/>
  <c r="E20" i="14"/>
  <c r="G20" i="14"/>
  <c r="I20" i="14"/>
  <c r="K20" i="14"/>
  <c r="M20" i="14"/>
  <c r="O20" i="14"/>
  <c r="E26" i="14"/>
  <c r="G26" i="14"/>
  <c r="I26" i="14"/>
  <c r="K26" i="14"/>
  <c r="M26" i="14"/>
  <c r="O26" i="14"/>
  <c r="C27" i="14"/>
  <c r="C31" i="14" s="1"/>
  <c r="E29" i="14"/>
  <c r="G29" i="14"/>
  <c r="I29" i="14"/>
  <c r="K29" i="14"/>
  <c r="M29" i="14"/>
  <c r="O29" i="14"/>
  <c r="E30" i="14"/>
  <c r="G30" i="14"/>
  <c r="I30" i="14"/>
  <c r="K30" i="14"/>
  <c r="M30" i="14"/>
  <c r="O30" i="14"/>
  <c r="D18" i="14"/>
  <c r="F18" i="14"/>
  <c r="F16" i="14" s="1"/>
  <c r="H18" i="14"/>
  <c r="H16" i="14" s="1"/>
  <c r="J18" i="14"/>
  <c r="J16" i="14" s="1"/>
  <c r="L18" i="14"/>
  <c r="L16" i="14" s="1"/>
  <c r="D20" i="14"/>
  <c r="F20" i="14"/>
  <c r="H20" i="14"/>
  <c r="J20" i="14"/>
  <c r="L20" i="14"/>
  <c r="E22" i="14"/>
  <c r="P22" i="14" s="1"/>
  <c r="G22" i="14"/>
  <c r="I22" i="14"/>
  <c r="K22" i="14"/>
  <c r="M22" i="14"/>
  <c r="E23" i="14"/>
  <c r="P23" i="14" s="1"/>
  <c r="G23" i="14"/>
  <c r="I23" i="14"/>
  <c r="K23" i="14"/>
  <c r="M23" i="14"/>
  <c r="E24" i="14"/>
  <c r="P24" i="14" s="1"/>
  <c r="G24" i="14"/>
  <c r="I24" i="14"/>
  <c r="K24" i="14"/>
  <c r="M24" i="14"/>
  <c r="D26" i="14"/>
  <c r="F26" i="14"/>
  <c r="H26" i="14"/>
  <c r="J26" i="14"/>
  <c r="L26" i="14"/>
  <c r="D29" i="14"/>
  <c r="F29" i="14"/>
  <c r="F28" i="14" s="1"/>
  <c r="H29" i="14"/>
  <c r="J29" i="14"/>
  <c r="J28" i="14" s="1"/>
  <c r="L29" i="14"/>
  <c r="D30" i="14"/>
  <c r="F30" i="14"/>
  <c r="H30" i="14"/>
  <c r="J30" i="14"/>
  <c r="L30" i="14"/>
  <c r="G17" i="9"/>
  <c r="G18" i="9" s="1"/>
  <c r="D33" i="9"/>
  <c r="D36" i="9" s="1"/>
  <c r="G33" i="9"/>
  <c r="G36" i="9" s="1"/>
  <c r="G66" i="20"/>
  <c r="G72" i="20" s="1"/>
  <c r="C18" i="20"/>
  <c r="E110" i="20"/>
  <c r="E115" i="20" s="1"/>
  <c r="G110" i="20"/>
  <c r="G115" i="20" s="1"/>
  <c r="C93" i="20"/>
  <c r="E51" i="20"/>
  <c r="D71" i="20"/>
  <c r="C71" i="20" s="1"/>
  <c r="D84" i="20"/>
  <c r="D113" i="20"/>
  <c r="F51" i="20"/>
  <c r="F59" i="20" s="1"/>
  <c r="F66" i="20" s="1"/>
  <c r="F72" i="20" s="1"/>
  <c r="C105" i="20"/>
  <c r="C46" i="25" l="1"/>
  <c r="D47" i="25"/>
  <c r="C47" i="25" s="1"/>
  <c r="D43" i="25"/>
  <c r="E59" i="24"/>
  <c r="D72" i="24"/>
  <c r="P26" i="14"/>
  <c r="L27" i="14"/>
  <c r="H27" i="14"/>
  <c r="D27" i="14"/>
  <c r="P20" i="14"/>
  <c r="O28" i="14"/>
  <c r="K28" i="14"/>
  <c r="G28" i="14"/>
  <c r="M27" i="14"/>
  <c r="I27" i="14"/>
  <c r="E27" i="14"/>
  <c r="O19" i="14"/>
  <c r="K15" i="14"/>
  <c r="K19" i="14" s="1"/>
  <c r="G15" i="14"/>
  <c r="G19" i="14" s="1"/>
  <c r="P10" i="14"/>
  <c r="P9" i="14"/>
  <c r="P8" i="14"/>
  <c r="L15" i="14"/>
  <c r="L19" i="14" s="1"/>
  <c r="H15" i="14"/>
  <c r="H19" i="14" s="1"/>
  <c r="D15" i="14"/>
  <c r="P7" i="14"/>
  <c r="P30" i="14"/>
  <c r="L28" i="14"/>
  <c r="H28" i="14"/>
  <c r="P29" i="14"/>
  <c r="D28" i="14"/>
  <c r="J27" i="14"/>
  <c r="J31" i="14" s="1"/>
  <c r="F27" i="14"/>
  <c r="F31" i="14" s="1"/>
  <c r="P18" i="14"/>
  <c r="D16" i="14"/>
  <c r="P16" i="14" s="1"/>
  <c r="M28" i="14"/>
  <c r="I28" i="14"/>
  <c r="E28" i="14"/>
  <c r="O27" i="14"/>
  <c r="O31" i="14" s="1"/>
  <c r="K27" i="14"/>
  <c r="K31" i="14" s="1"/>
  <c r="G27" i="14"/>
  <c r="G31" i="14" s="1"/>
  <c r="M15" i="14"/>
  <c r="M19" i="14" s="1"/>
  <c r="I15" i="14"/>
  <c r="I19" i="14" s="1"/>
  <c r="E15" i="14"/>
  <c r="E19" i="14" s="1"/>
  <c r="N15" i="14"/>
  <c r="N19" i="14" s="1"/>
  <c r="J15" i="14"/>
  <c r="J19" i="14" s="1"/>
  <c r="F15" i="14"/>
  <c r="F19" i="14" s="1"/>
  <c r="D110" i="20"/>
  <c r="C84" i="20"/>
  <c r="C51" i="20"/>
  <c r="E59" i="20"/>
  <c r="C113" i="20"/>
  <c r="D114" i="20"/>
  <c r="C114" i="20" s="1"/>
  <c r="D72" i="20"/>
  <c r="D48" i="25" l="1"/>
  <c r="C48" i="25" s="1"/>
  <c r="C43" i="25"/>
  <c r="E66" i="24"/>
  <c r="C59" i="24"/>
  <c r="P28" i="14"/>
  <c r="D19" i="14"/>
  <c r="P19" i="14" s="1"/>
  <c r="P15" i="14"/>
  <c r="I31" i="14"/>
  <c r="D31" i="14"/>
  <c r="P27" i="14"/>
  <c r="L31" i="14"/>
  <c r="E31" i="14"/>
  <c r="M31" i="14"/>
  <c r="H31" i="14"/>
  <c r="D115" i="20"/>
  <c r="C115" i="20" s="1"/>
  <c r="C110" i="20"/>
  <c r="C59" i="20"/>
  <c r="E66" i="20"/>
  <c r="E72" i="24" l="1"/>
  <c r="C72" i="24" s="1"/>
  <c r="C66" i="24"/>
  <c r="P31" i="14"/>
  <c r="E72" i="20"/>
  <c r="C72" i="20" s="1"/>
  <c r="C66" i="20"/>
  <c r="H114" i="21" l="1"/>
  <c r="H113" i="21"/>
  <c r="G113" i="21"/>
  <c r="G114" i="21" s="1"/>
  <c r="F113" i="21"/>
  <c r="F114" i="21" s="1"/>
  <c r="E113" i="21"/>
  <c r="E114" i="21" s="1"/>
  <c r="D113" i="21"/>
  <c r="C111" i="21"/>
  <c r="G109" i="21"/>
  <c r="E109" i="21"/>
  <c r="C108" i="21"/>
  <c r="C107" i="21"/>
  <c r="C106" i="21"/>
  <c r="H105" i="21"/>
  <c r="H109" i="21" s="1"/>
  <c r="G105" i="21"/>
  <c r="F105" i="21"/>
  <c r="F109" i="21" s="1"/>
  <c r="E105" i="21"/>
  <c r="D105" i="21"/>
  <c r="C105" i="21" s="1"/>
  <c r="H104" i="21"/>
  <c r="G104" i="21"/>
  <c r="F104" i="21"/>
  <c r="E104" i="21"/>
  <c r="D104" i="21"/>
  <c r="C104" i="21" s="1"/>
  <c r="C103" i="21"/>
  <c r="C102" i="21"/>
  <c r="C101" i="21"/>
  <c r="C100" i="21"/>
  <c r="H99" i="21"/>
  <c r="G99" i="21"/>
  <c r="F99" i="21"/>
  <c r="E99" i="21"/>
  <c r="D99" i="21"/>
  <c r="C98" i="21"/>
  <c r="C97" i="21"/>
  <c r="C96" i="21"/>
  <c r="C95" i="21"/>
  <c r="C94" i="21"/>
  <c r="C92" i="21"/>
  <c r="C91" i="21"/>
  <c r="C90" i="21"/>
  <c r="C89" i="21"/>
  <c r="C88" i="21"/>
  <c r="C87" i="21"/>
  <c r="H86" i="21"/>
  <c r="H93" i="21" s="1"/>
  <c r="G86" i="21"/>
  <c r="G93" i="21" s="1"/>
  <c r="F86" i="21"/>
  <c r="F93" i="21" s="1"/>
  <c r="E86" i="21"/>
  <c r="C86" i="21" s="1"/>
  <c r="D86" i="21"/>
  <c r="D93" i="21" s="1"/>
  <c r="C85" i="21"/>
  <c r="C83" i="21"/>
  <c r="C82" i="21"/>
  <c r="C81" i="21"/>
  <c r="H80" i="21"/>
  <c r="G80" i="21"/>
  <c r="F80" i="21"/>
  <c r="E80" i="21"/>
  <c r="C80" i="21" s="1"/>
  <c r="D80" i="21"/>
  <c r="C79" i="21"/>
  <c r="H78" i="21"/>
  <c r="H84" i="21" s="1"/>
  <c r="G78" i="21"/>
  <c r="F78" i="21"/>
  <c r="F84" i="21" s="1"/>
  <c r="F110" i="21" s="1"/>
  <c r="F115" i="21" s="1"/>
  <c r="E78" i="21"/>
  <c r="D78" i="21"/>
  <c r="D84" i="21" s="1"/>
  <c r="C77" i="21"/>
  <c r="H76" i="21"/>
  <c r="G76" i="21"/>
  <c r="G84" i="21" s="1"/>
  <c r="F76" i="21"/>
  <c r="E76" i="21"/>
  <c r="E84" i="21" s="1"/>
  <c r="D76" i="21"/>
  <c r="C76" i="21"/>
  <c r="C75" i="21"/>
  <c r="C74" i="21"/>
  <c r="C73" i="21"/>
  <c r="H70" i="21"/>
  <c r="H71" i="21" s="1"/>
  <c r="G70" i="21"/>
  <c r="G71" i="21" s="1"/>
  <c r="F70" i="21"/>
  <c r="F71" i="21" s="1"/>
  <c r="E70" i="21"/>
  <c r="E71" i="21" s="1"/>
  <c r="D70" i="21"/>
  <c r="D71" i="21" s="1"/>
  <c r="C69" i="21"/>
  <c r="C68" i="21"/>
  <c r="C67" i="21"/>
  <c r="H65" i="21"/>
  <c r="G65" i="21"/>
  <c r="F65" i="21"/>
  <c r="E65" i="21"/>
  <c r="D65" i="21"/>
  <c r="C65" i="21"/>
  <c r="C64" i="21"/>
  <c r="C63" i="21"/>
  <c r="C62" i="21"/>
  <c r="H61" i="21"/>
  <c r="G61" i="21"/>
  <c r="F61" i="21"/>
  <c r="E61" i="21"/>
  <c r="D61" i="21"/>
  <c r="C61" i="21" s="1"/>
  <c r="C60" i="21"/>
  <c r="C58" i="21"/>
  <c r="C57" i="21"/>
  <c r="C56" i="21"/>
  <c r="C55" i="21"/>
  <c r="C54" i="21"/>
  <c r="C53" i="21"/>
  <c r="C52" i="21"/>
  <c r="H51" i="21"/>
  <c r="C50" i="21"/>
  <c r="C49" i="21"/>
  <c r="C48" i="21"/>
  <c r="C47" i="21"/>
  <c r="C46" i="21"/>
  <c r="C45" i="21"/>
  <c r="H44" i="21"/>
  <c r="G44" i="21"/>
  <c r="F44" i="21"/>
  <c r="E44" i="21"/>
  <c r="D44" i="21"/>
  <c r="C44" i="21" s="1"/>
  <c r="C43" i="21"/>
  <c r="C42" i="21"/>
  <c r="H41" i="21"/>
  <c r="G41" i="21"/>
  <c r="F41" i="21"/>
  <c r="E41" i="21"/>
  <c r="D41" i="21"/>
  <c r="C41" i="21" s="1"/>
  <c r="C40" i="21"/>
  <c r="C39" i="21"/>
  <c r="C38" i="21"/>
  <c r="H37" i="21"/>
  <c r="H59" i="21" s="1"/>
  <c r="G37" i="21"/>
  <c r="G59" i="21" s="1"/>
  <c r="F37" i="21"/>
  <c r="E37" i="21"/>
  <c r="D37" i="21"/>
  <c r="C37" i="21"/>
  <c r="E36" i="21"/>
  <c r="C35" i="21"/>
  <c r="C34" i="21"/>
  <c r="C33" i="21"/>
  <c r="H32" i="21"/>
  <c r="G32" i="21"/>
  <c r="F32" i="21"/>
  <c r="E32" i="21"/>
  <c r="D32" i="21"/>
  <c r="C32" i="21" s="1"/>
  <c r="H31" i="21"/>
  <c r="G31" i="21"/>
  <c r="F31" i="21"/>
  <c r="E31" i="21"/>
  <c r="D31" i="21"/>
  <c r="C31" i="21" s="1"/>
  <c r="C30" i="21"/>
  <c r="C29" i="21"/>
  <c r="C28" i="21"/>
  <c r="C27" i="21"/>
  <c r="C26" i="21"/>
  <c r="H25" i="21"/>
  <c r="H36" i="21" s="1"/>
  <c r="G25" i="21"/>
  <c r="G36" i="21" s="1"/>
  <c r="F25" i="21"/>
  <c r="F36" i="21" s="1"/>
  <c r="E25" i="21"/>
  <c r="D25" i="21"/>
  <c r="D36" i="21" s="1"/>
  <c r="E24" i="21"/>
  <c r="C23" i="21"/>
  <c r="C22" i="21"/>
  <c r="C21" i="21"/>
  <c r="C20" i="21"/>
  <c r="H19" i="21"/>
  <c r="H24" i="21" s="1"/>
  <c r="G19" i="21"/>
  <c r="G24" i="21" s="1"/>
  <c r="F19" i="21"/>
  <c r="F24" i="21" s="1"/>
  <c r="E19" i="21"/>
  <c r="D19" i="21"/>
  <c r="D24" i="21" s="1"/>
  <c r="C19" i="21"/>
  <c r="C17" i="21"/>
  <c r="C16" i="21"/>
  <c r="C15" i="21"/>
  <c r="C14" i="21"/>
  <c r="H13" i="21"/>
  <c r="G13" i="21"/>
  <c r="F13" i="21"/>
  <c r="E13" i="21"/>
  <c r="D13" i="21"/>
  <c r="C13" i="21"/>
  <c r="H12" i="21"/>
  <c r="H18" i="21" s="1"/>
  <c r="G12" i="21"/>
  <c r="G18" i="21" s="1"/>
  <c r="F12" i="21"/>
  <c r="F18" i="21" s="1"/>
  <c r="E12" i="21"/>
  <c r="C12" i="21" s="1"/>
  <c r="D12" i="21"/>
  <c r="D18" i="21" s="1"/>
  <c r="C11" i="21"/>
  <c r="C10" i="21"/>
  <c r="C9" i="21"/>
  <c r="C8" i="21"/>
  <c r="C7" i="21"/>
  <c r="C99" i="21" l="1"/>
  <c r="D59" i="21"/>
  <c r="D66" i="21" s="1"/>
  <c r="C36" i="21"/>
  <c r="G66" i="21"/>
  <c r="G72" i="21" s="1"/>
  <c r="C71" i="21"/>
  <c r="C84" i="21"/>
  <c r="H110" i="21"/>
  <c r="H115" i="21" s="1"/>
  <c r="D114" i="21"/>
  <c r="C114" i="21" s="1"/>
  <c r="C113" i="21"/>
  <c r="H66" i="21"/>
  <c r="H72" i="21" s="1"/>
  <c r="C24" i="21"/>
  <c r="G110" i="21"/>
  <c r="G115" i="21" s="1"/>
  <c r="F59" i="21"/>
  <c r="C70" i="21"/>
  <c r="C78" i="21"/>
  <c r="D109" i="21"/>
  <c r="C109" i="21" s="1"/>
  <c r="C112" i="21"/>
  <c r="E18" i="21"/>
  <c r="C25" i="21"/>
  <c r="E93" i="21"/>
  <c r="E110" i="21" s="1"/>
  <c r="E115" i="21" s="1"/>
  <c r="E51" i="21"/>
  <c r="C51" i="21" s="1"/>
  <c r="B58" i="8"/>
  <c r="B59" i="8"/>
  <c r="B60" i="8"/>
  <c r="J58" i="8"/>
  <c r="I58" i="8"/>
  <c r="D61" i="8"/>
  <c r="E61" i="8"/>
  <c r="F61" i="8"/>
  <c r="G61" i="8"/>
  <c r="H61" i="8"/>
  <c r="I61" i="8"/>
  <c r="J61" i="8"/>
  <c r="C61" i="8"/>
  <c r="H60" i="8"/>
  <c r="G58" i="8"/>
  <c r="F59" i="8"/>
  <c r="C58" i="8"/>
  <c r="E59" i="8"/>
  <c r="D58" i="8"/>
  <c r="C59" i="8"/>
  <c r="D73" i="17"/>
  <c r="I72" i="17"/>
  <c r="H72" i="17"/>
  <c r="H74" i="17" s="1"/>
  <c r="G72" i="17"/>
  <c r="G74" i="17"/>
  <c r="F72" i="17"/>
  <c r="F74" i="17" s="1"/>
  <c r="E72" i="17"/>
  <c r="E74" i="17"/>
  <c r="D71" i="17"/>
  <c r="D70" i="17"/>
  <c r="D69" i="17"/>
  <c r="D68" i="17"/>
  <c r="D67" i="17"/>
  <c r="D66" i="17"/>
  <c r="D65" i="17"/>
  <c r="D64" i="17"/>
  <c r="I62" i="17"/>
  <c r="H62" i="17"/>
  <c r="G62" i="17"/>
  <c r="F62" i="17"/>
  <c r="E62" i="17"/>
  <c r="D62" i="17" s="1"/>
  <c r="D61" i="17"/>
  <c r="D60" i="17"/>
  <c r="D59" i="17"/>
  <c r="D58" i="17"/>
  <c r="D57" i="17"/>
  <c r="D56" i="17"/>
  <c r="D55" i="17"/>
  <c r="D54" i="17"/>
  <c r="I53" i="17"/>
  <c r="H53" i="17"/>
  <c r="G53" i="17"/>
  <c r="G63" i="17" s="1"/>
  <c r="G75" i="17" s="1"/>
  <c r="F53" i="17"/>
  <c r="E53" i="17"/>
  <c r="D52" i="17"/>
  <c r="D51" i="17"/>
  <c r="D50" i="17"/>
  <c r="D49" i="17"/>
  <c r="I48" i="17"/>
  <c r="H48" i="17"/>
  <c r="G48" i="17"/>
  <c r="F48" i="17"/>
  <c r="E48" i="17"/>
  <c r="D48" i="17" s="1"/>
  <c r="D47" i="17"/>
  <c r="D46" i="17"/>
  <c r="D45" i="17"/>
  <c r="D44" i="17"/>
  <c r="D43" i="17"/>
  <c r="D42" i="17"/>
  <c r="D41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I25" i="17"/>
  <c r="I40" i="17"/>
  <c r="H25" i="17"/>
  <c r="H40" i="17"/>
  <c r="G25" i="17"/>
  <c r="G40" i="17" s="1"/>
  <c r="F25" i="17"/>
  <c r="F40" i="17"/>
  <c r="F63" i="17" s="1"/>
  <c r="F75" i="17" s="1"/>
  <c r="E25" i="17"/>
  <c r="E40" i="17" s="1"/>
  <c r="D40" i="17" s="1"/>
  <c r="D24" i="17"/>
  <c r="D23" i="17"/>
  <c r="D22" i="17"/>
  <c r="D21" i="17"/>
  <c r="D20" i="17"/>
  <c r="I19" i="17"/>
  <c r="I63" i="17" s="1"/>
  <c r="H19" i="17"/>
  <c r="G19" i="17"/>
  <c r="F19" i="17"/>
  <c r="E19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87" i="16"/>
  <c r="D85" i="16"/>
  <c r="D84" i="16"/>
  <c r="D83" i="16"/>
  <c r="D82" i="16"/>
  <c r="D81" i="16"/>
  <c r="I80" i="16"/>
  <c r="I86" i="16" s="1"/>
  <c r="I88" i="16" s="1"/>
  <c r="H80" i="16"/>
  <c r="H86" i="16"/>
  <c r="H88" i="16" s="1"/>
  <c r="G80" i="16"/>
  <c r="G86" i="16" s="1"/>
  <c r="G88" i="16" s="1"/>
  <c r="F80" i="16"/>
  <c r="F86" i="16" s="1"/>
  <c r="F88" i="16" s="1"/>
  <c r="E80" i="16"/>
  <c r="D79" i="16"/>
  <c r="D78" i="16"/>
  <c r="D77" i="16"/>
  <c r="D76" i="16"/>
  <c r="I74" i="16"/>
  <c r="H74" i="16"/>
  <c r="G74" i="16"/>
  <c r="F74" i="16"/>
  <c r="E74" i="16"/>
  <c r="D73" i="16"/>
  <c r="D72" i="16"/>
  <c r="D71" i="16"/>
  <c r="I70" i="16"/>
  <c r="H70" i="16"/>
  <c r="G70" i="16"/>
  <c r="F70" i="16"/>
  <c r="E70" i="16"/>
  <c r="D70" i="16"/>
  <c r="D69" i="16"/>
  <c r="D68" i="16"/>
  <c r="D67" i="16"/>
  <c r="I66" i="16"/>
  <c r="H66" i="16"/>
  <c r="G66" i="16"/>
  <c r="F66" i="16"/>
  <c r="E66" i="16"/>
  <c r="D66" i="16" s="1"/>
  <c r="D65" i="16"/>
  <c r="D64" i="16"/>
  <c r="D63" i="16"/>
  <c r="D62" i="16"/>
  <c r="D61" i="16"/>
  <c r="E60" i="16"/>
  <c r="D59" i="16"/>
  <c r="D58" i="16"/>
  <c r="D57" i="16"/>
  <c r="D56" i="16"/>
  <c r="D55" i="16"/>
  <c r="D54" i="16"/>
  <c r="D53" i="16"/>
  <c r="D52" i="16"/>
  <c r="D51" i="16"/>
  <c r="I50" i="16"/>
  <c r="I60" i="16" s="1"/>
  <c r="H50" i="16"/>
  <c r="H60" i="16"/>
  <c r="G50" i="16"/>
  <c r="G60" i="16"/>
  <c r="F50" i="16"/>
  <c r="F60" i="16"/>
  <c r="E50" i="16"/>
  <c r="D50" i="16"/>
  <c r="D49" i="16"/>
  <c r="D48" i="16"/>
  <c r="D46" i="16"/>
  <c r="I45" i="16"/>
  <c r="H45" i="16"/>
  <c r="G45" i="16"/>
  <c r="F45" i="16"/>
  <c r="E45" i="16"/>
  <c r="D45" i="16"/>
  <c r="D44" i="16"/>
  <c r="D43" i="16"/>
  <c r="D42" i="16"/>
  <c r="D41" i="16"/>
  <c r="D40" i="16"/>
  <c r="D39" i="16"/>
  <c r="D38" i="16"/>
  <c r="D37" i="16"/>
  <c r="I36" i="16"/>
  <c r="I47" i="16"/>
  <c r="H36" i="16"/>
  <c r="G36" i="16"/>
  <c r="G47" i="16" s="1"/>
  <c r="F36" i="16"/>
  <c r="F47" i="16" s="1"/>
  <c r="E36" i="16"/>
  <c r="E47" i="16" s="1"/>
  <c r="D35" i="16"/>
  <c r="D34" i="16"/>
  <c r="I33" i="16"/>
  <c r="H33" i="16"/>
  <c r="G33" i="16"/>
  <c r="F33" i="16"/>
  <c r="E33" i="16"/>
  <c r="D33" i="16" s="1"/>
  <c r="D32" i="16"/>
  <c r="D31" i="16"/>
  <c r="D30" i="16"/>
  <c r="D29" i="16"/>
  <c r="D28" i="16"/>
  <c r="D26" i="16"/>
  <c r="D25" i="16"/>
  <c r="D24" i="16"/>
  <c r="D23" i="16"/>
  <c r="D22" i="16"/>
  <c r="D21" i="16"/>
  <c r="D20" i="16"/>
  <c r="I19" i="16"/>
  <c r="H19" i="16"/>
  <c r="G19" i="16"/>
  <c r="F19" i="16"/>
  <c r="D19" i="16" s="1"/>
  <c r="E19" i="16"/>
  <c r="D18" i="16"/>
  <c r="D17" i="16"/>
  <c r="D16" i="16"/>
  <c r="D15" i="16"/>
  <c r="I14" i="16"/>
  <c r="I27" i="16"/>
  <c r="I75" i="16" s="1"/>
  <c r="I89" i="16" s="1"/>
  <c r="H14" i="16"/>
  <c r="H27" i="16" s="1"/>
  <c r="G14" i="16"/>
  <c r="G27" i="16" s="1"/>
  <c r="F14" i="16"/>
  <c r="F27" i="16" s="1"/>
  <c r="F75" i="16" s="1"/>
  <c r="F89" i="16" s="1"/>
  <c r="E14" i="16"/>
  <c r="D13" i="16"/>
  <c r="D12" i="16"/>
  <c r="D11" i="16"/>
  <c r="D10" i="16"/>
  <c r="D9" i="16"/>
  <c r="D8" i="16"/>
  <c r="E22" i="13"/>
  <c r="F22" i="13"/>
  <c r="D13" i="13"/>
  <c r="F13" i="15"/>
  <c r="D13" i="15"/>
  <c r="C13" i="15"/>
  <c r="E12" i="15"/>
  <c r="E11" i="15"/>
  <c r="E10" i="15"/>
  <c r="E9" i="15"/>
  <c r="E8" i="15"/>
  <c r="D22" i="13"/>
  <c r="I24" i="12"/>
  <c r="H24" i="12"/>
  <c r="G24" i="12"/>
  <c r="F24" i="12"/>
  <c r="E24" i="12"/>
  <c r="J23" i="12"/>
  <c r="J20" i="12"/>
  <c r="D22" i="11"/>
  <c r="C22" i="1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7" i="8"/>
  <c r="I57" i="8"/>
  <c r="J57" i="8"/>
  <c r="H57" i="8"/>
  <c r="G57" i="8"/>
  <c r="F57" i="8"/>
  <c r="E57" i="8"/>
  <c r="D57" i="8"/>
  <c r="C57" i="8"/>
  <c r="H63" i="17"/>
  <c r="H75" i="17" s="1"/>
  <c r="D60" i="16"/>
  <c r="G18" i="7"/>
  <c r="G17" i="7"/>
  <c r="G16" i="7"/>
  <c r="G15" i="7"/>
  <c r="G14" i="7"/>
  <c r="G13" i="7"/>
  <c r="G12" i="7"/>
  <c r="G11" i="7"/>
  <c r="G8" i="7" s="1"/>
  <c r="F8" i="7"/>
  <c r="E8" i="7"/>
  <c r="D8" i="7"/>
  <c r="C8" i="7"/>
  <c r="G37" i="1"/>
  <c r="G36" i="1"/>
  <c r="C36" i="1" s="1"/>
  <c r="H37" i="1"/>
  <c r="X51" i="3"/>
  <c r="X50" i="3"/>
  <c r="W49" i="3"/>
  <c r="V49" i="3"/>
  <c r="U49" i="3"/>
  <c r="T49" i="3"/>
  <c r="S49" i="3"/>
  <c r="R49" i="3"/>
  <c r="X49" i="3" s="1"/>
  <c r="Q49" i="3"/>
  <c r="P49" i="3"/>
  <c r="M49" i="3"/>
  <c r="I49" i="3"/>
  <c r="E49" i="3"/>
  <c r="X48" i="3"/>
  <c r="O48" i="3"/>
  <c r="O47" i="3" s="1"/>
  <c r="I48" i="3"/>
  <c r="E48" i="3"/>
  <c r="E47" i="3"/>
  <c r="V47" i="3"/>
  <c r="U47" i="3"/>
  <c r="T47" i="3"/>
  <c r="S47" i="3"/>
  <c r="R47" i="3"/>
  <c r="Q47" i="3"/>
  <c r="P47" i="3"/>
  <c r="X47" i="3" s="1"/>
  <c r="N47" i="3"/>
  <c r="M47" i="3"/>
  <c r="J47" i="3"/>
  <c r="I47" i="3"/>
  <c r="X46" i="3"/>
  <c r="M46" i="3"/>
  <c r="O46" i="3" s="1"/>
  <c r="X45" i="3"/>
  <c r="M45" i="3"/>
  <c r="O45" i="3" s="1"/>
  <c r="X44" i="3"/>
  <c r="M44" i="3"/>
  <c r="O44" i="3" s="1"/>
  <c r="X43" i="3"/>
  <c r="O43" i="3"/>
  <c r="X42" i="3"/>
  <c r="O42" i="3"/>
  <c r="X41" i="3"/>
  <c r="O41" i="3"/>
  <c r="X40" i="3"/>
  <c r="O40" i="3"/>
  <c r="X39" i="3"/>
  <c r="O39" i="3"/>
  <c r="X38" i="3"/>
  <c r="M38" i="3"/>
  <c r="O38" i="3" s="1"/>
  <c r="X37" i="3"/>
  <c r="O37" i="3"/>
  <c r="M37" i="3"/>
  <c r="X36" i="3"/>
  <c r="N36" i="3"/>
  <c r="X35" i="3"/>
  <c r="O35" i="3"/>
  <c r="X34" i="3"/>
  <c r="O34" i="3"/>
  <c r="X33" i="3"/>
  <c r="M33" i="3"/>
  <c r="X32" i="3"/>
  <c r="W31" i="3"/>
  <c r="V31" i="3"/>
  <c r="U31" i="3"/>
  <c r="T31" i="3"/>
  <c r="S31" i="3"/>
  <c r="R31" i="3"/>
  <c r="Q31" i="3"/>
  <c r="Q10" i="3"/>
  <c r="P31" i="3"/>
  <c r="J31" i="3"/>
  <c r="J10" i="3" s="1"/>
  <c r="I31" i="3"/>
  <c r="E31" i="3"/>
  <c r="X30" i="3"/>
  <c r="O30" i="3"/>
  <c r="X29" i="3"/>
  <c r="M29" i="3"/>
  <c r="O29" i="3"/>
  <c r="X28" i="3"/>
  <c r="O28" i="3"/>
  <c r="M28" i="3"/>
  <c r="X27" i="3"/>
  <c r="M27" i="3"/>
  <c r="O27" i="3" s="1"/>
  <c r="I27" i="3"/>
  <c r="X26" i="3"/>
  <c r="M26" i="3"/>
  <c r="O26" i="3" s="1"/>
  <c r="I26" i="3"/>
  <c r="X25" i="3"/>
  <c r="M25" i="3"/>
  <c r="O25" i="3" s="1"/>
  <c r="I25" i="3"/>
  <c r="X24" i="3"/>
  <c r="M24" i="3"/>
  <c r="O24" i="3" s="1"/>
  <c r="X23" i="3"/>
  <c r="M23" i="3"/>
  <c r="O23" i="3" s="1"/>
  <c r="I23" i="3"/>
  <c r="X22" i="3"/>
  <c r="M22" i="3"/>
  <c r="O22" i="3" s="1"/>
  <c r="X21" i="3"/>
  <c r="M21" i="3"/>
  <c r="I21" i="3"/>
  <c r="I20" i="3" s="1"/>
  <c r="W20" i="3"/>
  <c r="V20" i="3"/>
  <c r="U20" i="3"/>
  <c r="T20" i="3"/>
  <c r="S20" i="3"/>
  <c r="R20" i="3"/>
  <c r="X20" i="3" s="1"/>
  <c r="Q20" i="3"/>
  <c r="P20" i="3"/>
  <c r="N20" i="3"/>
  <c r="J20" i="3"/>
  <c r="E20" i="3"/>
  <c r="X19" i="3"/>
  <c r="O19" i="3"/>
  <c r="X18" i="3"/>
  <c r="M18" i="3"/>
  <c r="N18" i="3"/>
  <c r="X17" i="3"/>
  <c r="M17" i="3"/>
  <c r="N17" i="3"/>
  <c r="X16" i="3"/>
  <c r="M16" i="3"/>
  <c r="O16" i="3" s="1"/>
  <c r="X15" i="3"/>
  <c r="N15" i="3"/>
  <c r="O15" i="3" s="1"/>
  <c r="M15" i="3"/>
  <c r="X14" i="3"/>
  <c r="N14" i="3"/>
  <c r="O14" i="3" s="1"/>
  <c r="X13" i="3"/>
  <c r="N13" i="3"/>
  <c r="X12" i="3"/>
  <c r="M12" i="3"/>
  <c r="O12" i="3"/>
  <c r="I12" i="3"/>
  <c r="I11" i="3" s="1"/>
  <c r="I10" i="3" s="1"/>
  <c r="W11" i="3"/>
  <c r="W10" i="3" s="1"/>
  <c r="V11" i="3"/>
  <c r="U11" i="3"/>
  <c r="U10" i="3" s="1"/>
  <c r="T11" i="3"/>
  <c r="S11" i="3"/>
  <c r="S10" i="3" s="1"/>
  <c r="R11" i="3"/>
  <c r="Q11" i="3"/>
  <c r="P11" i="3"/>
  <c r="J11" i="3"/>
  <c r="F11" i="3"/>
  <c r="E11" i="3"/>
  <c r="E10" i="3" s="1"/>
  <c r="R10" i="3"/>
  <c r="N7" i="3"/>
  <c r="J7" i="3"/>
  <c r="F7" i="3"/>
  <c r="J6" i="3"/>
  <c r="N5" i="3"/>
  <c r="J5" i="3"/>
  <c r="F5" i="3"/>
  <c r="F6" i="3" s="1"/>
  <c r="O17" i="3"/>
  <c r="O18" i="3"/>
  <c r="M11" i="3"/>
  <c r="C69" i="2"/>
  <c r="D45" i="1" s="1"/>
  <c r="C45" i="1" s="1"/>
  <c r="C7" i="1"/>
  <c r="C8" i="1"/>
  <c r="C10" i="1"/>
  <c r="C12" i="1"/>
  <c r="C14" i="1"/>
  <c r="C15" i="1"/>
  <c r="C16" i="1"/>
  <c r="C18" i="1"/>
  <c r="C20" i="1"/>
  <c r="C21" i="1"/>
  <c r="C22" i="1"/>
  <c r="C23" i="1"/>
  <c r="C24" i="1"/>
  <c r="C25" i="1"/>
  <c r="C27" i="1"/>
  <c r="C28" i="1"/>
  <c r="C29" i="1"/>
  <c r="C30" i="1"/>
  <c r="C33" i="1"/>
  <c r="C34" i="1"/>
  <c r="C35" i="1"/>
  <c r="C39" i="1"/>
  <c r="C40" i="1"/>
  <c r="C41" i="1"/>
  <c r="C44" i="1"/>
  <c r="C6" i="1"/>
  <c r="C8" i="2"/>
  <c r="C9" i="2"/>
  <c r="C10" i="2"/>
  <c r="C11" i="2"/>
  <c r="C14" i="2"/>
  <c r="C15" i="2"/>
  <c r="C16" i="2"/>
  <c r="C17" i="2"/>
  <c r="C20" i="2"/>
  <c r="C21" i="2"/>
  <c r="C22" i="2"/>
  <c r="C23" i="2"/>
  <c r="C26" i="2"/>
  <c r="C13" i="13" s="1"/>
  <c r="C22" i="13" s="1"/>
  <c r="C27" i="2"/>
  <c r="C14" i="13" s="1"/>
  <c r="C28" i="2"/>
  <c r="C15" i="13" s="1"/>
  <c r="C29" i="2"/>
  <c r="C30" i="2"/>
  <c r="C33" i="2"/>
  <c r="C34" i="2"/>
  <c r="C35" i="2"/>
  <c r="C38" i="2"/>
  <c r="C39" i="2"/>
  <c r="C40" i="2"/>
  <c r="C42" i="2"/>
  <c r="C43" i="2"/>
  <c r="C45" i="2"/>
  <c r="C46" i="2"/>
  <c r="C47" i="2"/>
  <c r="C48" i="2"/>
  <c r="C49" i="2"/>
  <c r="C50" i="2"/>
  <c r="C52" i="2"/>
  <c r="C53" i="2"/>
  <c r="C54" i="2"/>
  <c r="C55" i="2"/>
  <c r="C56" i="2"/>
  <c r="C57" i="2"/>
  <c r="C58" i="2"/>
  <c r="C60" i="2"/>
  <c r="C62" i="2"/>
  <c r="C63" i="2"/>
  <c r="C64" i="2"/>
  <c r="C67" i="2"/>
  <c r="C68" i="2"/>
  <c r="C7" i="2"/>
  <c r="H70" i="2"/>
  <c r="H71" i="2"/>
  <c r="H65" i="2"/>
  <c r="H61" i="2"/>
  <c r="H44" i="2"/>
  <c r="H41" i="2"/>
  <c r="H37" i="2"/>
  <c r="H32" i="2"/>
  <c r="H31" i="2"/>
  <c r="H25" i="2"/>
  <c r="H36" i="2" s="1"/>
  <c r="H19" i="2"/>
  <c r="H24" i="2"/>
  <c r="H13" i="2"/>
  <c r="H12" i="2"/>
  <c r="H18" i="2" s="1"/>
  <c r="G70" i="2"/>
  <c r="G71" i="2"/>
  <c r="G65" i="2"/>
  <c r="G61" i="2"/>
  <c r="G44" i="2"/>
  <c r="G41" i="2"/>
  <c r="G37" i="2"/>
  <c r="G32" i="2"/>
  <c r="G36" i="2" s="1"/>
  <c r="G31" i="2"/>
  <c r="G25" i="2"/>
  <c r="G19" i="2"/>
  <c r="G24" i="2"/>
  <c r="G13" i="2"/>
  <c r="G12" i="2"/>
  <c r="F70" i="2"/>
  <c r="F71" i="2"/>
  <c r="F65" i="2"/>
  <c r="F61" i="2"/>
  <c r="F44" i="2"/>
  <c r="F41" i="2"/>
  <c r="F37" i="2"/>
  <c r="F32" i="2"/>
  <c r="F31" i="2"/>
  <c r="F25" i="2"/>
  <c r="C25" i="2" s="1"/>
  <c r="F19" i="2"/>
  <c r="F24" i="2"/>
  <c r="F13" i="2"/>
  <c r="F12" i="2"/>
  <c r="C12" i="2" s="1"/>
  <c r="E70" i="2"/>
  <c r="E71" i="2"/>
  <c r="E65" i="2"/>
  <c r="E61" i="2"/>
  <c r="C61" i="2" s="1"/>
  <c r="E44" i="2"/>
  <c r="E41" i="2"/>
  <c r="E37" i="2"/>
  <c r="E32" i="2"/>
  <c r="E31" i="2"/>
  <c r="E25" i="2"/>
  <c r="E19" i="2"/>
  <c r="E24" i="2"/>
  <c r="E13" i="2"/>
  <c r="E12" i="2"/>
  <c r="D70" i="2"/>
  <c r="D71" i="2"/>
  <c r="C71" i="2" s="1"/>
  <c r="D65" i="2"/>
  <c r="D61" i="2"/>
  <c r="D44" i="2"/>
  <c r="D41" i="2"/>
  <c r="C41" i="2" s="1"/>
  <c r="D37" i="2"/>
  <c r="D32" i="2"/>
  <c r="C32" i="2" s="1"/>
  <c r="D31" i="2"/>
  <c r="D25" i="2"/>
  <c r="D19" i="2"/>
  <c r="D24" i="2" s="1"/>
  <c r="C24" i="2" s="1"/>
  <c r="D13" i="2"/>
  <c r="C13" i="2" s="1"/>
  <c r="D12" i="2"/>
  <c r="H46" i="1"/>
  <c r="H47" i="1" s="1"/>
  <c r="H38" i="1"/>
  <c r="H32" i="1"/>
  <c r="H19" i="1"/>
  <c r="H13" i="1"/>
  <c r="H11" i="1"/>
  <c r="H9" i="1"/>
  <c r="H17" i="1" s="1"/>
  <c r="G46" i="1"/>
  <c r="G47" i="1"/>
  <c r="G38" i="1"/>
  <c r="G42" i="1"/>
  <c r="G32" i="1"/>
  <c r="G19" i="1"/>
  <c r="G26" i="1" s="1"/>
  <c r="G13" i="1"/>
  <c r="G17" i="1" s="1"/>
  <c r="G43" i="1" s="1"/>
  <c r="G48" i="1" s="1"/>
  <c r="G11" i="1"/>
  <c r="G9" i="1"/>
  <c r="F46" i="1"/>
  <c r="F47" i="1"/>
  <c r="F38" i="1"/>
  <c r="F42" i="1"/>
  <c r="F37" i="1"/>
  <c r="F31" i="1"/>
  <c r="F32" i="1" s="1"/>
  <c r="F19" i="1"/>
  <c r="F26" i="1" s="1"/>
  <c r="F13" i="1"/>
  <c r="F17" i="1" s="1"/>
  <c r="F11" i="1"/>
  <c r="F9" i="1"/>
  <c r="E46" i="1"/>
  <c r="E47" i="1"/>
  <c r="E38" i="1"/>
  <c r="E42" i="1"/>
  <c r="E37" i="1"/>
  <c r="E19" i="1"/>
  <c r="E26" i="1"/>
  <c r="E13" i="1"/>
  <c r="E17" i="1" s="1"/>
  <c r="E11" i="1"/>
  <c r="E9" i="1"/>
  <c r="D46" i="1"/>
  <c r="D47" i="1"/>
  <c r="D38" i="1"/>
  <c r="D42" i="1"/>
  <c r="D37" i="1"/>
  <c r="D32" i="1"/>
  <c r="D19" i="1"/>
  <c r="D26" i="1"/>
  <c r="D13" i="1"/>
  <c r="D11" i="1"/>
  <c r="D9" i="1"/>
  <c r="C9" i="1"/>
  <c r="C11" i="1"/>
  <c r="C46" i="1"/>
  <c r="G18" i="2"/>
  <c r="G66" i="2" s="1"/>
  <c r="G72" i="2" s="1"/>
  <c r="F36" i="2"/>
  <c r="C44" i="2"/>
  <c r="F18" i="2"/>
  <c r="C37" i="2"/>
  <c r="C65" i="2"/>
  <c r="C19" i="2"/>
  <c r="E18" i="2"/>
  <c r="E36" i="2"/>
  <c r="C70" i="2"/>
  <c r="D18" i="2"/>
  <c r="C18" i="2" s="1"/>
  <c r="G59" i="2"/>
  <c r="E51" i="2"/>
  <c r="D59" i="2"/>
  <c r="C37" i="1" l="1"/>
  <c r="F66" i="21"/>
  <c r="C93" i="21"/>
  <c r="D72" i="21"/>
  <c r="D110" i="21"/>
  <c r="E59" i="21"/>
  <c r="C59" i="21" s="1"/>
  <c r="C18" i="21"/>
  <c r="B61" i="8"/>
  <c r="C13" i="1"/>
  <c r="D17" i="1"/>
  <c r="H42" i="1"/>
  <c r="C38" i="1"/>
  <c r="C47" i="1"/>
  <c r="C42" i="1"/>
  <c r="X11" i="3"/>
  <c r="P10" i="3"/>
  <c r="T10" i="3"/>
  <c r="N11" i="3"/>
  <c r="O13" i="3"/>
  <c r="O11" i="3" s="1"/>
  <c r="O33" i="3"/>
  <c r="M31" i="3"/>
  <c r="M20" i="3"/>
  <c r="M10" i="3" s="1"/>
  <c r="O21" i="3"/>
  <c r="O20" i="3" s="1"/>
  <c r="F51" i="2"/>
  <c r="F59" i="2"/>
  <c r="H59" i="2"/>
  <c r="V10" i="3"/>
  <c r="X31" i="3"/>
  <c r="O36" i="3"/>
  <c r="N31" i="3"/>
  <c r="H75" i="16"/>
  <c r="H89" i="16" s="1"/>
  <c r="E59" i="2"/>
  <c r="C51" i="2"/>
  <c r="E66" i="2"/>
  <c r="E72" i="2" s="1"/>
  <c r="F66" i="2"/>
  <c r="F72" i="2" s="1"/>
  <c r="E32" i="1"/>
  <c r="C31" i="1"/>
  <c r="F43" i="1"/>
  <c r="H26" i="1"/>
  <c r="H43" i="1" s="1"/>
  <c r="C19" i="1"/>
  <c r="C31" i="2"/>
  <c r="D36" i="2"/>
  <c r="C36" i="2" s="1"/>
  <c r="B57" i="8"/>
  <c r="D36" i="16"/>
  <c r="E63" i="17"/>
  <c r="J24" i="12"/>
  <c r="G75" i="16"/>
  <c r="G89" i="16" s="1"/>
  <c r="H47" i="16"/>
  <c r="E13" i="15"/>
  <c r="D47" i="16"/>
  <c r="D74" i="16"/>
  <c r="D53" i="17"/>
  <c r="I74" i="17"/>
  <c r="I75" i="17" s="1"/>
  <c r="D72" i="17"/>
  <c r="E27" i="16"/>
  <c r="D14" i="16"/>
  <c r="D80" i="16"/>
  <c r="E86" i="16"/>
  <c r="D25" i="17"/>
  <c r="C32" i="1" l="1"/>
  <c r="H66" i="2"/>
  <c r="C59" i="2"/>
  <c r="H48" i="1"/>
  <c r="F48" i="1"/>
  <c r="F72" i="21"/>
  <c r="D115" i="21"/>
  <c r="C110" i="21"/>
  <c r="E66" i="21"/>
  <c r="D74" i="17"/>
  <c r="C26" i="1"/>
  <c r="N10" i="3"/>
  <c r="D27" i="16"/>
  <c r="E75" i="16"/>
  <c r="D66" i="2"/>
  <c r="E43" i="1"/>
  <c r="D43" i="1"/>
  <c r="C17" i="1"/>
  <c r="D86" i="16"/>
  <c r="E88" i="16"/>
  <c r="D88" i="16" s="1"/>
  <c r="D63" i="17"/>
  <c r="E75" i="17"/>
  <c r="D75" i="17" s="1"/>
  <c r="O31" i="3"/>
  <c r="O10" i="3" s="1"/>
  <c r="X10" i="3"/>
  <c r="C115" i="21" l="1"/>
  <c r="H72" i="2"/>
  <c r="E48" i="1"/>
  <c r="E72" i="21"/>
  <c r="C72" i="21" s="1"/>
  <c r="C66" i="21"/>
  <c r="D48" i="1"/>
  <c r="C48" i="1" s="1"/>
  <c r="C43" i="1"/>
  <c r="C66" i="2"/>
  <c r="D72" i="2"/>
  <c r="C72" i="2" s="1"/>
  <c r="E89" i="16"/>
  <c r="D89" i="16" s="1"/>
  <c r="D75" i="16"/>
</calcChain>
</file>

<file path=xl/sharedStrings.xml><?xml version="1.0" encoding="utf-8"?>
<sst xmlns="http://schemas.openxmlformats.org/spreadsheetml/2006/main" count="1695" uniqueCount="871">
  <si>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</si>
  <si>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</si>
  <si>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</si>
  <si>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</si>
  <si>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</si>
  <si>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</si>
  <si>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</si>
  <si>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</si>
  <si>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</si>
  <si>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</si>
  <si>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</si>
  <si>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</si>
  <si>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</si>
  <si>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</si>
  <si>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</si>
  <si>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</si>
  <si>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</si>
  <si>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</si>
  <si>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</si>
  <si>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</si>
  <si>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</si>
  <si>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</si>
  <si>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</si>
  <si>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</si>
  <si>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</si>
  <si>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</si>
  <si>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</si>
  <si>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</si>
  <si>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</si>
  <si>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</si>
  <si>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</si>
  <si>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</si>
  <si>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</si>
  <si>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</si>
  <si>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</si>
  <si>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</si>
  <si>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</si>
  <si>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</si>
  <si>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</si>
  <si>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</si>
  <si>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</si>
  <si>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</si>
  <si>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</si>
  <si>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</si>
  <si>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</si>
  <si>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</si>
  <si>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</si>
  <si>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</si>
  <si>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</si>
  <si>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</si>
  <si>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</si>
  <si>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</si>
  <si>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</si>
  <si>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Hétszín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</si>
  <si>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</si>
  <si>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</si>
  <si>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</si>
  <si>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</si>
  <si>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</si>
  <si>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</si>
  <si>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</si>
  <si>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</si>
  <si>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</si>
  <si>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</si>
  <si>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</si>
  <si>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</si>
  <si>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</si>
  <si>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</si>
  <si>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</si>
  <si>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</si>
  <si>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</si>
  <si>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</si>
  <si>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</si>
  <si>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</si>
  <si>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</si>
  <si>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</si>
  <si>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</si>
  <si>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</si>
  <si>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</si>
  <si>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</si>
  <si>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</si>
  <si>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</si>
  <si>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</si>
  <si>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</si>
  <si>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</si>
  <si>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</si>
  <si>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</si>
  <si>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</si>
  <si>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</si>
  <si>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</si>
  <si>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</si>
  <si>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</si>
  <si>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</si>
  <si>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</si>
  <si>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</si>
  <si>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</si>
  <si>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</si>
  <si>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</si>
  <si>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</si>
  <si>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</si>
  <si>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</si>
  <si>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</si>
  <si>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</si>
  <si>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</si>
  <si>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</si>
  <si>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</si>
  <si>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</si>
  <si>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</si>
  <si>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</si>
  <si>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</si>
  <si>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</si>
  <si>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</si>
  <si>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</si>
  <si>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</si>
  <si>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</si>
  <si>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</si>
  <si>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</si>
  <si>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</si>
  <si>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</si>
  <si>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2016. évi költségvetés</t>
  </si>
  <si>
    <t>Bevételek</t>
  </si>
  <si>
    <t>Kiadások</t>
  </si>
  <si>
    <t>Ft-ban</t>
  </si>
  <si>
    <t>Irányító szervi támogatás B816</t>
  </si>
  <si>
    <t>1.a melléklet</t>
  </si>
  <si>
    <t>IPA alap</t>
  </si>
  <si>
    <t>elvonás</t>
  </si>
  <si>
    <t>0,55 %-nak</t>
  </si>
  <si>
    <t>30 %-a</t>
  </si>
  <si>
    <t>75 %-a</t>
  </si>
  <si>
    <t>1 lakosra jutó adóerőképesség</t>
  </si>
  <si>
    <t>Önkorm</t>
  </si>
  <si>
    <t>Vilonyai Óvoda</t>
  </si>
  <si>
    <t>Csal.Szolg</t>
  </si>
  <si>
    <t>fő</t>
  </si>
  <si>
    <t>beszámítás</t>
  </si>
  <si>
    <t>2017 tényl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</si>
  <si>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</si>
  <si>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</si>
  <si>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</si>
  <si>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</si>
  <si>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B111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</si>
  <si>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</si>
  <si>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</si>
  <si>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</si>
  <si>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</si>
  <si>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</si>
  <si>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</si>
  <si>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</si>
  <si>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2015. évről áthúzódó bérkompenzáció</t>
  </si>
  <si>
    <t>2.)Települési önkorm. Egyes köznevelési feladatainak támoga</t>
  </si>
  <si>
    <t>B112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</si>
  <si>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</si>
  <si>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</si>
  <si>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</si>
  <si>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</si>
  <si>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</si>
  <si>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</si>
  <si>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</si>
  <si>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</si>
  <si>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</si>
  <si>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Köznevelési intézmények m űködt kapcs támogatás</t>
  </si>
  <si>
    <t>3.) Tel önk szociális, gyermekjóléti és gyermekétk fel tám</t>
  </si>
  <si>
    <t>B113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</si>
  <si>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</si>
  <si>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</si>
  <si>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</si>
  <si>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</si>
  <si>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</si>
  <si>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</si>
  <si>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</si>
  <si>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</si>
  <si>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</si>
  <si>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</si>
  <si>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</si>
  <si>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</si>
  <si>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házi segítségnyújtás</t>
  </si>
  <si>
    <t>időskorúak nappali ellátása</t>
  </si>
  <si>
    <t>4.) Tel önk kulturális feladatainak támogatása</t>
  </si>
  <si>
    <t>B114</t>
  </si>
  <si>
    <t>könyvtári és közművelődési feladat tám Berhida: 6118 fő</t>
  </si>
  <si>
    <t>Működési célú központosított tám (lakott külterületi fel)</t>
  </si>
  <si>
    <t xml:space="preserve"> ebből külterületi lakos</t>
  </si>
  <si>
    <t xml:space="preserve"> ebből szerkezetátalakítási önk-ok köznevelési feladat tám.</t>
  </si>
  <si>
    <t>2017. január</t>
  </si>
  <si>
    <t>3.  melléklet</t>
  </si>
  <si>
    <t xml:space="preserve">Költségvetési szervek engedélyezett létszám kerete </t>
  </si>
  <si>
    <t>2017. évi költségvetés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</si>
  <si>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</si>
  <si>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</si>
  <si>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</si>
  <si>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</si>
  <si>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</si>
  <si>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</si>
  <si>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</si>
  <si>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</si>
  <si>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</si>
  <si>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</si>
  <si>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</si>
  <si>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</si>
  <si>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</si>
  <si>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</si>
  <si>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</si>
  <si>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>2017.03.20-10.31-ig párhuz fogl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</si>
  <si>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</si>
  <si>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</si>
  <si>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</si>
  <si>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</si>
  <si>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</si>
  <si>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</si>
  <si>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</si>
  <si>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</si>
  <si>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2/a. melléklet</t>
  </si>
  <si>
    <t>Felújítások</t>
  </si>
  <si>
    <t>Eredeti előir</t>
  </si>
  <si>
    <t>ÖNK Süni óvoda tető felújítás adósságkonsz pály+kieg kv-i m</t>
  </si>
  <si>
    <t>ÖNK Önk Hivatal vizesblokk felújítás kv-i mar</t>
  </si>
  <si>
    <t>TESZ jármű felújítás</t>
  </si>
  <si>
    <t>ÖH informatikai eszköz felújítás</t>
  </si>
  <si>
    <t>ÖNK Pgytp 1848-49 emlékmű felújítás</t>
  </si>
  <si>
    <t>2/b. melléklet</t>
  </si>
  <si>
    <t>Beruházások</t>
  </si>
  <si>
    <t>ÖNK intézményi beruházásokhoz kapcs tervek   kv-i m</t>
  </si>
  <si>
    <t>ÖNK Veszprémi-Orgona út között telkek villamosterv  kv-i m</t>
  </si>
  <si>
    <t>ÖNK TESZ telephely vásárlás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</si>
  <si>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</si>
  <si>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</si>
  <si>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</si>
  <si>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</si>
  <si>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</si>
  <si>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</si>
  <si>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ÖNK önkormányzati WEB lap készítés</t>
  </si>
  <si>
    <t>ÖNK Péti úti temető urnafal építés</t>
  </si>
  <si>
    <t>TESZ hosszú közfoglalkoztatás eszközbeszerzés</t>
  </si>
  <si>
    <t>ÖNK közkutak vízmérő kialakítási munkák HKA</t>
  </si>
  <si>
    <t>ÖNK út-járda felújítások+műsz ell kv-i m ad. Konsz II.pály</t>
  </si>
  <si>
    <t>adatok Ft-ban</t>
  </si>
  <si>
    <t>ÖNK Jázmin 1.. szolg. Lakás ablakcsere</t>
  </si>
  <si>
    <t xml:space="preserve">ÖNK Jázmin u. 2 db garázsajtó </t>
  </si>
  <si>
    <t>ÖNK Ady régi isk vizesblokk felújítás áthúzódó</t>
  </si>
  <si>
    <t>ÖNK Hunyadi tér orvosi rendelő felújítás</t>
  </si>
  <si>
    <t>ÖNK pályázatokhoz kapcsolódó tervek</t>
  </si>
  <si>
    <t>ÖNK közvilágítás korszerűsítés kiviteli terv</t>
  </si>
  <si>
    <t xml:space="preserve">ÖNK külterületi utak pályázat tervek </t>
  </si>
  <si>
    <t xml:space="preserve">Süni Óvoda konyhai eszközök </t>
  </si>
  <si>
    <t>Süni egyéb tárgyi eszköz felújítás</t>
  </si>
  <si>
    <t>Süni egyéb óvodai tárgyi eszköz + áfa</t>
  </si>
  <si>
    <t>Kultúrház egyéb tárgyi eszköz  pály-hoz önrész</t>
  </si>
  <si>
    <t>ÖNK közvilágítási lámpatestek beszerzése (napelemes stb…)</t>
  </si>
  <si>
    <t xml:space="preserve">TESZ egyéb tárgyi eszközök beszerz út-híd </t>
  </si>
  <si>
    <t>TESZ egyéb te+áfa zöldterület (padok, kerékgumi stb)</t>
  </si>
  <si>
    <t>TESZ padok, kuka köztemető</t>
  </si>
  <si>
    <t>TESZ egyéb gép, berendezés szekrények + áfa</t>
  </si>
  <si>
    <t>ÖNK inform eszköz  modem</t>
  </si>
  <si>
    <t>ÖNK egyéb tárgyi eszköz (vérszáll. hűtőtáska)</t>
  </si>
  <si>
    <t>ellátottak pénzbeli juttatásai</t>
  </si>
  <si>
    <t>6. melléklet</t>
  </si>
  <si>
    <t>2017. év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</si>
  <si>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</si>
  <si>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</si>
  <si>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</si>
  <si>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</si>
  <si>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</si>
  <si>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</si>
  <si>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</si>
  <si>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</si>
  <si>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</si>
  <si>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</si>
  <si>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</si>
  <si>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</si>
  <si>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</si>
  <si>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</si>
  <si>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</si>
  <si>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</si>
  <si>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</si>
  <si>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</si>
  <si>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</si>
  <si>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</si>
  <si>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Bursa Hung. (ösztöndíj tám)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</si>
  <si>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</si>
  <si>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</si>
  <si>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</si>
  <si>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</si>
  <si>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</si>
  <si>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</si>
  <si>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</si>
  <si>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</si>
  <si>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</si>
  <si>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</si>
  <si>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</si>
  <si>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</si>
  <si>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</si>
  <si>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</si>
  <si>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</si>
  <si>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</si>
  <si>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</si>
  <si>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</si>
  <si>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</si>
  <si>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</si>
  <si>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</si>
  <si>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</si>
  <si>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</si>
  <si>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</si>
  <si>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</si>
  <si>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</si>
  <si>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</si>
  <si>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</si>
  <si>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</si>
  <si>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</si>
  <si>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</si>
  <si>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</si>
  <si>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</si>
  <si>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</si>
  <si>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</si>
  <si>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</si>
  <si>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</si>
  <si>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</si>
  <si>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</si>
  <si>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</si>
  <si>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</si>
  <si>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</si>
  <si>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</si>
  <si>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</si>
  <si>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</si>
  <si>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</si>
  <si>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</si>
  <si>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</si>
  <si>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</si>
  <si>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</si>
  <si>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</si>
  <si>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</si>
  <si>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</si>
  <si>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</si>
  <si>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</si>
  <si>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</si>
  <si>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</si>
  <si>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</si>
  <si>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</si>
  <si>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</si>
  <si>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</si>
  <si>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</si>
  <si>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</si>
  <si>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</si>
  <si>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</si>
  <si>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</si>
  <si>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>5. melléklet</t>
  </si>
  <si>
    <t xml:space="preserve">               Közösségi szolgáltatások támogatása </t>
  </si>
  <si>
    <t>I.)   Sporttámogatás működési célú</t>
  </si>
  <si>
    <t>2016. Év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</si>
  <si>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</si>
  <si>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</si>
  <si>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</si>
  <si>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</si>
  <si>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</si>
  <si>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2017 évi költségvetés</t>
  </si>
  <si>
    <t>2017.évi MÉRLEGTERV</t>
  </si>
  <si>
    <t xml:space="preserve">                               2017. évi költségvetési tervben a költségvetési maradvány igénybevétel és hiány részletezése</t>
  </si>
  <si>
    <t>adatok  Ft-ban</t>
  </si>
  <si>
    <t>kv-i mar finansz célú</t>
  </si>
  <si>
    <t>kv-i maradvány</t>
  </si>
  <si>
    <t>céltart</t>
  </si>
  <si>
    <t>Felújítás</t>
  </si>
  <si>
    <t>Felhalm</t>
  </si>
  <si>
    <t>dologi</t>
  </si>
  <si>
    <t>állami megel</t>
  </si>
  <si>
    <t>HKA</t>
  </si>
  <si>
    <t>tc társulási 2016</t>
  </si>
  <si>
    <t>külterületi utak önrész céltartba</t>
  </si>
  <si>
    <t>Süni Óvoda tető felúj</t>
  </si>
  <si>
    <t>Adósságkonsz pály út-járda felúj+műsz ell</t>
  </si>
  <si>
    <t>állami támogatás elszám. Étkeztetés</t>
  </si>
  <si>
    <t>ingatlan havaria céltartalékba</t>
  </si>
  <si>
    <t>iskola egészségügy Dankáné 2016</t>
  </si>
  <si>
    <t>Hivatal vizesblokk felúk</t>
  </si>
  <si>
    <t>Hunyaditér orvosi rendelő felúj</t>
  </si>
  <si>
    <t>Ady vizesblokk felúj</t>
  </si>
  <si>
    <t>Jázmin u. szolg. Lakás ablakcsere</t>
  </si>
  <si>
    <t>Jázmin u. 2 db garázs ajtó csere</t>
  </si>
  <si>
    <t>Pgytp emlékmű felúj</t>
  </si>
  <si>
    <t>felújítás tervek</t>
  </si>
  <si>
    <t>beruházás tervek</t>
  </si>
  <si>
    <t>közvilágítás kiviteli tervek</t>
  </si>
  <si>
    <t>külterületi utak felúj pály tervek</t>
  </si>
  <si>
    <t>telkek villamosterv</t>
  </si>
  <si>
    <t>TESZ telephely vásárlás</t>
  </si>
  <si>
    <t>betegség megel inf modem</t>
  </si>
  <si>
    <t>betegség megel hűtőtáska</t>
  </si>
  <si>
    <t>WEB lap készítés</t>
  </si>
  <si>
    <t>urnafal készítés</t>
  </si>
  <si>
    <t>TOPOS pályázat Megyei önk díj</t>
  </si>
  <si>
    <t>védőnői szolg. Egyéb eszköz beszerzés</t>
  </si>
  <si>
    <t>Süni eszköz felújítás</t>
  </si>
  <si>
    <t>Hivatal inform eszköz felúj</t>
  </si>
  <si>
    <t>TESZ jármű felúj</t>
  </si>
  <si>
    <t>állami megelőlegezés</t>
  </si>
  <si>
    <t>Lieder 2017 támogatás</t>
  </si>
  <si>
    <t>város üzemeltetési feladat</t>
  </si>
  <si>
    <t>pályázati tartalék</t>
  </si>
  <si>
    <t>Mindösszesen</t>
  </si>
  <si>
    <t>TESZ közfoglak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</si>
  <si>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</si>
  <si>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</si>
  <si>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</si>
  <si>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</si>
  <si>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</si>
  <si>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</si>
  <si>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</si>
  <si>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</si>
  <si>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</si>
  <si>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</si>
  <si>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</si>
  <si>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</si>
  <si>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</si>
  <si>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</si>
  <si>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</si>
  <si>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</si>
  <si>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</si>
  <si>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</si>
  <si>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gépjármű adó bevétel</t>
  </si>
  <si>
    <t>5.</t>
  </si>
  <si>
    <t>magánsz kommunális adó bev</t>
  </si>
  <si>
    <t>6.</t>
  </si>
  <si>
    <t>7.</t>
  </si>
  <si>
    <t>8.</t>
  </si>
  <si>
    <t>9.</t>
  </si>
  <si>
    <t>27.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</si>
  <si>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</si>
  <si>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</si>
  <si>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</si>
  <si>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</si>
  <si>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</si>
  <si>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</si>
  <si>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</si>
  <si>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</si>
  <si>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</si>
  <si>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2018.</t>
  </si>
  <si>
    <t>2019.</t>
  </si>
  <si>
    <t>kifizetés</t>
  </si>
  <si>
    <t>Működési célú</t>
  </si>
  <si>
    <t xml:space="preserve">Felhalmozási célú </t>
  </si>
  <si>
    <t>10.</t>
  </si>
  <si>
    <t>11.</t>
  </si>
  <si>
    <t>Összesen: (1+6)</t>
  </si>
  <si>
    <t xml:space="preserve">Az Önkormányzat saját bevételének alakulásáról </t>
  </si>
  <si>
    <t>10.  melléklet</t>
  </si>
  <si>
    <t xml:space="preserve">F </t>
  </si>
  <si>
    <t>2018 év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</si>
  <si>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</si>
  <si>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</si>
  <si>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</si>
  <si>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</si>
  <si>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</si>
  <si>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</si>
  <si>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</si>
  <si>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</si>
  <si>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</si>
  <si>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</si>
  <si>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</si>
  <si>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</si>
  <si>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</si>
  <si>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</si>
  <si>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</si>
  <si>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</si>
  <si>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</si>
  <si>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</si>
  <si>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</si>
  <si>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</si>
  <si>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</si>
  <si>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</si>
  <si>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</si>
  <si>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</si>
  <si>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</si>
  <si>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</si>
  <si>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</si>
  <si>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</si>
  <si>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</si>
  <si>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</si>
  <si>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</si>
  <si>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</si>
  <si>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</si>
  <si>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</si>
  <si>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</si>
  <si>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</si>
  <si>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</si>
  <si>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</si>
  <si>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</si>
  <si>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</si>
  <si>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</si>
  <si>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</si>
  <si>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</si>
  <si>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</si>
  <si>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</si>
  <si>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</si>
  <si>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</si>
  <si>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</si>
  <si>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</si>
  <si>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</si>
  <si>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</si>
  <si>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</si>
  <si>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Kiadás</t>
  </si>
  <si>
    <t>2017. Évi költségvetéséhez</t>
  </si>
  <si>
    <t>2020 év</t>
  </si>
  <si>
    <t>2020.</t>
  </si>
  <si>
    <t>2020. után</t>
  </si>
  <si>
    <t>Rovat
száma</t>
  </si>
  <si>
    <t>Eredeti ei</t>
  </si>
  <si>
    <t>01</t>
  </si>
  <si>
    <t>Helyi önkormányzatok működésének általános támogatása</t>
  </si>
  <si>
    <t>02</t>
  </si>
  <si>
    <t>Települési önkormányzatok egyes köznevelési feladatainak támogatása</t>
  </si>
  <si>
    <t>03</t>
  </si>
  <si>
    <t>Tel önkorm szociális és gyermekjóléti, gyermekétk  feladatainak támogatása</t>
  </si>
  <si>
    <t>04</t>
  </si>
  <si>
    <t>Települési önkormányzatok kulturális feladatainak támogatása</t>
  </si>
  <si>
    <t>05</t>
  </si>
  <si>
    <t>Működési célú költségvetési támogatások és kiegészítő támogatások</t>
  </si>
  <si>
    <t>B115</t>
  </si>
  <si>
    <t>06</t>
  </si>
  <si>
    <t xml:space="preserve">Elszámolásból származó  bevételek 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</si>
  <si>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</si>
  <si>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</si>
  <si>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</si>
  <si>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</si>
  <si>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</si>
  <si>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</si>
  <si>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</si>
  <si>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</si>
  <si>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</si>
  <si>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</si>
  <si>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</si>
  <si>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</si>
  <si>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</si>
  <si>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</si>
  <si>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</si>
  <si>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</si>
  <si>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</si>
  <si>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</si>
  <si>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</si>
  <si>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</si>
  <si>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</si>
  <si>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</si>
  <si>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</si>
  <si>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</si>
  <si>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</si>
  <si>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</si>
  <si>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</si>
  <si>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</si>
  <si>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</si>
  <si>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</si>
  <si>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</si>
  <si>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</si>
  <si>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</si>
  <si>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</si>
  <si>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</si>
  <si>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</si>
  <si>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</si>
  <si>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</si>
  <si>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</si>
  <si>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</si>
  <si>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</si>
  <si>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</si>
  <si>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</si>
  <si>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</si>
  <si>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</si>
  <si>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</si>
  <si>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</si>
  <si>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</si>
  <si>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</si>
  <si>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</si>
  <si>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</si>
  <si>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</si>
  <si>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</si>
  <si>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</si>
  <si>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</si>
  <si>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</si>
  <si>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</si>
  <si>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</si>
  <si>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</si>
  <si>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</si>
  <si>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</si>
  <si>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</si>
  <si>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</si>
  <si>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</si>
  <si>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</si>
  <si>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</si>
  <si>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</si>
  <si>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</si>
  <si>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</si>
  <si>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</si>
  <si>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</si>
  <si>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</si>
  <si>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</si>
  <si>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</si>
  <si>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</si>
  <si>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</si>
  <si>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</si>
  <si>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</si>
  <si>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</si>
  <si>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</si>
  <si>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</si>
  <si>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</si>
  <si>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</si>
  <si>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</si>
  <si>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</si>
  <si>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</si>
  <si>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</si>
  <si>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</si>
  <si>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</si>
  <si>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</si>
  <si>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</si>
  <si>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</si>
  <si>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</si>
  <si>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</si>
  <si>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</si>
  <si>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</si>
  <si>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</si>
  <si>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</si>
  <si>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</si>
  <si>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</si>
  <si>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</si>
  <si>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</si>
  <si>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</si>
  <si>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</si>
  <si>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</si>
  <si>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</si>
  <si>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</si>
  <si>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</si>
  <si>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</si>
  <si>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</si>
  <si>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</si>
  <si>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</si>
  <si>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</si>
  <si>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</si>
  <si>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</si>
  <si>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</si>
  <si>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</si>
  <si>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</si>
  <si>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</si>
  <si>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</si>
  <si>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</si>
  <si>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</si>
  <si>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</si>
  <si>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</si>
  <si>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</si>
  <si>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</si>
  <si>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</si>
  <si>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</si>
  <si>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</si>
  <si>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</si>
  <si>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</si>
  <si>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</si>
  <si>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</si>
  <si>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</si>
  <si>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</si>
  <si>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</si>
  <si>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</si>
  <si>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</si>
  <si>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</si>
  <si>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</si>
  <si>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</si>
  <si>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</si>
  <si>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</si>
  <si>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</si>
  <si>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</si>
  <si>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</si>
  <si>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</si>
  <si>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</si>
  <si>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</si>
  <si>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</si>
  <si>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</si>
  <si>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</si>
  <si>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</si>
  <si>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</si>
  <si>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</si>
  <si>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</si>
  <si>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</si>
  <si>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</si>
  <si>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</si>
  <si>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</si>
  <si>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</si>
  <si>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</si>
  <si>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</si>
  <si>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</si>
  <si>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</si>
  <si>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</si>
  <si>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</si>
  <si>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</si>
  <si>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</si>
  <si>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</si>
  <si>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</si>
  <si>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</si>
  <si>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</si>
  <si>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</si>
  <si>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</si>
  <si>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</si>
  <si>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</si>
  <si>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</si>
  <si>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</si>
  <si>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</si>
  <si>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</si>
  <si>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</si>
  <si>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</si>
  <si>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</si>
  <si>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</si>
  <si>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</si>
  <si>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</si>
  <si>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</si>
  <si>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</si>
  <si>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</si>
  <si>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</si>
  <si>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</si>
  <si>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</si>
  <si>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</si>
  <si>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</si>
  <si>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</si>
  <si>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</si>
  <si>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</si>
  <si>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</si>
  <si>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</si>
  <si>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</si>
  <si>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</si>
  <si>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</si>
  <si>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</si>
  <si>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</si>
  <si>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</si>
  <si>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</si>
  <si>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</si>
  <si>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</si>
  <si>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</si>
  <si>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</si>
  <si>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</si>
  <si>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</si>
  <si>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</si>
  <si>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</si>
  <si>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</si>
  <si>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</si>
  <si>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</si>
  <si>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</si>
  <si>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</si>
  <si>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</si>
  <si>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</si>
  <si>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</si>
  <si>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</si>
  <si>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</si>
  <si>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</si>
  <si>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</si>
  <si>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 xml:space="preserve">  - ebből elkülönített állami alapok</t>
  </si>
  <si>
    <t>K5063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</si>
  <si>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</si>
  <si>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</si>
  <si>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</si>
  <si>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</si>
  <si>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</si>
  <si>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</si>
  <si>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</si>
  <si>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</si>
  <si>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</si>
  <si>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</si>
  <si>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</si>
  <si>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</si>
  <si>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</si>
  <si>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</si>
  <si>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</si>
  <si>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</si>
  <si>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</si>
  <si>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</si>
  <si>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</si>
  <si>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</si>
  <si>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</si>
  <si>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javak, vagy jogok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</si>
  <si>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</si>
  <si>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</si>
  <si>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</si>
  <si>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</si>
  <si>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</si>
  <si>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</si>
  <si>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</si>
  <si>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</si>
  <si>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</si>
  <si>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</si>
  <si>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</si>
  <si>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</si>
  <si>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</si>
  <si>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</si>
  <si>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</si>
  <si>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</si>
  <si>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</si>
  <si>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</si>
  <si>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</si>
  <si>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</si>
  <si>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</si>
  <si>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</si>
  <si>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</si>
  <si>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</si>
  <si>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</si>
  <si>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</si>
  <si>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</si>
  <si>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</si>
  <si>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</si>
  <si>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</si>
  <si>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</si>
  <si>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</si>
  <si>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</si>
  <si>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</si>
  <si>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</si>
  <si>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</si>
  <si>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</si>
  <si>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</si>
  <si>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</si>
  <si>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</si>
  <si>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</si>
  <si>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</si>
  <si>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</si>
  <si>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</si>
  <si>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</si>
  <si>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</si>
  <si>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</si>
  <si>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</si>
  <si>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</si>
  <si>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</si>
  <si>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</si>
  <si>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</si>
  <si>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</si>
  <si>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</si>
  <si>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</si>
  <si>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</si>
  <si>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</si>
  <si>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</si>
  <si>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</si>
  <si>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</si>
  <si>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</si>
  <si>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</si>
  <si>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</si>
  <si>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>K9</t>
  </si>
  <si>
    <t xml:space="preserve">Összes kiadás </t>
  </si>
  <si>
    <t>11. melléklet</t>
  </si>
  <si>
    <t>12. melléklet</t>
  </si>
  <si>
    <t>Felhalmozási célú</t>
  </si>
  <si>
    <t>Műk célú Tám</t>
  </si>
  <si>
    <t>finanszírozási célú</t>
  </si>
  <si>
    <t>Müködési célú</t>
  </si>
  <si>
    <t>9/b. melléklet</t>
  </si>
  <si>
    <t>9/c. melléklet</t>
  </si>
  <si>
    <t>9/a. melléklet</t>
  </si>
  <si>
    <t>ÁLLAMIGAZGATÁSI feladatok</t>
  </si>
  <si>
    <t>KÖTELEZŐ feladatok</t>
  </si>
  <si>
    <t>ÖNKÉNT VÁLLALT feladatok</t>
  </si>
  <si>
    <t>a 2/2017. (II. 24 .) önkormányzati rendelethez</t>
  </si>
  <si>
    <t>ebből: nonprofit</t>
  </si>
  <si>
    <t>változás</t>
  </si>
  <si>
    <t>mód javaslat</t>
  </si>
  <si>
    <t>ÖNK Kultúrház homlokzat felújítás, nyílászáró csere</t>
  </si>
  <si>
    <t>ÖNK Petőfi műv ház  lapostető szigetelés, javítás</t>
  </si>
  <si>
    <t>ÖNK Petőfi Műv ház színpadi kapcsoló szekrény cseréje</t>
  </si>
  <si>
    <t>ÖNK Hivatal Keleti szárny tetőszigetelés, kapcsolódó munkák</t>
  </si>
  <si>
    <t>ÖNK Péti úti temető ravatalozó utcai homlokzat felújítás</t>
  </si>
  <si>
    <t xml:space="preserve">ÖNK védőnői szolg. Egyéb eszközbeszerzés  </t>
  </si>
  <si>
    <t xml:space="preserve">ÖNK Péti úti temetőnél útöböl térkövezés </t>
  </si>
  <si>
    <t>ÖNK Péti úti temető új kapu Csokonai u.</t>
  </si>
  <si>
    <t>ÖNK Kiskovácsi temető múrvázott útépítés</t>
  </si>
  <si>
    <t>ÖNK Kiskovácsi temető ravatalozó bővítés</t>
  </si>
  <si>
    <t xml:space="preserve">ÖNK urnafal, temetkezési hely kialakítás </t>
  </si>
  <si>
    <t>ÖNK Iskola szék, asztal, egyéb eszköz vásárlás</t>
  </si>
  <si>
    <t>ÖNK Péti uton buszmegálló beszerzés+ alépítmény</t>
  </si>
  <si>
    <t>TESZ vagyongazdálkodás egyéb tárgyi eszköz beszerzés+áfa</t>
  </si>
  <si>
    <t>Kultúrház mikrofonok, egyéb gép, eszköz beszerzés+áfa</t>
  </si>
  <si>
    <t>Kultúrház szakkörök kisértékű tárgyi eszk beszerz</t>
  </si>
  <si>
    <t>a 2/2017. (II.24.) önkormányzati rendelethez</t>
  </si>
  <si>
    <t>a /2017. (II.24.) önkormányzati rendelethez</t>
  </si>
  <si>
    <t>1b. melléklet</t>
  </si>
  <si>
    <t>2d.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</si>
</sst>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  <numFmt numFmtId="168" formatCode="\ ##########"/>
  </numFmts>
  <fonts count="5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  <font>
      <sz val="12"/>
      <color indexed="8"/>
      <name val="Times New Roman"/>
      <family val="1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9">
    <xf numFmtId="0" fontId="0" fillId="0" borderId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2" fillId="0" borderId="0"/>
    <xf numFmtId="0" fontId="48" fillId="0" borderId="0"/>
    <xf numFmtId="0" fontId="12" fillId="0" borderId="0"/>
    <xf numFmtId="0" fontId="1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38">
    <xf numFmtId="0" fontId="0" fillId="0" borderId="0" xfId="0"/>
    <xf numFmtId="0" fontId="0" fillId="0" borderId="1" xfId="0" applyBorder="1"/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right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3" fontId="6" fillId="3" borderId="1" xfId="0" applyNumberFormat="1" applyFont="1" applyFill="1" applyBorder="1" applyAlignment="1">
      <alignment horizontal="right" vertical="top" wrapText="1"/>
    </xf>
    <xf numFmtId="3" fontId="6" fillId="4" borderId="1" xfId="0" applyNumberFormat="1" applyFont="1" applyFill="1" applyBorder="1" applyAlignment="1">
      <alignment horizontal="right" vertical="top" wrapText="1"/>
    </xf>
    <xf numFmtId="3" fontId="5" fillId="5" borderId="1" xfId="0" applyNumberFormat="1" applyFont="1" applyFill="1" applyBorder="1" applyAlignment="1">
      <alignment horizontal="right" vertical="top" wrapText="1"/>
    </xf>
    <xf numFmtId="3" fontId="5" fillId="6" borderId="1" xfId="0" applyNumberFormat="1" applyFont="1" applyFill="1" applyBorder="1" applyAlignment="1">
      <alignment horizontal="right" vertical="top" wrapText="1"/>
    </xf>
    <xf numFmtId="3" fontId="5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3" fillId="3" borderId="1" xfId="0" applyFont="1" applyFill="1" applyBorder="1"/>
    <xf numFmtId="3" fontId="6" fillId="7" borderId="1" xfId="0" applyNumberFormat="1" applyFont="1" applyFill="1" applyBorder="1" applyAlignment="1">
      <alignment horizontal="right" vertical="top" wrapText="1"/>
    </xf>
    <xf numFmtId="3" fontId="5" fillId="7" borderId="1" xfId="0" applyNumberFormat="1" applyFont="1" applyFill="1" applyBorder="1" applyAlignment="1">
      <alignment horizontal="right" vertical="top" wrapText="1"/>
    </xf>
    <xf numFmtId="3" fontId="6" fillId="8" borderId="1" xfId="0" applyNumberFormat="1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3" fontId="6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7" fillId="3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 wrapText="1"/>
    </xf>
    <xf numFmtId="3" fontId="5" fillId="5" borderId="5" xfId="0" applyNumberFormat="1" applyFont="1" applyFill="1" applyBorder="1" applyAlignment="1">
      <alignment horizontal="right" vertical="top" wrapText="1"/>
    </xf>
    <xf numFmtId="0" fontId="9" fillId="0" borderId="0" xfId="8" applyFont="1"/>
    <xf numFmtId="0" fontId="10" fillId="3" borderId="6" xfId="0" applyFont="1" applyFill="1" applyBorder="1"/>
    <xf numFmtId="0" fontId="11" fillId="0" borderId="0" xfId="0" applyFont="1"/>
    <xf numFmtId="0" fontId="0" fillId="8" borderId="1" xfId="0" applyFill="1" applyBorder="1"/>
    <xf numFmtId="0" fontId="6" fillId="0" borderId="7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6" fillId="0" borderId="11" xfId="0" applyNumberFormat="1" applyFont="1" applyBorder="1" applyAlignment="1">
      <alignment horizontal="right" vertical="top" wrapText="1"/>
    </xf>
    <xf numFmtId="3" fontId="6" fillId="7" borderId="11" xfId="0" applyNumberFormat="1" applyFont="1" applyFill="1" applyBorder="1" applyAlignment="1">
      <alignment horizontal="right" vertical="top" wrapText="1"/>
    </xf>
    <xf numFmtId="3" fontId="6" fillId="2" borderId="11" xfId="0" applyNumberFormat="1" applyFont="1" applyFill="1" applyBorder="1" applyAlignment="1">
      <alignment horizontal="right" vertical="top" wrapText="1"/>
    </xf>
    <xf numFmtId="3" fontId="5" fillId="7" borderId="11" xfId="0" applyNumberFormat="1" applyFont="1" applyFill="1" applyBorder="1" applyAlignment="1">
      <alignment horizontal="right" vertical="top" wrapText="1"/>
    </xf>
    <xf numFmtId="3" fontId="5" fillId="0" borderId="11" xfId="0" applyNumberFormat="1" applyFont="1" applyBorder="1" applyAlignment="1">
      <alignment horizontal="right" vertical="top" wrapText="1"/>
    </xf>
    <xf numFmtId="3" fontId="6" fillId="8" borderId="11" xfId="0" applyNumberFormat="1" applyFont="1" applyFill="1" applyBorder="1" applyAlignment="1">
      <alignment horizontal="right" vertical="top" wrapText="1"/>
    </xf>
    <xf numFmtId="3" fontId="6" fillId="3" borderId="11" xfId="0" applyNumberFormat="1" applyFont="1" applyFill="1" applyBorder="1" applyAlignment="1">
      <alignment horizontal="right" vertical="top" wrapText="1"/>
    </xf>
    <xf numFmtId="3" fontId="6" fillId="4" borderId="11" xfId="0" applyNumberFormat="1" applyFont="1" applyFill="1" applyBorder="1" applyAlignment="1">
      <alignment horizontal="righ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3" fontId="6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5" fillId="5" borderId="7" xfId="0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5" fillId="5" borderId="11" xfId="0" applyNumberFormat="1" applyFont="1" applyFill="1" applyBorder="1" applyAlignment="1">
      <alignment horizontal="right" vertical="top" wrapText="1"/>
    </xf>
    <xf numFmtId="3" fontId="5" fillId="5" borderId="15" xfId="0" applyNumberFormat="1" applyFont="1" applyFill="1" applyBorder="1" applyAlignment="1">
      <alignment horizontal="right" vertical="top" wrapText="1"/>
    </xf>
    <xf numFmtId="3" fontId="5" fillId="6" borderId="11" xfId="0" applyNumberFormat="1" applyFont="1" applyFill="1" applyBorder="1" applyAlignment="1">
      <alignment horizontal="right" vertical="top" wrapText="1"/>
    </xf>
    <xf numFmtId="3" fontId="5" fillId="6" borderId="12" xfId="0" applyNumberFormat="1" applyFont="1" applyFill="1" applyBorder="1" applyAlignment="1">
      <alignment horizontal="right" vertical="top" wrapText="1"/>
    </xf>
    <xf numFmtId="3" fontId="5" fillId="8" borderId="16" xfId="0" applyNumberFormat="1" applyFont="1" applyFill="1" applyBorder="1" applyAlignment="1">
      <alignment horizontal="right" vertical="top" wrapText="1"/>
    </xf>
    <xf numFmtId="3" fontId="5" fillId="8" borderId="17" xfId="0" applyNumberFormat="1" applyFont="1" applyFill="1" applyBorder="1" applyAlignment="1">
      <alignment horizontal="right" vertical="top" wrapText="1"/>
    </xf>
    <xf numFmtId="3" fontId="5" fillId="8" borderId="18" xfId="0" applyNumberFormat="1" applyFont="1" applyFill="1" applyBorder="1" applyAlignment="1">
      <alignment horizontal="right" vertical="top" wrapText="1"/>
    </xf>
    <xf numFmtId="3" fontId="6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4" fillId="0" borderId="0" xfId="8" applyFont="1" applyAlignment="1"/>
    <xf numFmtId="0" fontId="8" fillId="0" borderId="0" xfId="8" applyAlignment="1"/>
    <xf numFmtId="0" fontId="6" fillId="0" borderId="0" xfId="18" applyFont="1"/>
    <xf numFmtId="0" fontId="6" fillId="3" borderId="0" xfId="18" applyFont="1" applyFill="1"/>
    <xf numFmtId="0" fontId="58" fillId="0" borderId="0" xfId="9"/>
    <xf numFmtId="0" fontId="14" fillId="0" borderId="0" xfId="8" applyFont="1" applyBorder="1" applyAlignment="1"/>
    <xf numFmtId="0" fontId="8" fillId="3" borderId="0" xfId="8" applyFill="1"/>
    <xf numFmtId="0" fontId="15" fillId="0" borderId="0" xfId="9" applyFont="1"/>
    <xf numFmtId="0" fontId="6" fillId="0" borderId="0" xfId="9" applyFont="1" applyAlignment="1">
      <alignment horizontal="left"/>
    </xf>
    <xf numFmtId="0" fontId="6" fillId="3" borderId="0" xfId="9" applyFont="1" applyFill="1" applyAlignment="1">
      <alignment horizontal="left"/>
    </xf>
    <xf numFmtId="0" fontId="8" fillId="0" borderId="0" xfId="8"/>
    <xf numFmtId="0" fontId="16" fillId="0" borderId="0" xfId="8" applyFont="1" applyAlignment="1"/>
    <xf numFmtId="0" fontId="16" fillId="0" borderId="0" xfId="8" applyFont="1"/>
    <xf numFmtId="0" fontId="17" fillId="0" borderId="0" xfId="9" applyFont="1"/>
    <xf numFmtId="0" fontId="6" fillId="6" borderId="19" xfId="9" applyFont="1" applyFill="1" applyBorder="1" applyAlignment="1">
      <alignment horizontal="left"/>
    </xf>
    <xf numFmtId="0" fontId="58" fillId="6" borderId="20" xfId="9" applyFill="1" applyBorder="1"/>
    <xf numFmtId="165" fontId="18" fillId="6" borderId="20" xfId="2" applyNumberFormat="1" applyFont="1" applyFill="1" applyBorder="1" applyAlignment="1">
      <alignment horizontal="left"/>
    </xf>
    <xf numFmtId="0" fontId="8" fillId="6" borderId="20" xfId="8" applyFill="1" applyBorder="1"/>
    <xf numFmtId="165" fontId="19" fillId="6" borderId="21" xfId="2" applyNumberFormat="1" applyFont="1" applyFill="1" applyBorder="1"/>
    <xf numFmtId="165" fontId="19" fillId="6" borderId="20" xfId="2" applyNumberFormat="1" applyFont="1" applyFill="1" applyBorder="1"/>
    <xf numFmtId="0" fontId="58" fillId="6" borderId="21" xfId="9" applyFill="1" applyBorder="1"/>
    <xf numFmtId="0" fontId="8" fillId="6" borderId="22" xfId="8" applyFill="1" applyBorder="1" applyAlignment="1"/>
    <xf numFmtId="9" fontId="6" fillId="6" borderId="0" xfId="9" applyNumberFormat="1" applyFont="1" applyFill="1" applyBorder="1" applyAlignment="1">
      <alignment horizontal="left"/>
    </xf>
    <xf numFmtId="165" fontId="6" fillId="6" borderId="0" xfId="9" applyNumberFormat="1" applyFont="1" applyFill="1" applyBorder="1" applyAlignment="1">
      <alignment horizontal="left"/>
    </xf>
    <xf numFmtId="0" fontId="8" fillId="6" borderId="0" xfId="8" applyFill="1" applyBorder="1"/>
    <xf numFmtId="165" fontId="19" fillId="6" borderId="23" xfId="2" applyNumberFormat="1" applyFont="1" applyFill="1" applyBorder="1"/>
    <xf numFmtId="0" fontId="58" fillId="6" borderId="0" xfId="9" applyFill="1" applyBorder="1"/>
    <xf numFmtId="165" fontId="19" fillId="6" borderId="0" xfId="2" applyNumberFormat="1" applyFont="1" applyFill="1" applyBorder="1"/>
    <xf numFmtId="0" fontId="58" fillId="6" borderId="23" xfId="9" applyFill="1" applyBorder="1"/>
    <xf numFmtId="0" fontId="10" fillId="3" borderId="6" xfId="9" applyFont="1" applyFill="1" applyBorder="1"/>
    <xf numFmtId="0" fontId="8" fillId="6" borderId="24" xfId="8" applyFill="1" applyBorder="1" applyAlignment="1"/>
    <xf numFmtId="0" fontId="8" fillId="4" borderId="25" xfId="8" applyFill="1" applyBorder="1" applyAlignment="1"/>
    <xf numFmtId="165" fontId="8" fillId="6" borderId="25" xfId="8" applyNumberFormat="1" applyFill="1" applyBorder="1" applyAlignment="1"/>
    <xf numFmtId="0" fontId="6" fillId="6" borderId="24" xfId="9" applyFont="1" applyFill="1" applyBorder="1" applyAlignment="1">
      <alignment horizontal="left"/>
    </xf>
    <xf numFmtId="0" fontId="14" fillId="4" borderId="25" xfId="8" applyFont="1" applyFill="1" applyBorder="1" applyAlignment="1"/>
    <xf numFmtId="0" fontId="8" fillId="6" borderId="25" xfId="8" applyFill="1" applyBorder="1"/>
    <xf numFmtId="165" fontId="19" fillId="6" borderId="26" xfId="2" applyNumberFormat="1" applyFont="1" applyFill="1" applyBorder="1"/>
    <xf numFmtId="0" fontId="6" fillId="6" borderId="25" xfId="9" applyFont="1" applyFill="1" applyBorder="1" applyAlignment="1">
      <alignment horizontal="left"/>
    </xf>
    <xf numFmtId="165" fontId="19" fillId="6" borderId="25" xfId="2" applyNumberFormat="1" applyFont="1" applyFill="1" applyBorder="1"/>
    <xf numFmtId="0" fontId="58" fillId="6" borderId="26" xfId="9" applyFill="1" applyBorder="1"/>
    <xf numFmtId="0" fontId="10" fillId="3" borderId="0" xfId="9" applyFont="1" applyFill="1" applyBorder="1"/>
    <xf numFmtId="0" fontId="20" fillId="6" borderId="0" xfId="8" applyFont="1" applyFill="1" applyBorder="1" applyAlignment="1"/>
    <xf numFmtId="165" fontId="20" fillId="4" borderId="0" xfId="8" applyNumberFormat="1" applyFont="1" applyFill="1" applyBorder="1" applyAlignment="1"/>
    <xf numFmtId="0" fontId="21" fillId="6" borderId="0" xfId="8" applyFont="1" applyFill="1" applyBorder="1" applyAlignment="1"/>
    <xf numFmtId="0" fontId="20" fillId="6" borderId="0" xfId="8" applyFont="1" applyFill="1" applyBorder="1"/>
    <xf numFmtId="165" fontId="22" fillId="4" borderId="0" xfId="2" applyNumberFormat="1" applyFont="1" applyFill="1" applyBorder="1"/>
    <xf numFmtId="165" fontId="13" fillId="4" borderId="0" xfId="9" applyNumberFormat="1" applyFont="1" applyFill="1" applyBorder="1"/>
    <xf numFmtId="0" fontId="13" fillId="9" borderId="0" xfId="9" applyFont="1" applyFill="1" applyBorder="1"/>
    <xf numFmtId="0" fontId="23" fillId="7" borderId="27" xfId="9" applyFont="1" applyFill="1" applyBorder="1"/>
    <xf numFmtId="0" fontId="23" fillId="7" borderId="1" xfId="9" applyFont="1" applyFill="1" applyBorder="1"/>
    <xf numFmtId="0" fontId="24" fillId="0" borderId="0" xfId="8" applyFont="1" applyAlignment="1">
      <alignment horizontal="center"/>
    </xf>
    <xf numFmtId="0" fontId="7" fillId="0" borderId="28" xfId="24" applyFont="1" applyBorder="1"/>
    <xf numFmtId="0" fontId="7" fillId="0" borderId="0" xfId="24" applyFont="1" applyBorder="1"/>
    <xf numFmtId="0" fontId="20" fillId="0" borderId="0" xfId="8" applyFont="1"/>
    <xf numFmtId="0" fontId="20" fillId="3" borderId="0" xfId="8" applyFont="1" applyFill="1"/>
    <xf numFmtId="0" fontId="25" fillId="0" borderId="0" xfId="9" applyFont="1"/>
    <xf numFmtId="0" fontId="58" fillId="5" borderId="0" xfId="9" applyFill="1"/>
    <xf numFmtId="0" fontId="15" fillId="0" borderId="28" xfId="9" applyFont="1" applyBorder="1"/>
    <xf numFmtId="0" fontId="20" fillId="0" borderId="9" xfId="8" applyFont="1" applyBorder="1"/>
    <xf numFmtId="0" fontId="20" fillId="0" borderId="2" xfId="8" applyFont="1" applyBorder="1"/>
    <xf numFmtId="0" fontId="20" fillId="0" borderId="29" xfId="8" applyFont="1" applyBorder="1"/>
    <xf numFmtId="0" fontId="20" fillId="0" borderId="30" xfId="8" applyFont="1" applyBorder="1"/>
    <xf numFmtId="0" fontId="8" fillId="0" borderId="2" xfId="8" applyBorder="1" applyAlignment="1">
      <alignment horizontal="center"/>
    </xf>
    <xf numFmtId="0" fontId="8" fillId="3" borderId="30" xfId="8" applyFill="1" applyBorder="1" applyAlignment="1">
      <alignment horizontal="center"/>
    </xf>
    <xf numFmtId="0" fontId="20" fillId="0" borderId="31" xfId="8" applyFont="1" applyBorder="1"/>
    <xf numFmtId="0" fontId="20" fillId="0" borderId="32" xfId="8" applyFont="1" applyBorder="1"/>
    <xf numFmtId="0" fontId="8" fillId="0" borderId="33" xfId="8" applyBorder="1"/>
    <xf numFmtId="0" fontId="8" fillId="0" borderId="31" xfId="8" applyBorder="1"/>
    <xf numFmtId="3" fontId="20" fillId="10" borderId="34" xfId="3" applyNumberFormat="1" applyFont="1" applyFill="1" applyBorder="1" applyProtection="1"/>
    <xf numFmtId="3" fontId="20" fillId="3" borderId="31" xfId="3" applyNumberFormat="1" applyFont="1" applyFill="1" applyBorder="1" applyProtection="1"/>
    <xf numFmtId="3" fontId="20" fillId="11" borderId="34" xfId="3" applyNumberFormat="1" applyFont="1" applyFill="1" applyBorder="1" applyProtection="1"/>
    <xf numFmtId="3" fontId="26" fillId="10" borderId="33" xfId="3" applyNumberFormat="1" applyFont="1" applyFill="1" applyBorder="1" applyProtection="1"/>
    <xf numFmtId="3" fontId="26" fillId="10" borderId="34" xfId="3" applyNumberFormat="1" applyFont="1" applyFill="1" applyBorder="1" applyProtection="1"/>
    <xf numFmtId="3" fontId="58" fillId="0" borderId="0" xfId="9" applyNumberFormat="1"/>
    <xf numFmtId="0" fontId="20" fillId="0" borderId="35" xfId="8" applyFont="1" applyBorder="1"/>
    <xf numFmtId="3" fontId="20" fillId="5" borderId="34" xfId="3" applyNumberFormat="1" applyFont="1" applyFill="1" applyBorder="1" applyProtection="1"/>
    <xf numFmtId="3" fontId="26" fillId="5" borderId="33" xfId="3" applyNumberFormat="1" applyFont="1" applyFill="1" applyBorder="1" applyProtection="1"/>
    <xf numFmtId="3" fontId="26" fillId="5" borderId="34" xfId="3" applyNumberFormat="1" applyFont="1" applyFill="1" applyBorder="1" applyProtection="1"/>
    <xf numFmtId="0" fontId="27" fillId="0" borderId="8" xfId="16" applyFont="1" applyFill="1" applyBorder="1"/>
    <xf numFmtId="0" fontId="27" fillId="0" borderId="36" xfId="16" applyFont="1" applyFill="1" applyBorder="1"/>
    <xf numFmtId="165" fontId="28" fillId="0" borderId="37" xfId="3" applyNumberFormat="1" applyFont="1" applyFill="1" applyBorder="1" applyProtection="1"/>
    <xf numFmtId="166" fontId="28" fillId="0" borderId="38" xfId="3" applyNumberFormat="1" applyFont="1" applyFill="1" applyBorder="1" applyProtection="1"/>
    <xf numFmtId="3" fontId="8" fillId="4" borderId="39" xfId="3" applyNumberFormat="1" applyFill="1" applyBorder="1" applyProtection="1"/>
    <xf numFmtId="3" fontId="8" fillId="3" borderId="38" xfId="3" applyNumberFormat="1" applyFill="1" applyBorder="1" applyProtection="1"/>
    <xf numFmtId="165" fontId="30" fillId="0" borderId="0" xfId="6" applyNumberFormat="1" applyFont="1"/>
    <xf numFmtId="43" fontId="28" fillId="3" borderId="38" xfId="3" applyNumberFormat="1" applyFont="1" applyFill="1" applyBorder="1" applyProtection="1"/>
    <xf numFmtId="165" fontId="15" fillId="5" borderId="0" xfId="9" applyNumberFormat="1" applyFont="1" applyFill="1"/>
    <xf numFmtId="3" fontId="27" fillId="3" borderId="40" xfId="3" applyNumberFormat="1" applyFont="1" applyFill="1" applyBorder="1" applyProtection="1"/>
    <xf numFmtId="3" fontId="27" fillId="3" borderId="39" xfId="3" applyNumberFormat="1" applyFont="1" applyFill="1" applyBorder="1" applyProtection="1"/>
    <xf numFmtId="0" fontId="27" fillId="3" borderId="8" xfId="16" applyFont="1" applyFill="1" applyBorder="1"/>
    <xf numFmtId="165" fontId="28" fillId="0" borderId="38" xfId="3" applyNumberFormat="1" applyFont="1" applyFill="1" applyBorder="1" applyProtection="1"/>
    <xf numFmtId="3" fontId="8" fillId="4" borderId="41" xfId="3" applyNumberFormat="1" applyFill="1" applyBorder="1" applyProtection="1"/>
    <xf numFmtId="165" fontId="28" fillId="0" borderId="0" xfId="6" applyNumberFormat="1" applyFont="1" applyFill="1" applyBorder="1" applyProtection="1"/>
    <xf numFmtId="165" fontId="28" fillId="3" borderId="38" xfId="3" applyNumberFormat="1" applyFont="1" applyFill="1" applyBorder="1" applyProtection="1"/>
    <xf numFmtId="165" fontId="28" fillId="3" borderId="0" xfId="6" applyNumberFormat="1" applyFont="1" applyFill="1"/>
    <xf numFmtId="3" fontId="27" fillId="3" borderId="42" xfId="3" applyNumberFormat="1" applyFont="1" applyFill="1" applyBorder="1" applyProtection="1"/>
    <xf numFmtId="3" fontId="27" fillId="3" borderId="41" xfId="3" applyNumberFormat="1" applyFont="1" applyFill="1" applyBorder="1" applyProtection="1"/>
    <xf numFmtId="166" fontId="28" fillId="3" borderId="38" xfId="3" applyNumberFormat="1" applyFont="1" applyFill="1" applyBorder="1" applyProtection="1"/>
    <xf numFmtId="165" fontId="28" fillId="3" borderId="37" xfId="3" applyNumberFormat="1" applyFont="1" applyFill="1" applyBorder="1" applyProtection="1"/>
    <xf numFmtId="0" fontId="27" fillId="3" borderId="43" xfId="8" applyFont="1" applyFill="1" applyBorder="1"/>
    <xf numFmtId="0" fontId="27" fillId="0" borderId="36" xfId="8" applyFont="1" applyFill="1" applyBorder="1"/>
    <xf numFmtId="0" fontId="27" fillId="0" borderId="43" xfId="8" applyFont="1" applyFill="1" applyBorder="1"/>
    <xf numFmtId="165" fontId="8" fillId="0" borderId="28" xfId="3" applyNumberFormat="1" applyFont="1" applyFill="1" applyBorder="1" applyProtection="1"/>
    <xf numFmtId="165" fontId="8" fillId="0" borderId="0" xfId="3" applyNumberFormat="1" applyFont="1" applyFill="1" applyBorder="1" applyProtection="1"/>
    <xf numFmtId="3" fontId="27" fillId="4" borderId="44" xfId="3" applyNumberFormat="1" applyFont="1" applyFill="1" applyBorder="1" applyProtection="1"/>
    <xf numFmtId="3" fontId="27" fillId="3" borderId="0" xfId="3" applyNumberFormat="1" applyFont="1" applyFill="1" applyBorder="1" applyProtection="1"/>
    <xf numFmtId="3" fontId="27" fillId="3" borderId="45" xfId="3" applyNumberFormat="1" applyFont="1" applyFill="1" applyBorder="1" applyProtection="1"/>
    <xf numFmtId="3" fontId="27" fillId="3" borderId="44" xfId="3" applyNumberFormat="1" applyFont="1" applyFill="1" applyBorder="1" applyProtection="1"/>
    <xf numFmtId="0" fontId="20" fillId="0" borderId="35" xfId="8" applyFont="1" applyFill="1" applyBorder="1"/>
    <xf numFmtId="0" fontId="20" fillId="0" borderId="32" xfId="8" applyFont="1" applyFill="1" applyBorder="1"/>
    <xf numFmtId="165" fontId="20" fillId="0" borderId="33" xfId="3" applyNumberFormat="1" applyFont="1" applyFill="1" applyBorder="1" applyProtection="1"/>
    <xf numFmtId="165" fontId="20" fillId="0" borderId="31" xfId="3" applyNumberFormat="1" applyFont="1" applyFill="1" applyBorder="1" applyProtection="1"/>
    <xf numFmtId="3" fontId="20" fillId="11" borderId="46" xfId="3" applyNumberFormat="1" applyFont="1" applyFill="1" applyBorder="1" applyProtection="1"/>
    <xf numFmtId="3" fontId="26" fillId="11" borderId="47" xfId="3" applyNumberFormat="1" applyFont="1" applyFill="1" applyBorder="1" applyProtection="1"/>
    <xf numFmtId="3" fontId="26" fillId="11" borderId="46" xfId="3" applyNumberFormat="1" applyFont="1" applyFill="1" applyBorder="1" applyProtection="1"/>
    <xf numFmtId="0" fontId="8" fillId="0" borderId="22" xfId="8" applyFont="1" applyFill="1" applyBorder="1"/>
    <xf numFmtId="0" fontId="8" fillId="0" borderId="36" xfId="8" applyFont="1" applyFill="1" applyBorder="1"/>
    <xf numFmtId="165" fontId="28" fillId="4" borderId="39" xfId="3" applyNumberFormat="1" applyFont="1" applyFill="1" applyBorder="1"/>
    <xf numFmtId="165" fontId="28" fillId="3" borderId="38" xfId="3" applyNumberFormat="1" applyFont="1" applyFill="1" applyBorder="1"/>
    <xf numFmtId="165" fontId="31" fillId="3" borderId="37" xfId="3" applyNumberFormat="1" applyFont="1" applyFill="1" applyBorder="1" applyProtection="1"/>
    <xf numFmtId="165" fontId="27" fillId="3" borderId="40" xfId="3" applyNumberFormat="1" applyFont="1" applyFill="1" applyBorder="1"/>
    <xf numFmtId="165" fontId="27" fillId="3" borderId="39" xfId="3" applyNumberFormat="1" applyFont="1" applyFill="1" applyBorder="1"/>
    <xf numFmtId="0" fontId="8" fillId="0" borderId="48" xfId="8" applyFont="1" applyFill="1" applyBorder="1"/>
    <xf numFmtId="0" fontId="8" fillId="0" borderId="49" xfId="8" applyFont="1" applyFill="1" applyBorder="1"/>
    <xf numFmtId="165" fontId="28" fillId="3" borderId="50" xfId="3" applyNumberFormat="1" applyFont="1" applyFill="1" applyBorder="1" applyProtection="1"/>
    <xf numFmtId="165" fontId="28" fillId="4" borderId="41" xfId="3" applyNumberFormat="1" applyFont="1" applyFill="1" applyBorder="1"/>
    <xf numFmtId="165" fontId="27" fillId="3" borderId="42" xfId="3" applyNumberFormat="1" applyFont="1" applyFill="1" applyBorder="1"/>
    <xf numFmtId="165" fontId="27" fillId="3" borderId="41" xfId="3" applyNumberFormat="1" applyFont="1" applyFill="1" applyBorder="1"/>
    <xf numFmtId="165" fontId="31" fillId="3" borderId="50" xfId="3" applyNumberFormat="1" applyFont="1" applyFill="1" applyBorder="1" applyProtection="1"/>
    <xf numFmtId="165" fontId="28" fillId="4" borderId="51" xfId="3" applyNumberFormat="1" applyFont="1" applyFill="1" applyBorder="1"/>
    <xf numFmtId="165" fontId="27" fillId="3" borderId="52" xfId="3" applyNumberFormat="1" applyFont="1" applyFill="1" applyBorder="1"/>
    <xf numFmtId="165" fontId="27" fillId="3" borderId="51" xfId="3" applyNumberFormat="1" applyFont="1" applyFill="1" applyBorder="1"/>
    <xf numFmtId="165" fontId="28" fillId="4" borderId="1" xfId="3" applyNumberFormat="1" applyFont="1" applyFill="1" applyBorder="1"/>
    <xf numFmtId="165" fontId="27" fillId="3" borderId="27" xfId="3" applyNumberFormat="1" applyFont="1" applyFill="1" applyBorder="1"/>
    <xf numFmtId="165" fontId="27" fillId="3" borderId="1" xfId="3" applyNumberFormat="1" applyFont="1" applyFill="1" applyBorder="1"/>
    <xf numFmtId="165" fontId="28" fillId="4" borderId="53" xfId="3" applyNumberFormat="1" applyFont="1" applyFill="1" applyBorder="1"/>
    <xf numFmtId="165" fontId="27" fillId="3" borderId="54" xfId="3" applyNumberFormat="1" applyFont="1" applyFill="1" applyBorder="1"/>
    <xf numFmtId="165" fontId="27" fillId="3" borderId="53" xfId="3" applyNumberFormat="1" applyFont="1" applyFill="1" applyBorder="1"/>
    <xf numFmtId="165" fontId="31" fillId="0" borderId="55" xfId="3" applyNumberFormat="1" applyFont="1" applyFill="1" applyBorder="1" applyProtection="1"/>
    <xf numFmtId="165" fontId="31" fillId="0" borderId="31" xfId="3" applyNumberFormat="1" applyFont="1" applyFill="1" applyBorder="1" applyProtection="1"/>
    <xf numFmtId="165" fontId="20" fillId="11" borderId="46" xfId="3" applyNumberFormat="1" applyFont="1" applyFill="1" applyBorder="1"/>
    <xf numFmtId="165" fontId="20" fillId="3" borderId="31" xfId="3" applyNumberFormat="1" applyFont="1" applyFill="1" applyBorder="1"/>
    <xf numFmtId="165" fontId="20" fillId="5" borderId="34" xfId="3" applyNumberFormat="1" applyFont="1" applyFill="1" applyBorder="1"/>
    <xf numFmtId="165" fontId="26" fillId="11" borderId="47" xfId="3" applyNumberFormat="1" applyFont="1" applyFill="1" applyBorder="1"/>
    <xf numFmtId="165" fontId="26" fillId="11" borderId="46" xfId="3" applyNumberFormat="1" applyFont="1" applyFill="1" applyBorder="1"/>
    <xf numFmtId="0" fontId="8" fillId="0" borderId="56" xfId="8" applyFont="1" applyFill="1" applyBorder="1"/>
    <xf numFmtId="0" fontId="8" fillId="0" borderId="57" xfId="8" applyFont="1" applyFill="1" applyBorder="1"/>
    <xf numFmtId="165" fontId="28" fillId="0" borderId="58" xfId="3" applyNumberFormat="1" applyFont="1" applyFill="1" applyBorder="1" applyProtection="1"/>
    <xf numFmtId="165" fontId="28" fillId="4" borderId="36" xfId="3" applyNumberFormat="1" applyFont="1" applyFill="1" applyBorder="1"/>
    <xf numFmtId="165" fontId="27" fillId="3" borderId="37" xfId="3" applyNumberFormat="1" applyFont="1" applyFill="1" applyBorder="1"/>
    <xf numFmtId="165" fontId="27" fillId="3" borderId="36" xfId="3" applyNumberFormat="1" applyFont="1" applyFill="1" applyBorder="1"/>
    <xf numFmtId="0" fontId="8" fillId="0" borderId="59" xfId="8" applyFont="1" applyFill="1" applyBorder="1"/>
    <xf numFmtId="0" fontId="8" fillId="0" borderId="60" xfId="8" applyFont="1" applyFill="1" applyBorder="1"/>
    <xf numFmtId="165" fontId="28" fillId="0" borderId="61" xfId="3" applyNumberFormat="1" applyFont="1" applyFill="1" applyBorder="1" applyProtection="1"/>
    <xf numFmtId="165" fontId="28" fillId="4" borderId="62" xfId="3" applyNumberFormat="1" applyFont="1" applyFill="1" applyBorder="1"/>
    <xf numFmtId="165" fontId="27" fillId="3" borderId="62" xfId="3" applyNumberFormat="1" applyFont="1" applyFill="1" applyBorder="1"/>
    <xf numFmtId="165" fontId="28" fillId="0" borderId="0" xfId="3" applyNumberFormat="1" applyFont="1" applyFill="1" applyBorder="1" applyProtection="1"/>
    <xf numFmtId="0" fontId="8" fillId="3" borderId="59" xfId="8" applyFont="1" applyFill="1" applyBorder="1"/>
    <xf numFmtId="0" fontId="58" fillId="12" borderId="0" xfId="9" applyFill="1"/>
    <xf numFmtId="1" fontId="58" fillId="12" borderId="0" xfId="9" applyNumberFormat="1" applyFill="1"/>
    <xf numFmtId="165" fontId="28" fillId="6" borderId="61" xfId="3" applyNumberFormat="1" applyFont="1" applyFill="1" applyBorder="1" applyProtection="1"/>
    <xf numFmtId="165" fontId="28" fillId="0" borderId="50" xfId="3" applyNumberFormat="1" applyFont="1" applyFill="1" applyBorder="1" applyProtection="1"/>
    <xf numFmtId="165" fontId="28" fillId="4" borderId="63" xfId="3" applyNumberFormat="1" applyFont="1" applyFill="1" applyBorder="1"/>
    <xf numFmtId="0" fontId="20" fillId="0" borderId="19" xfId="8" applyFont="1" applyFill="1" applyBorder="1"/>
    <xf numFmtId="0" fontId="20" fillId="0" borderId="64" xfId="8" applyFont="1" applyFill="1" applyBorder="1"/>
    <xf numFmtId="165" fontId="31" fillId="0" borderId="65" xfId="3" applyNumberFormat="1" applyFont="1" applyFill="1" applyBorder="1" applyProtection="1"/>
    <xf numFmtId="165" fontId="31" fillId="0" borderId="66" xfId="3" applyNumberFormat="1" applyFont="1" applyFill="1" applyBorder="1" applyProtection="1"/>
    <xf numFmtId="165" fontId="31" fillId="11" borderId="64" xfId="3" applyNumberFormat="1" applyFont="1" applyFill="1" applyBorder="1"/>
    <xf numFmtId="165" fontId="31" fillId="3" borderId="66" xfId="3" applyNumberFormat="1" applyFont="1" applyFill="1" applyBorder="1"/>
    <xf numFmtId="165" fontId="26" fillId="11" borderId="65" xfId="3" applyNumberFormat="1" applyFont="1" applyFill="1" applyBorder="1"/>
    <xf numFmtId="165" fontId="26" fillId="11" borderId="64" xfId="3" applyNumberFormat="1" applyFont="1" applyFill="1" applyBorder="1"/>
    <xf numFmtId="0" fontId="20" fillId="0" borderId="1" xfId="8" applyFont="1" applyFill="1" applyBorder="1"/>
    <xf numFmtId="165" fontId="31" fillId="0" borderId="27" xfId="3" applyNumberFormat="1" applyFont="1" applyFill="1" applyBorder="1" applyProtection="1"/>
    <xf numFmtId="165" fontId="31" fillId="0" borderId="11" xfId="3" applyNumberFormat="1" applyFont="1" applyFill="1" applyBorder="1" applyProtection="1"/>
    <xf numFmtId="165" fontId="28" fillId="13" borderId="1" xfId="3" applyNumberFormat="1" applyFont="1" applyFill="1" applyBorder="1"/>
    <xf numFmtId="165" fontId="28" fillId="3" borderId="11" xfId="3" applyNumberFormat="1" applyFont="1" applyFill="1" applyBorder="1"/>
    <xf numFmtId="165" fontId="28" fillId="3" borderId="1" xfId="3" applyNumberFormat="1" applyFont="1" applyFill="1" applyBorder="1"/>
    <xf numFmtId="0" fontId="58" fillId="3" borderId="0" xfId="9" applyFill="1"/>
    <xf numFmtId="0" fontId="32" fillId="0" borderId="0" xfId="9" applyFont="1"/>
    <xf numFmtId="0" fontId="33" fillId="0" borderId="0" xfId="10" applyFont="1"/>
    <xf numFmtId="0" fontId="18" fillId="0" borderId="0" xfId="10" applyFont="1"/>
    <xf numFmtId="0" fontId="34" fillId="0" borderId="0" xfId="10" applyFont="1"/>
    <xf numFmtId="0" fontId="6" fillId="0" borderId="0" xfId="17" applyFont="1"/>
    <xf numFmtId="0" fontId="35" fillId="0" borderId="0" xfId="10" applyFont="1"/>
    <xf numFmtId="0" fontId="6" fillId="0" borderId="0" xfId="10" applyFont="1" applyAlignment="1">
      <alignment horizontal="left"/>
    </xf>
    <xf numFmtId="0" fontId="33" fillId="0" borderId="0" xfId="17" applyFont="1"/>
    <xf numFmtId="0" fontId="35" fillId="10" borderId="1" xfId="10" applyFont="1" applyFill="1" applyBorder="1"/>
    <xf numFmtId="0" fontId="35" fillId="0" borderId="64" xfId="10" applyFont="1" applyBorder="1"/>
    <xf numFmtId="0" fontId="35" fillId="0" borderId="36" xfId="10" applyFont="1" applyBorder="1"/>
    <xf numFmtId="0" fontId="35" fillId="0" borderId="36" xfId="10" applyFont="1" applyFill="1" applyBorder="1"/>
    <xf numFmtId="0" fontId="35" fillId="0" borderId="53" xfId="10" applyFont="1" applyBorder="1"/>
    <xf numFmtId="0" fontId="35" fillId="10" borderId="67" xfId="10" applyFont="1" applyFill="1" applyBorder="1"/>
    <xf numFmtId="0" fontId="35" fillId="10" borderId="32" xfId="10" applyFont="1" applyFill="1" applyBorder="1"/>
    <xf numFmtId="0" fontId="6" fillId="0" borderId="0" xfId="10"/>
    <xf numFmtId="0" fontId="6" fillId="0" borderId="0" xfId="10" applyFill="1"/>
    <xf numFmtId="0" fontId="24" fillId="0" borderId="0" xfId="9" applyFont="1"/>
    <xf numFmtId="0" fontId="36" fillId="0" borderId="0" xfId="9" applyFont="1" applyBorder="1"/>
    <xf numFmtId="0" fontId="24" fillId="0" borderId="0" xfId="18" applyFont="1"/>
    <xf numFmtId="0" fontId="37" fillId="0" borderId="0" xfId="9" applyFont="1"/>
    <xf numFmtId="0" fontId="24" fillId="0" borderId="0" xfId="9" applyFont="1" applyBorder="1"/>
    <xf numFmtId="0" fontId="9" fillId="3" borderId="0" xfId="9" applyFont="1" applyFill="1" applyBorder="1"/>
    <xf numFmtId="0" fontId="24" fillId="0" borderId="0" xfId="9" applyFont="1" applyAlignment="1">
      <alignment horizontal="left"/>
    </xf>
    <xf numFmtId="0" fontId="11" fillId="11" borderId="1" xfId="9" applyFont="1" applyFill="1" applyBorder="1"/>
    <xf numFmtId="0" fontId="24" fillId="11" borderId="1" xfId="9" applyFont="1" applyFill="1" applyBorder="1"/>
    <xf numFmtId="0" fontId="24" fillId="0" borderId="1" xfId="9" applyFont="1" applyBorder="1"/>
    <xf numFmtId="0" fontId="24" fillId="0" borderId="1" xfId="12" applyFont="1" applyBorder="1"/>
    <xf numFmtId="165" fontId="24" fillId="0" borderId="1" xfId="7" applyNumberFormat="1" applyFont="1" applyBorder="1"/>
    <xf numFmtId="0" fontId="24" fillId="0" borderId="1" xfId="9" applyFont="1" applyFill="1" applyBorder="1"/>
    <xf numFmtId="165" fontId="24" fillId="0" borderId="1" xfId="7" applyNumberFormat="1" applyFont="1" applyFill="1" applyBorder="1"/>
    <xf numFmtId="165" fontId="11" fillId="11" borderId="1" xfId="7" applyNumberFormat="1" applyFont="1" applyFill="1" applyBorder="1"/>
    <xf numFmtId="0" fontId="24" fillId="0" borderId="1" xfId="21" applyFont="1" applyBorder="1"/>
    <xf numFmtId="0" fontId="24" fillId="0" borderId="1" xfId="21" applyFont="1" applyFill="1" applyBorder="1"/>
    <xf numFmtId="0" fontId="38" fillId="0" borderId="1" xfId="9" applyFont="1" applyBorder="1"/>
    <xf numFmtId="0" fontId="24" fillId="0" borderId="1" xfId="0" applyFont="1" applyFill="1" applyBorder="1"/>
    <xf numFmtId="0" fontId="12" fillId="0" borderId="0" xfId="22" applyBorder="1"/>
    <xf numFmtId="0" fontId="12" fillId="0" borderId="0" xfId="22"/>
    <xf numFmtId="0" fontId="7" fillId="0" borderId="0" xfId="22" applyFont="1"/>
    <xf numFmtId="0" fontId="7" fillId="0" borderId="0" xfId="22" applyFont="1" applyAlignment="1">
      <alignment horizontal="left"/>
    </xf>
    <xf numFmtId="0" fontId="12" fillId="0" borderId="0" xfId="22" applyFont="1"/>
    <xf numFmtId="0" fontId="7" fillId="10" borderId="2" xfId="22" applyFont="1" applyFill="1" applyBorder="1"/>
    <xf numFmtId="0" fontId="7" fillId="10" borderId="5" xfId="22" applyFont="1" applyFill="1" applyBorder="1"/>
    <xf numFmtId="0" fontId="12" fillId="8" borderId="1" xfId="22" applyFill="1" applyBorder="1"/>
    <xf numFmtId="0" fontId="7" fillId="0" borderId="1" xfId="22" applyFont="1" applyBorder="1"/>
    <xf numFmtId="0" fontId="7" fillId="0" borderId="36" xfId="22" applyFont="1" applyBorder="1"/>
    <xf numFmtId="0" fontId="12" fillId="0" borderId="36" xfId="22" applyFont="1" applyBorder="1"/>
    <xf numFmtId="0" fontId="12" fillId="0" borderId="36" xfId="22" applyBorder="1"/>
    <xf numFmtId="0" fontId="39" fillId="0" borderId="0" xfId="22" applyFont="1"/>
    <xf numFmtId="0" fontId="12" fillId="0" borderId="5" xfId="22" applyBorder="1"/>
    <xf numFmtId="0" fontId="12" fillId="0" borderId="0" xfId="22" applyFill="1" applyBorder="1"/>
    <xf numFmtId="0" fontId="45" fillId="10" borderId="12" xfId="10" applyFont="1" applyFill="1" applyBorder="1" applyAlignment="1">
      <alignment horizontal="center"/>
    </xf>
    <xf numFmtId="0" fontId="12" fillId="0" borderId="8" xfId="22" applyFill="1" applyBorder="1"/>
    <xf numFmtId="0" fontId="12" fillId="0" borderId="8" xfId="22" applyBorder="1"/>
    <xf numFmtId="0" fontId="31" fillId="0" borderId="0" xfId="10" applyFont="1" applyAlignment="1">
      <alignment horizontal="left"/>
    </xf>
    <xf numFmtId="0" fontId="5" fillId="0" borderId="0" xfId="10" applyFont="1" applyAlignment="1">
      <alignment horizontal="left"/>
    </xf>
    <xf numFmtId="0" fontId="5" fillId="0" borderId="0" xfId="10" applyFont="1"/>
    <xf numFmtId="0" fontId="6" fillId="0" borderId="0" xfId="10" applyAlignment="1">
      <alignment horizontal="left"/>
    </xf>
    <xf numFmtId="0" fontId="33" fillId="0" borderId="0" xfId="18" applyFont="1"/>
    <xf numFmtId="0" fontId="6" fillId="0" borderId="0" xfId="14"/>
    <xf numFmtId="0" fontId="5" fillId="0" borderId="0" xfId="14" applyFont="1" applyAlignment="1">
      <alignment horizontal="left"/>
    </xf>
    <xf numFmtId="0" fontId="5" fillId="0" borderId="0" xfId="14" applyFont="1"/>
    <xf numFmtId="0" fontId="33" fillId="0" borderId="0" xfId="14" applyFont="1"/>
    <xf numFmtId="0" fontId="6" fillId="8" borderId="36" xfId="14" applyFill="1" applyBorder="1"/>
    <xf numFmtId="0" fontId="6" fillId="0" borderId="36" xfId="14" applyBorder="1"/>
    <xf numFmtId="0" fontId="6" fillId="0" borderId="36" xfId="14" applyFont="1" applyBorder="1"/>
    <xf numFmtId="0" fontId="6" fillId="8" borderId="1" xfId="14" applyFill="1" applyBorder="1"/>
    <xf numFmtId="0" fontId="6" fillId="0" borderId="5" xfId="14" applyBorder="1"/>
    <xf numFmtId="0" fontId="6" fillId="0" borderId="36" xfId="14" applyFill="1" applyBorder="1"/>
    <xf numFmtId="0" fontId="6" fillId="10" borderId="1" xfId="14" applyFill="1" applyBorder="1"/>
    <xf numFmtId="0" fontId="6" fillId="0" borderId="0" xfId="14" applyBorder="1"/>
    <xf numFmtId="0" fontId="6" fillId="0" borderId="0" xfId="14" applyFont="1" applyBorder="1"/>
    <xf numFmtId="0" fontId="5" fillId="0" borderId="0" xfId="14" applyFont="1" applyAlignment="1">
      <alignment horizontal="center"/>
    </xf>
    <xf numFmtId="0" fontId="6" fillId="0" borderId="0" xfId="19" applyFont="1"/>
    <xf numFmtId="0" fontId="33" fillId="0" borderId="0" xfId="19" applyFont="1"/>
    <xf numFmtId="0" fontId="6" fillId="10" borderId="1" xfId="14" applyFont="1" applyFill="1" applyBorder="1"/>
    <xf numFmtId="0" fontId="5" fillId="10" borderId="68" xfId="14" applyFont="1" applyFill="1" applyBorder="1"/>
    <xf numFmtId="0" fontId="5" fillId="8" borderId="5" xfId="14" applyFont="1" applyFill="1" applyBorder="1"/>
    <xf numFmtId="0" fontId="5" fillId="0" borderId="32" xfId="14" applyFont="1" applyBorder="1"/>
    <xf numFmtId="0" fontId="6" fillId="14" borderId="32" xfId="14" applyFont="1" applyFill="1" applyBorder="1"/>
    <xf numFmtId="165" fontId="12" fillId="8" borderId="1" xfId="1" applyNumberFormat="1" applyFill="1" applyBorder="1"/>
    <xf numFmtId="165" fontId="12" fillId="0" borderId="1" xfId="1" applyNumberFormat="1" applyFont="1" applyBorder="1"/>
    <xf numFmtId="165" fontId="12" fillId="0" borderId="36" xfId="1" applyNumberFormat="1" applyFont="1" applyBorder="1"/>
    <xf numFmtId="165" fontId="12" fillId="0" borderId="5" xfId="1" applyNumberFormat="1" applyFont="1" applyBorder="1"/>
    <xf numFmtId="165" fontId="5" fillId="10" borderId="68" xfId="1" applyNumberFormat="1" applyFont="1" applyFill="1" applyBorder="1"/>
    <xf numFmtId="165" fontId="5" fillId="8" borderId="5" xfId="1" applyNumberFormat="1" applyFont="1" applyFill="1" applyBorder="1"/>
    <xf numFmtId="165" fontId="6" fillId="0" borderId="36" xfId="1" applyNumberFormat="1" applyFont="1" applyBorder="1"/>
    <xf numFmtId="165" fontId="5" fillId="0" borderId="32" xfId="1" applyNumberFormat="1" applyFont="1" applyBorder="1"/>
    <xf numFmtId="165" fontId="6" fillId="14" borderId="32" xfId="1" applyNumberFormat="1" applyFont="1" applyFill="1" applyBorder="1"/>
    <xf numFmtId="165" fontId="6" fillId="3" borderId="36" xfId="1" applyNumberFormat="1" applyFont="1" applyFill="1" applyBorder="1"/>
    <xf numFmtId="165" fontId="6" fillId="8" borderId="1" xfId="1" applyNumberFormat="1" applyFont="1" applyFill="1" applyBorder="1"/>
    <xf numFmtId="165" fontId="6" fillId="10" borderId="1" xfId="1" applyNumberFormat="1" applyFont="1" applyFill="1" applyBorder="1"/>
    <xf numFmtId="165" fontId="6" fillId="0" borderId="0" xfId="1" applyNumberFormat="1" applyFont="1"/>
    <xf numFmtId="165" fontId="6" fillId="0" borderId="0" xfId="1" applyNumberFormat="1" applyFont="1" applyBorder="1"/>
    <xf numFmtId="0" fontId="8" fillId="0" borderId="1" xfId="9" applyFont="1" applyBorder="1"/>
    <xf numFmtId="0" fontId="15" fillId="0" borderId="1" xfId="9" applyFont="1" applyBorder="1"/>
    <xf numFmtId="0" fontId="8" fillId="0" borderId="1" xfId="21" applyFont="1" applyFill="1" applyBorder="1"/>
    <xf numFmtId="0" fontId="8" fillId="0" borderId="1" xfId="9" applyFont="1" applyFill="1" applyBorder="1"/>
    <xf numFmtId="0" fontId="8" fillId="0" borderId="1" xfId="0" applyFont="1" applyBorder="1"/>
    <xf numFmtId="165" fontId="27" fillId="0" borderId="1" xfId="1" applyNumberFormat="1" applyFont="1" applyBorder="1"/>
    <xf numFmtId="0" fontId="8" fillId="0" borderId="0" xfId="0" applyFont="1"/>
    <xf numFmtId="0" fontId="28" fillId="0" borderId="0" xfId="10" applyFont="1"/>
    <xf numFmtId="0" fontId="8" fillId="0" borderId="5" xfId="0" applyFont="1" applyBorder="1"/>
    <xf numFmtId="165" fontId="20" fillId="0" borderId="5" xfId="1" applyNumberFormat="1" applyFont="1" applyBorder="1"/>
    <xf numFmtId="0" fontId="8" fillId="0" borderId="2" xfId="0" applyFont="1" applyBorder="1"/>
    <xf numFmtId="0" fontId="6" fillId="0" borderId="1" xfId="10" applyBorder="1"/>
    <xf numFmtId="0" fontId="6" fillId="0" borderId="5" xfId="10" applyBorder="1"/>
    <xf numFmtId="0" fontId="6" fillId="0" borderId="2" xfId="10" applyBorder="1"/>
    <xf numFmtId="0" fontId="20" fillId="8" borderId="67" xfId="0" applyFont="1" applyFill="1" applyBorder="1"/>
    <xf numFmtId="0" fontId="20" fillId="8" borderId="32" xfId="0" applyFont="1" applyFill="1" applyBorder="1"/>
    <xf numFmtId="0" fontId="20" fillId="8" borderId="34" xfId="0" applyFont="1" applyFill="1" applyBorder="1"/>
    <xf numFmtId="0" fontId="5" fillId="8" borderId="67" xfId="10" applyFont="1" applyFill="1" applyBorder="1"/>
    <xf numFmtId="0" fontId="5" fillId="8" borderId="46" xfId="10" applyFont="1" applyFill="1" applyBorder="1"/>
    <xf numFmtId="0" fontId="8" fillId="8" borderId="67" xfId="0" applyFont="1" applyFill="1" applyBorder="1"/>
    <xf numFmtId="165" fontId="26" fillId="8" borderId="32" xfId="1" applyNumberFormat="1" applyFont="1" applyFill="1" applyBorder="1"/>
    <xf numFmtId="165" fontId="27" fillId="8" borderId="32" xfId="1" applyNumberFormat="1" applyFont="1" applyFill="1" applyBorder="1"/>
    <xf numFmtId="165" fontId="27" fillId="8" borderId="34" xfId="1" applyNumberFormat="1" applyFont="1" applyFill="1" applyBorder="1"/>
    <xf numFmtId="165" fontId="8" fillId="0" borderId="5" xfId="1" applyNumberFormat="1" applyFont="1" applyBorder="1"/>
    <xf numFmtId="165" fontId="8" fillId="0" borderId="13" xfId="1" applyNumberFormat="1" applyFont="1" applyBorder="1"/>
    <xf numFmtId="165" fontId="6" fillId="0" borderId="5" xfId="1" applyNumberFormat="1" applyFont="1" applyBorder="1"/>
    <xf numFmtId="165" fontId="8" fillId="0" borderId="1" xfId="1" applyNumberFormat="1" applyFont="1" applyBorder="1"/>
    <xf numFmtId="165" fontId="8" fillId="0" borderId="7" xfId="1" applyNumberFormat="1" applyFont="1" applyBorder="1"/>
    <xf numFmtId="165" fontId="6" fillId="0" borderId="1" xfId="1" applyNumberFormat="1" applyFont="1" applyBorder="1"/>
    <xf numFmtId="165" fontId="27" fillId="0" borderId="7" xfId="1" applyNumberFormat="1" applyFont="1" applyBorder="1"/>
    <xf numFmtId="165" fontId="27" fillId="0" borderId="1" xfId="1" applyNumberFormat="1" applyFont="1" applyFill="1" applyBorder="1"/>
    <xf numFmtId="165" fontId="27" fillId="0" borderId="2" xfId="1" applyNumberFormat="1" applyFont="1" applyBorder="1"/>
    <xf numFmtId="165" fontId="27" fillId="0" borderId="9" xfId="1" applyNumberFormat="1" applyFont="1" applyBorder="1"/>
    <xf numFmtId="165" fontId="18" fillId="0" borderId="2" xfId="1" applyNumberFormat="1" applyFont="1" applyBorder="1"/>
    <xf numFmtId="0" fontId="6" fillId="0" borderId="0" xfId="15"/>
    <xf numFmtId="0" fontId="5" fillId="0" borderId="0" xfId="15" applyFont="1"/>
    <xf numFmtId="0" fontId="6" fillId="0" borderId="0" xfId="15" applyAlignment="1">
      <alignment horizontal="center"/>
    </xf>
    <xf numFmtId="0" fontId="33" fillId="0" borderId="0" xfId="20" applyFont="1"/>
    <xf numFmtId="0" fontId="33" fillId="0" borderId="0" xfId="15" applyFont="1"/>
    <xf numFmtId="0" fontId="42" fillId="10" borderId="2" xfId="15" applyFont="1" applyFill="1" applyBorder="1" applyAlignment="1">
      <alignment horizontal="center"/>
    </xf>
    <xf numFmtId="0" fontId="42" fillId="10" borderId="12" xfId="15" applyFont="1" applyFill="1" applyBorder="1" applyAlignment="1">
      <alignment horizontal="center"/>
    </xf>
    <xf numFmtId="0" fontId="43" fillId="10" borderId="36" xfId="15" applyFont="1" applyFill="1" applyBorder="1"/>
    <xf numFmtId="0" fontId="43" fillId="10" borderId="38" xfId="15" applyFont="1" applyFill="1" applyBorder="1"/>
    <xf numFmtId="0" fontId="42" fillId="10" borderId="38" xfId="15" applyFont="1" applyFill="1" applyBorder="1" applyAlignment="1">
      <alignment horizontal="center"/>
    </xf>
    <xf numFmtId="0" fontId="42" fillId="10" borderId="5" xfId="15" applyFont="1" applyFill="1" applyBorder="1" applyAlignment="1">
      <alignment horizontal="center"/>
    </xf>
    <xf numFmtId="0" fontId="42" fillId="10" borderId="15" xfId="15" applyFont="1" applyFill="1" applyBorder="1" applyAlignment="1">
      <alignment horizontal="center"/>
    </xf>
    <xf numFmtId="0" fontId="44" fillId="0" borderId="1" xfId="15" applyFont="1" applyBorder="1" applyAlignment="1">
      <alignment horizontal="center"/>
    </xf>
    <xf numFmtId="0" fontId="44" fillId="0" borderId="11" xfId="15" applyFont="1" applyBorder="1"/>
    <xf numFmtId="165" fontId="44" fillId="3" borderId="11" xfId="4" applyNumberFormat="1" applyFont="1" applyFill="1" applyBorder="1" applyAlignment="1">
      <alignment horizontal="right"/>
    </xf>
    <xf numFmtId="165" fontId="44" fillId="3" borderId="1" xfId="5" applyNumberFormat="1" applyFont="1" applyFill="1" applyBorder="1" applyAlignment="1">
      <alignment horizontal="right"/>
    </xf>
    <xf numFmtId="165" fontId="44" fillId="3" borderId="11" xfId="5" applyNumberFormat="1" applyFont="1" applyFill="1" applyBorder="1" applyAlignment="1">
      <alignment horizontal="right"/>
    </xf>
    <xf numFmtId="165" fontId="44" fillId="0" borderId="11" xfId="5" applyNumberFormat="1" applyFont="1" applyBorder="1" applyAlignment="1">
      <alignment horizontal="right"/>
    </xf>
    <xf numFmtId="165" fontId="44" fillId="0" borderId="1" xfId="5" applyNumberFormat="1" applyFont="1" applyBorder="1" applyAlignment="1">
      <alignment horizontal="right"/>
    </xf>
    <xf numFmtId="0" fontId="45" fillId="10" borderId="1" xfId="15" applyFont="1" applyFill="1" applyBorder="1" applyAlignment="1">
      <alignment horizontal="center"/>
    </xf>
    <xf numFmtId="0" fontId="45" fillId="10" borderId="1" xfId="15" applyFont="1" applyFill="1" applyBorder="1"/>
    <xf numFmtId="165" fontId="45" fillId="10" borderId="1" xfId="5" applyNumberFormat="1" applyFont="1" applyFill="1" applyBorder="1" applyAlignment="1">
      <alignment horizontal="right"/>
    </xf>
    <xf numFmtId="0" fontId="6" fillId="0" borderId="0" xfId="10" applyAlignment="1"/>
    <xf numFmtId="0" fontId="34" fillId="0" borderId="0" xfId="10" applyFont="1" applyAlignment="1">
      <alignment horizontal="center"/>
    </xf>
    <xf numFmtId="0" fontId="6" fillId="0" borderId="0" xfId="17"/>
    <xf numFmtId="0" fontId="45" fillId="0" borderId="2" xfId="10" applyFont="1" applyBorder="1" applyAlignment="1">
      <alignment horizontal="center"/>
    </xf>
    <xf numFmtId="0" fontId="45" fillId="10" borderId="2" xfId="10" applyFont="1" applyFill="1" applyBorder="1" applyAlignment="1">
      <alignment horizontal="center"/>
    </xf>
    <xf numFmtId="0" fontId="45" fillId="10" borderId="9" xfId="10" applyFont="1" applyFill="1" applyBorder="1" applyAlignment="1">
      <alignment horizontal="center"/>
    </xf>
    <xf numFmtId="0" fontId="44" fillId="0" borderId="36" xfId="10" applyFont="1" applyBorder="1" applyAlignment="1">
      <alignment horizontal="center"/>
    </xf>
    <xf numFmtId="0" fontId="45" fillId="10" borderId="36" xfId="10" applyFont="1" applyFill="1" applyBorder="1" applyAlignment="1">
      <alignment horizontal="center"/>
    </xf>
    <xf numFmtId="0" fontId="45" fillId="10" borderId="38" xfId="10" applyFont="1" applyFill="1" applyBorder="1" applyAlignment="1">
      <alignment horizontal="center"/>
    </xf>
    <xf numFmtId="0" fontId="45" fillId="10" borderId="0" xfId="10" applyFont="1" applyFill="1" applyBorder="1" applyAlignment="1">
      <alignment horizontal="center"/>
    </xf>
    <xf numFmtId="0" fontId="6" fillId="10" borderId="36" xfId="10" applyFill="1" applyBorder="1"/>
    <xf numFmtId="0" fontId="44" fillId="0" borderId="5" xfId="10" applyFont="1" applyBorder="1" applyAlignment="1">
      <alignment horizontal="center"/>
    </xf>
    <xf numFmtId="0" fontId="44" fillId="10" borderId="5" xfId="10" applyFont="1" applyFill="1" applyBorder="1" applyAlignment="1">
      <alignment horizontal="center"/>
    </xf>
    <xf numFmtId="0" fontId="45" fillId="10" borderId="15" xfId="10" applyFont="1" applyFill="1" applyBorder="1" applyAlignment="1">
      <alignment horizontal="center"/>
    </xf>
    <xf numFmtId="0" fontId="44" fillId="10" borderId="15" xfId="10" applyFont="1" applyFill="1" applyBorder="1" applyAlignment="1">
      <alignment horizontal="center"/>
    </xf>
    <xf numFmtId="0" fontId="44" fillId="10" borderId="13" xfId="10" applyFont="1" applyFill="1" applyBorder="1" applyAlignment="1">
      <alignment horizontal="center"/>
    </xf>
    <xf numFmtId="0" fontId="6" fillId="10" borderId="5" xfId="10" applyFill="1" applyBorder="1"/>
    <xf numFmtId="0" fontId="45" fillId="0" borderId="69" xfId="10" applyFont="1" applyBorder="1" applyAlignment="1">
      <alignment horizontal="center"/>
    </xf>
    <xf numFmtId="0" fontId="45" fillId="0" borderId="53" xfId="10" applyFont="1" applyBorder="1" applyAlignment="1">
      <alignment horizontal="center"/>
    </xf>
    <xf numFmtId="0" fontId="45" fillId="0" borderId="70" xfId="10" applyFont="1" applyBorder="1" applyAlignment="1">
      <alignment horizontal="center"/>
    </xf>
    <xf numFmtId="0" fontId="45" fillId="0" borderId="0" xfId="10" applyFont="1" applyBorder="1" applyAlignment="1">
      <alignment horizontal="center"/>
    </xf>
    <xf numFmtId="0" fontId="45" fillId="0" borderId="71" xfId="10" applyFont="1" applyBorder="1" applyAlignment="1">
      <alignment horizontal="center"/>
    </xf>
    <xf numFmtId="0" fontId="45" fillId="0" borderId="71" xfId="10" applyFont="1" applyBorder="1"/>
    <xf numFmtId="0" fontId="44" fillId="0" borderId="71" xfId="10" applyFont="1" applyFill="1" applyBorder="1"/>
    <xf numFmtId="0" fontId="44" fillId="0" borderId="71" xfId="10" applyFont="1" applyBorder="1"/>
    <xf numFmtId="0" fontId="44" fillId="0" borderId="35" xfId="10" applyFont="1" applyBorder="1"/>
    <xf numFmtId="0" fontId="6" fillId="0" borderId="32" xfId="10" applyBorder="1"/>
    <xf numFmtId="0" fontId="45" fillId="0" borderId="5" xfId="10" applyFont="1" applyBorder="1" applyAlignment="1">
      <alignment horizontal="center"/>
    </xf>
    <xf numFmtId="0" fontId="44" fillId="0" borderId="5" xfId="10" applyFont="1" applyFill="1" applyBorder="1"/>
    <xf numFmtId="0" fontId="44" fillId="0" borderId="5" xfId="10" applyFont="1" applyBorder="1"/>
    <xf numFmtId="0" fontId="44" fillId="0" borderId="13" xfId="10" applyFont="1" applyBorder="1"/>
    <xf numFmtId="0" fontId="45" fillId="0" borderId="1" xfId="10" applyFont="1" applyBorder="1" applyAlignment="1">
      <alignment horizontal="center"/>
    </xf>
    <xf numFmtId="0" fontId="44" fillId="0" borderId="1" xfId="10" applyFont="1" applyFill="1" applyBorder="1"/>
    <xf numFmtId="0" fontId="44" fillId="0" borderId="1" xfId="10" applyFont="1" applyBorder="1"/>
    <xf numFmtId="0" fontId="44" fillId="0" borderId="7" xfId="10" applyFont="1" applyBorder="1"/>
    <xf numFmtId="0" fontId="44" fillId="0" borderId="2" xfId="10" applyFont="1" applyFill="1" applyBorder="1"/>
    <xf numFmtId="0" fontId="44" fillId="0" borderId="2" xfId="10" applyFont="1" applyBorder="1"/>
    <xf numFmtId="0" fontId="44" fillId="0" borderId="9" xfId="10" applyFont="1" applyBorder="1"/>
    <xf numFmtId="3" fontId="45" fillId="0" borderId="71" xfId="10" applyNumberFormat="1" applyFont="1" applyBorder="1"/>
    <xf numFmtId="3" fontId="45" fillId="0" borderId="35" xfId="10" applyNumberFormat="1" applyFont="1" applyBorder="1"/>
    <xf numFmtId="3" fontId="44" fillId="0" borderId="5" xfId="10" applyNumberFormat="1" applyFont="1" applyBorder="1"/>
    <xf numFmtId="3" fontId="44" fillId="0" borderId="13" xfId="10" applyNumberFormat="1" applyFont="1" applyBorder="1"/>
    <xf numFmtId="165" fontId="6" fillId="0" borderId="5" xfId="4" applyNumberFormat="1" applyFont="1" applyBorder="1"/>
    <xf numFmtId="3" fontId="46" fillId="0" borderId="1" xfId="10" applyNumberFormat="1" applyFont="1" applyBorder="1"/>
    <xf numFmtId="3" fontId="46" fillId="0" borderId="7" xfId="10" applyNumberFormat="1" applyFont="1" applyBorder="1"/>
    <xf numFmtId="165" fontId="47" fillId="0" borderId="5" xfId="4" applyNumberFormat="1" applyFont="1" applyBorder="1"/>
    <xf numFmtId="0" fontId="47" fillId="0" borderId="0" xfId="10" applyFont="1"/>
    <xf numFmtId="3" fontId="46" fillId="0" borderId="2" xfId="10" applyNumberFormat="1" applyFont="1" applyBorder="1"/>
    <xf numFmtId="3" fontId="46" fillId="0" borderId="9" xfId="10" applyNumberFormat="1" applyFont="1" applyBorder="1"/>
    <xf numFmtId="0" fontId="45" fillId="10" borderId="71" xfId="10" applyFont="1" applyFill="1" applyBorder="1"/>
    <xf numFmtId="0" fontId="44" fillId="10" borderId="71" xfId="10" applyFont="1" applyFill="1" applyBorder="1"/>
    <xf numFmtId="3" fontId="45" fillId="10" borderId="71" xfId="10" applyNumberFormat="1" applyFont="1" applyFill="1" applyBorder="1"/>
    <xf numFmtId="3" fontId="45" fillId="10" borderId="35" xfId="10" applyNumberFormat="1" applyFont="1" applyFill="1" applyBorder="1"/>
    <xf numFmtId="165" fontId="6" fillId="10" borderId="32" xfId="4" applyNumberFormat="1" applyFill="1" applyBorder="1"/>
    <xf numFmtId="165" fontId="6" fillId="0" borderId="0" xfId="4" applyNumberFormat="1"/>
    <xf numFmtId="165" fontId="6" fillId="0" borderId="0" xfId="4" applyNumberFormat="1" applyAlignment="1"/>
    <xf numFmtId="0" fontId="6" fillId="0" borderId="0" xfId="10" applyAlignment="1">
      <alignment horizontal="center"/>
    </xf>
    <xf numFmtId="0" fontId="42" fillId="10" borderId="2" xfId="10" applyFont="1" applyFill="1" applyBorder="1" applyAlignment="1">
      <alignment horizontal="center"/>
    </xf>
    <xf numFmtId="0" fontId="42" fillId="10" borderId="12" xfId="10" applyFont="1" applyFill="1" applyBorder="1" applyAlignment="1">
      <alignment horizontal="center"/>
    </xf>
    <xf numFmtId="0" fontId="43" fillId="10" borderId="36" xfId="10" applyFont="1" applyFill="1" applyBorder="1"/>
    <xf numFmtId="0" fontId="43" fillId="10" borderId="38" xfId="10" applyFont="1" applyFill="1" applyBorder="1"/>
    <xf numFmtId="0" fontId="42" fillId="10" borderId="38" xfId="10" applyFont="1" applyFill="1" applyBorder="1" applyAlignment="1">
      <alignment horizontal="center"/>
    </xf>
    <xf numFmtId="0" fontId="42" fillId="10" borderId="5" xfId="10" applyFont="1" applyFill="1" applyBorder="1" applyAlignment="1">
      <alignment horizontal="center"/>
    </xf>
    <xf numFmtId="0" fontId="42" fillId="10" borderId="15" xfId="10" applyFont="1" applyFill="1" applyBorder="1" applyAlignment="1">
      <alignment horizontal="center"/>
    </xf>
    <xf numFmtId="0" fontId="44" fillId="0" borderId="1" xfId="10" applyFont="1" applyBorder="1" applyAlignment="1">
      <alignment horizontal="center"/>
    </xf>
    <xf numFmtId="0" fontId="44" fillId="0" borderId="11" xfId="10" applyFont="1" applyBorder="1"/>
    <xf numFmtId="165" fontId="44" fillId="0" borderId="11" xfId="4" applyNumberFormat="1" applyFont="1" applyBorder="1" applyAlignment="1">
      <alignment horizontal="right"/>
    </xf>
    <xf numFmtId="0" fontId="45" fillId="10" borderId="1" xfId="10" applyFont="1" applyFill="1" applyBorder="1" applyAlignment="1">
      <alignment horizontal="center"/>
    </xf>
    <xf numFmtId="0" fontId="45" fillId="10" borderId="1" xfId="10" applyFont="1" applyFill="1" applyBorder="1"/>
    <xf numFmtId="165" fontId="45" fillId="10" borderId="1" xfId="4" applyNumberFormat="1" applyFont="1" applyFill="1" applyBorder="1" applyAlignment="1">
      <alignment horizontal="right"/>
    </xf>
    <xf numFmtId="0" fontId="31" fillId="0" borderId="0" xfId="10" applyFont="1"/>
    <xf numFmtId="0" fontId="31" fillId="11" borderId="1" xfId="10" applyFont="1" applyFill="1" applyBorder="1"/>
    <xf numFmtId="0" fontId="28" fillId="11" borderId="36" xfId="10" applyFont="1" applyFill="1" applyBorder="1"/>
    <xf numFmtId="0" fontId="28" fillId="0" borderId="1" xfId="10" applyFont="1" applyBorder="1" applyAlignment="1">
      <alignment horizontal="justify" wrapText="1"/>
    </xf>
    <xf numFmtId="165" fontId="28" fillId="0" borderId="1" xfId="4" applyNumberFormat="1" applyFont="1" applyBorder="1" applyAlignment="1">
      <alignment horizontal="right" wrapText="1"/>
    </xf>
    <xf numFmtId="1" fontId="6" fillId="0" borderId="0" xfId="10" applyNumberFormat="1" applyFont="1"/>
    <xf numFmtId="0" fontId="28" fillId="0" borderId="1" xfId="10" applyFont="1" applyFill="1" applyBorder="1" applyAlignment="1">
      <alignment horizontal="justify" wrapText="1"/>
    </xf>
    <xf numFmtId="165" fontId="28" fillId="0" borderId="1" xfId="4" applyNumberFormat="1" applyFont="1" applyFill="1" applyBorder="1" applyAlignment="1">
      <alignment horizontal="right" wrapText="1"/>
    </xf>
    <xf numFmtId="0" fontId="31" fillId="13" borderId="1" xfId="10" applyFont="1" applyFill="1" applyBorder="1" applyAlignment="1">
      <alignment horizontal="justify" wrapText="1"/>
    </xf>
    <xf numFmtId="165" fontId="28" fillId="13" borderId="1" xfId="4" applyNumberFormat="1" applyFont="1" applyFill="1" applyBorder="1" applyAlignment="1">
      <alignment horizontal="right" wrapText="1"/>
    </xf>
    <xf numFmtId="0" fontId="31" fillId="13" borderId="1" xfId="10" applyFont="1" applyFill="1" applyBorder="1" applyAlignment="1">
      <alignment wrapText="1"/>
    </xf>
    <xf numFmtId="165" fontId="31" fillId="13" borderId="1" xfId="4" applyNumberFormat="1" applyFont="1" applyFill="1" applyBorder="1" applyAlignment="1">
      <alignment horizontal="right" wrapText="1"/>
    </xf>
    <xf numFmtId="1" fontId="6" fillId="0" borderId="0" xfId="10" applyNumberFormat="1"/>
    <xf numFmtId="0" fontId="12" fillId="3" borderId="0" xfId="22" applyFont="1" applyFill="1" applyBorder="1"/>
    <xf numFmtId="0" fontId="28" fillId="3" borderId="1" xfId="10" applyFont="1" applyFill="1" applyBorder="1" applyAlignment="1">
      <alignment wrapText="1"/>
    </xf>
    <xf numFmtId="165" fontId="28" fillId="3" borderId="1" xfId="4" applyNumberFormat="1" applyFont="1" applyFill="1" applyBorder="1" applyAlignment="1">
      <alignment horizontal="right" wrapText="1"/>
    </xf>
    <xf numFmtId="1" fontId="6" fillId="3" borderId="0" xfId="10" applyNumberFormat="1" applyFont="1" applyFill="1"/>
    <xf numFmtId="0" fontId="6" fillId="3" borderId="0" xfId="10" applyFont="1" applyFill="1"/>
    <xf numFmtId="0" fontId="28" fillId="0" borderId="1" xfId="10" applyFont="1" applyBorder="1" applyAlignment="1">
      <alignment wrapText="1"/>
    </xf>
    <xf numFmtId="165" fontId="31" fillId="0" borderId="1" xfId="4" applyNumberFormat="1" applyFont="1" applyBorder="1" applyAlignment="1">
      <alignment horizontal="right" wrapText="1"/>
    </xf>
    <xf numFmtId="0" fontId="31" fillId="11" borderId="1" xfId="10" applyFont="1" applyFill="1" applyBorder="1" applyAlignment="1">
      <alignment wrapText="1"/>
    </xf>
    <xf numFmtId="165" fontId="31" fillId="11" borderId="1" xfId="4" applyNumberFormat="1" applyFont="1" applyFill="1" applyBorder="1" applyAlignment="1">
      <alignment horizontal="right" wrapText="1"/>
    </xf>
    <xf numFmtId="0" fontId="28" fillId="0" borderId="1" xfId="10" applyFont="1" applyFill="1" applyBorder="1" applyAlignment="1">
      <alignment wrapText="1"/>
    </xf>
    <xf numFmtId="167" fontId="49" fillId="0" borderId="1" xfId="23" applyNumberFormat="1" applyFont="1" applyFill="1" applyBorder="1" applyAlignment="1">
      <alignment horizontal="left" vertical="center" wrapText="1"/>
    </xf>
    <xf numFmtId="165" fontId="49" fillId="0" borderId="1" xfId="4" applyNumberFormat="1" applyFont="1" applyFill="1" applyBorder="1" applyAlignment="1">
      <alignment horizontal="right" vertical="center" wrapText="1"/>
    </xf>
    <xf numFmtId="0" fontId="7" fillId="0" borderId="0" xfId="22" applyFont="1" applyFill="1" applyBorder="1"/>
    <xf numFmtId="167" fontId="50" fillId="13" borderId="1" xfId="23" applyNumberFormat="1" applyFont="1" applyFill="1" applyBorder="1" applyAlignment="1">
      <alignment horizontal="left" vertical="center" wrapText="1"/>
    </xf>
    <xf numFmtId="165" fontId="50" fillId="13" borderId="1" xfId="4" applyNumberFormat="1" applyFont="1" applyFill="1" applyBorder="1" applyAlignment="1">
      <alignment horizontal="right" vertical="center" wrapText="1"/>
    </xf>
    <xf numFmtId="1" fontId="5" fillId="0" borderId="0" xfId="10" applyNumberFormat="1" applyFont="1"/>
    <xf numFmtId="0" fontId="12" fillId="0" borderId="0" xfId="22" applyFont="1" applyFill="1" applyBorder="1"/>
    <xf numFmtId="0" fontId="6" fillId="0" borderId="0" xfId="10" applyFont="1"/>
    <xf numFmtId="165" fontId="50" fillId="0" borderId="1" xfId="4" applyNumberFormat="1" applyFont="1" applyFill="1" applyBorder="1" applyAlignment="1">
      <alignment horizontal="right" vertical="center" wrapText="1"/>
    </xf>
    <xf numFmtId="167" fontId="50" fillId="11" borderId="1" xfId="23" applyNumberFormat="1" applyFont="1" applyFill="1" applyBorder="1" applyAlignment="1">
      <alignment horizontal="left" vertical="center" wrapText="1"/>
    </xf>
    <xf numFmtId="165" fontId="50" fillId="11" borderId="1" xfId="4" applyNumberFormat="1" applyFont="1" applyFill="1" applyBorder="1" applyAlignment="1">
      <alignment horizontal="right" vertical="center" wrapText="1"/>
    </xf>
    <xf numFmtId="0" fontId="42" fillId="10" borderId="1" xfId="10" applyFont="1" applyFill="1" applyBorder="1" applyAlignment="1">
      <alignment horizontal="center" wrapText="1"/>
    </xf>
    <xf numFmtId="0" fontId="42" fillId="10" borderId="11" xfId="10" applyFont="1" applyFill="1" applyBorder="1" applyAlignment="1">
      <alignment horizontal="center" wrapText="1"/>
    </xf>
    <xf numFmtId="0" fontId="42" fillId="10" borderId="11" xfId="10" applyFont="1" applyFill="1" applyBorder="1" applyAlignment="1">
      <alignment horizontal="center"/>
    </xf>
    <xf numFmtId="0" fontId="44" fillId="0" borderId="11" xfId="10" applyFont="1" applyBorder="1" applyAlignment="1">
      <alignment wrapText="1"/>
    </xf>
    <xf numFmtId="165" fontId="28" fillId="0" borderId="0" xfId="1" applyNumberFormat="1" applyFont="1"/>
    <xf numFmtId="165" fontId="6" fillId="0" borderId="0" xfId="1" applyNumberFormat="1" applyFont="1" applyAlignment="1">
      <alignment horizontal="center"/>
    </xf>
    <xf numFmtId="165" fontId="33" fillId="0" borderId="0" xfId="1" applyNumberFormat="1" applyFont="1"/>
    <xf numFmtId="165" fontId="28" fillId="11" borderId="1" xfId="1" applyNumberFormat="1" applyFont="1" applyFill="1" applyBorder="1"/>
    <xf numFmtId="165" fontId="28" fillId="0" borderId="1" xfId="1" applyNumberFormat="1" applyFont="1" applyBorder="1"/>
    <xf numFmtId="165" fontId="28" fillId="13" borderId="1" xfId="1" applyNumberFormat="1" applyFont="1" applyFill="1" applyBorder="1" applyAlignment="1">
      <alignment horizontal="right" wrapText="1"/>
    </xf>
    <xf numFmtId="165" fontId="31" fillId="13" borderId="1" xfId="1" applyNumberFormat="1" applyFont="1" applyFill="1" applyBorder="1" applyAlignment="1">
      <alignment horizontal="right" wrapText="1"/>
    </xf>
    <xf numFmtId="165" fontId="28" fillId="3" borderId="1" xfId="1" applyNumberFormat="1" applyFont="1" applyFill="1" applyBorder="1" applyAlignment="1">
      <alignment horizontal="right" wrapText="1"/>
    </xf>
    <xf numFmtId="165" fontId="31" fillId="11" borderId="1" xfId="1" applyNumberFormat="1" applyFont="1" applyFill="1" applyBorder="1" applyAlignment="1">
      <alignment horizontal="right" wrapText="1"/>
    </xf>
    <xf numFmtId="165" fontId="50" fillId="13" borderId="1" xfId="1" applyNumberFormat="1" applyFont="1" applyFill="1" applyBorder="1" applyAlignment="1">
      <alignment horizontal="right" vertical="center" wrapText="1"/>
    </xf>
    <xf numFmtId="165" fontId="50" fillId="11" borderId="1" xfId="1" applyNumberFormat="1" applyFont="1" applyFill="1" applyBorder="1" applyAlignment="1">
      <alignment horizontal="right" vertical="center" wrapText="1"/>
    </xf>
    <xf numFmtId="0" fontId="58" fillId="0" borderId="0" xfId="11"/>
    <xf numFmtId="0" fontId="51" fillId="0" borderId="72" xfId="11" applyFont="1" applyBorder="1"/>
    <xf numFmtId="0" fontId="10" fillId="3" borderId="6" xfId="11" applyFont="1" applyFill="1" applyBorder="1"/>
    <xf numFmtId="0" fontId="25" fillId="0" borderId="73" xfId="11" applyFont="1" applyBorder="1"/>
    <xf numFmtId="0" fontId="25" fillId="0" borderId="0" xfId="11" applyFont="1"/>
    <xf numFmtId="0" fontId="10" fillId="0" borderId="74" xfId="11" applyFont="1" applyBorder="1"/>
    <xf numFmtId="0" fontId="10" fillId="0" borderId="0" xfId="11" applyFont="1" applyBorder="1"/>
    <xf numFmtId="0" fontId="52" fillId="0" borderId="0" xfId="11" applyFont="1"/>
    <xf numFmtId="164" fontId="4" fillId="0" borderId="1" xfId="11" applyNumberFormat="1" applyFont="1" applyFill="1" applyBorder="1" applyAlignment="1">
      <alignment horizontal="center" vertical="center" wrapText="1"/>
    </xf>
    <xf numFmtId="0" fontId="4" fillId="0" borderId="1" xfId="11" applyFont="1" applyFill="1" applyBorder="1" applyAlignment="1">
      <alignment horizontal="center" vertical="center"/>
    </xf>
    <xf numFmtId="0" fontId="4" fillId="0" borderId="1" xfId="11" applyFont="1" applyFill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 wrapText="1"/>
    </xf>
    <xf numFmtId="1" fontId="53" fillId="0" borderId="7" xfId="11" applyNumberFormat="1" applyFont="1" applyFill="1" applyBorder="1" applyAlignment="1">
      <alignment horizontal="center" vertical="center"/>
    </xf>
    <xf numFmtId="0" fontId="53" fillId="0" borderId="7" xfId="11" applyFont="1" applyFill="1" applyBorder="1" applyAlignment="1">
      <alignment horizontal="center" vertical="center"/>
    </xf>
    <xf numFmtId="0" fontId="53" fillId="0" borderId="1" xfId="11" applyFont="1" applyFill="1" applyBorder="1" applyAlignment="1">
      <alignment horizontal="center" vertical="center"/>
    </xf>
    <xf numFmtId="0" fontId="53" fillId="0" borderId="7" xfId="11" quotePrefix="1" applyFont="1" applyFill="1" applyBorder="1" applyAlignment="1">
      <alignment horizontal="center" vertical="center"/>
    </xf>
    <xf numFmtId="0" fontId="53" fillId="0" borderId="7" xfId="11" applyFont="1" applyFill="1" applyBorder="1" applyAlignment="1">
      <alignment vertical="center" wrapText="1"/>
    </xf>
    <xf numFmtId="0" fontId="53" fillId="0" borderId="7" xfId="11" applyFont="1" applyFill="1" applyBorder="1" applyAlignment="1">
      <alignment horizontal="left" vertical="center"/>
    </xf>
    <xf numFmtId="3" fontId="53" fillId="2" borderId="1" xfId="11" applyNumberFormat="1" applyFont="1" applyFill="1" applyBorder="1" applyAlignment="1">
      <alignment horizontal="center" vertical="center"/>
    </xf>
    <xf numFmtId="3" fontId="53" fillId="0" borderId="1" xfId="11" applyNumberFormat="1" applyFont="1" applyFill="1" applyBorder="1" applyAlignment="1">
      <alignment horizontal="center" vertical="center"/>
    </xf>
    <xf numFmtId="0" fontId="53" fillId="0" borderId="7" xfId="11" applyFont="1" applyFill="1" applyBorder="1" applyAlignment="1">
      <alignment horizontal="left" vertical="center" wrapText="1"/>
    </xf>
    <xf numFmtId="0" fontId="4" fillId="0" borderId="7" xfId="11" quotePrefix="1" applyFont="1" applyFill="1" applyBorder="1" applyAlignment="1">
      <alignment horizontal="center" vertical="center"/>
    </xf>
    <xf numFmtId="0" fontId="4" fillId="0" borderId="7" xfId="11" applyFont="1" applyFill="1" applyBorder="1" applyAlignment="1">
      <alignment horizontal="left" vertical="center" wrapText="1"/>
    </xf>
    <xf numFmtId="0" fontId="4" fillId="0" borderId="7" xfId="11" applyFont="1" applyFill="1" applyBorder="1" applyAlignment="1">
      <alignment horizontal="left" vertical="center"/>
    </xf>
    <xf numFmtId="0" fontId="53" fillId="3" borderId="7" xfId="11" applyFont="1" applyFill="1" applyBorder="1" applyAlignment="1">
      <alignment horizontal="left" vertical="center" wrapText="1"/>
    </xf>
    <xf numFmtId="0" fontId="6" fillId="0" borderId="7" xfId="11" applyFont="1" applyFill="1" applyBorder="1" applyAlignment="1">
      <alignment horizontal="left" vertical="center" wrapText="1"/>
    </xf>
    <xf numFmtId="3" fontId="53" fillId="3" borderId="1" xfId="11" applyNumberFormat="1" applyFont="1" applyFill="1" applyBorder="1" applyAlignment="1">
      <alignment horizontal="center" vertical="center"/>
    </xf>
    <xf numFmtId="0" fontId="5" fillId="0" borderId="7" xfId="11" applyFont="1" applyFill="1" applyBorder="1" applyAlignment="1">
      <alignment horizontal="left" vertical="center" wrapText="1"/>
    </xf>
    <xf numFmtId="0" fontId="4" fillId="0" borderId="9" xfId="11" quotePrefix="1" applyFont="1" applyFill="1" applyBorder="1" applyAlignment="1">
      <alignment horizontal="center" vertical="center"/>
    </xf>
    <xf numFmtId="0" fontId="4" fillId="0" borderId="9" xfId="11" applyFont="1" applyFill="1" applyBorder="1" applyAlignment="1">
      <alignment horizontal="left" vertical="center" wrapText="1"/>
    </xf>
    <xf numFmtId="0" fontId="4" fillId="0" borderId="9" xfId="11" applyFont="1" applyFill="1" applyBorder="1" applyAlignment="1">
      <alignment horizontal="left" vertical="center"/>
    </xf>
    <xf numFmtId="3" fontId="53" fillId="2" borderId="2" xfId="11" applyNumberFormat="1" applyFont="1" applyFill="1" applyBorder="1" applyAlignment="1">
      <alignment horizontal="center" vertical="center"/>
    </xf>
    <xf numFmtId="0" fontId="4" fillId="0" borderId="71" xfId="11" quotePrefix="1" applyFont="1" applyFill="1" applyBorder="1" applyAlignment="1">
      <alignment horizontal="center" vertical="center"/>
    </xf>
    <xf numFmtId="0" fontId="5" fillId="0" borderId="71" xfId="11" applyFont="1" applyFill="1" applyBorder="1" applyAlignment="1">
      <alignment horizontal="left" vertical="center" wrapText="1"/>
    </xf>
    <xf numFmtId="0" fontId="4" fillId="0" borderId="71" xfId="11" applyFont="1" applyFill="1" applyBorder="1" applyAlignment="1">
      <alignment horizontal="left" vertical="center"/>
    </xf>
    <xf numFmtId="3" fontId="53" fillId="2" borderId="71" xfId="11" applyNumberFormat="1" applyFont="1" applyFill="1" applyBorder="1" applyAlignment="1">
      <alignment horizontal="center" vertical="center"/>
    </xf>
    <xf numFmtId="0" fontId="4" fillId="0" borderId="13" xfId="11" quotePrefix="1" applyFont="1" applyFill="1" applyBorder="1" applyAlignment="1">
      <alignment horizontal="center" vertical="center"/>
    </xf>
    <xf numFmtId="0" fontId="5" fillId="0" borderId="13" xfId="11" applyFont="1" applyFill="1" applyBorder="1" applyAlignment="1">
      <alignment horizontal="left" vertical="center" wrapText="1"/>
    </xf>
    <xf numFmtId="0" fontId="25" fillId="0" borderId="5" xfId="11" applyFont="1" applyBorder="1"/>
    <xf numFmtId="0" fontId="5" fillId="0" borderId="7" xfId="11" applyFont="1" applyFill="1" applyBorder="1" applyAlignment="1">
      <alignment horizontal="left" vertical="center"/>
    </xf>
    <xf numFmtId="0" fontId="25" fillId="0" borderId="1" xfId="11" applyFont="1" applyBorder="1"/>
    <xf numFmtId="0" fontId="6" fillId="0" borderId="7" xfId="11" applyFont="1" applyFill="1" applyBorder="1" applyAlignment="1">
      <alignment horizontal="left" vertical="center"/>
    </xf>
    <xf numFmtId="165" fontId="25" fillId="3" borderId="1" xfId="6" applyNumberFormat="1" applyFont="1" applyFill="1" applyBorder="1"/>
    <xf numFmtId="165" fontId="54" fillId="3" borderId="1" xfId="6" applyNumberFormat="1" applyFont="1" applyFill="1" applyBorder="1"/>
    <xf numFmtId="165" fontId="25" fillId="0" borderId="1" xfId="6" applyNumberFormat="1" applyFont="1" applyBorder="1"/>
    <xf numFmtId="165" fontId="54" fillId="0" borderId="1" xfId="6" applyNumberFormat="1" applyFont="1" applyBorder="1"/>
    <xf numFmtId="165" fontId="49" fillId="0" borderId="1" xfId="6" applyNumberFormat="1" applyFont="1" applyBorder="1"/>
    <xf numFmtId="0" fontId="55" fillId="0" borderId="1" xfId="11" applyFont="1" applyFill="1" applyBorder="1" applyAlignment="1">
      <alignment horizontal="center" vertical="center"/>
    </xf>
    <xf numFmtId="0" fontId="55" fillId="0" borderId="1" xfId="11" applyFont="1" applyBorder="1"/>
    <xf numFmtId="3" fontId="55" fillId="0" borderId="1" xfId="11" applyNumberFormat="1" applyFont="1" applyBorder="1"/>
    <xf numFmtId="3" fontId="56" fillId="0" borderId="1" xfId="11" applyNumberFormat="1" applyFont="1" applyBorder="1"/>
    <xf numFmtId="165" fontId="40" fillId="0" borderId="0" xfId="6" applyNumberFormat="1" applyFont="1"/>
    <xf numFmtId="3" fontId="58" fillId="0" borderId="0" xfId="11" applyNumberFormat="1"/>
    <xf numFmtId="0" fontId="40" fillId="0" borderId="0" xfId="11" applyFont="1"/>
    <xf numFmtId="164" fontId="4" fillId="0" borderId="7" xfId="11" quotePrefix="1" applyNumberFormat="1" applyFont="1" applyFill="1" applyBorder="1" applyAlignment="1">
      <alignment horizontal="center" vertical="center"/>
    </xf>
    <xf numFmtId="0" fontId="4" fillId="0" borderId="7" xfId="11" applyFont="1" applyFill="1" applyBorder="1" applyAlignment="1">
      <alignment vertical="center" wrapText="1"/>
    </xf>
    <xf numFmtId="168" fontId="4" fillId="0" borderId="1" xfId="11" applyNumberFormat="1" applyFont="1" applyFill="1" applyBorder="1" applyAlignment="1">
      <alignment vertical="center"/>
    </xf>
    <xf numFmtId="3" fontId="4" fillId="2" borderId="1" xfId="11" applyNumberFormat="1" applyFont="1" applyFill="1" applyBorder="1" applyAlignment="1">
      <alignment horizontal="right" vertical="center"/>
    </xf>
    <xf numFmtId="168" fontId="53" fillId="0" borderId="1" xfId="11" applyNumberFormat="1" applyFont="1" applyFill="1" applyBorder="1" applyAlignment="1">
      <alignment vertical="center"/>
    </xf>
    <xf numFmtId="3" fontId="53" fillId="0" borderId="1" xfId="11" applyNumberFormat="1" applyFont="1" applyFill="1" applyBorder="1" applyAlignment="1">
      <alignment horizontal="right" vertical="center"/>
    </xf>
    <xf numFmtId="0" fontId="6" fillId="3" borderId="7" xfId="11" applyFont="1" applyFill="1" applyBorder="1" applyAlignment="1">
      <alignment horizontal="left" vertical="center" wrapText="1"/>
    </xf>
    <xf numFmtId="0" fontId="6" fillId="0" borderId="7" xfId="11" applyFont="1" applyFill="1" applyBorder="1" applyAlignment="1">
      <alignment vertical="center" wrapText="1"/>
    </xf>
    <xf numFmtId="3" fontId="53" fillId="2" borderId="1" xfId="11" applyNumberFormat="1" applyFont="1" applyFill="1" applyBorder="1" applyAlignment="1">
      <alignment horizontal="right" vertical="center"/>
    </xf>
    <xf numFmtId="164" fontId="53" fillId="0" borderId="7" xfId="11" quotePrefix="1" applyNumberFormat="1" applyFont="1" applyFill="1" applyBorder="1" applyAlignment="1">
      <alignment horizontal="center" vertical="center"/>
    </xf>
    <xf numFmtId="0" fontId="6" fillId="0" borderId="7" xfId="11" applyFont="1" applyFill="1" applyBorder="1" applyAlignment="1">
      <alignment vertical="center"/>
    </xf>
    <xf numFmtId="167" fontId="53" fillId="0" borderId="7" xfId="11" applyNumberFormat="1" applyFont="1" applyFill="1" applyBorder="1" applyAlignment="1">
      <alignment horizontal="left" vertical="center"/>
    </xf>
    <xf numFmtId="0" fontId="5" fillId="0" borderId="9" xfId="11" applyFont="1" applyFill="1" applyBorder="1" applyAlignment="1">
      <alignment horizontal="left" vertical="center" wrapText="1"/>
    </xf>
    <xf numFmtId="168" fontId="4" fillId="0" borderId="2" xfId="11" applyNumberFormat="1" applyFont="1" applyFill="1" applyBorder="1" applyAlignment="1">
      <alignment vertical="center"/>
    </xf>
    <xf numFmtId="3" fontId="4" fillId="2" borderId="2" xfId="11" applyNumberFormat="1" applyFont="1" applyFill="1" applyBorder="1" applyAlignment="1">
      <alignment horizontal="right" vertical="center"/>
    </xf>
    <xf numFmtId="0" fontId="4" fillId="0" borderId="34" xfId="11" applyFont="1" applyFill="1" applyBorder="1" applyAlignment="1">
      <alignment horizontal="left" vertical="center"/>
    </xf>
    <xf numFmtId="168" fontId="4" fillId="0" borderId="34" xfId="11" applyNumberFormat="1" applyFont="1" applyFill="1" applyBorder="1" applyAlignment="1">
      <alignment vertical="center"/>
    </xf>
    <xf numFmtId="3" fontId="4" fillId="2" borderId="71" xfId="11" applyNumberFormat="1" applyFont="1" applyFill="1" applyBorder="1" applyAlignment="1">
      <alignment horizontal="right" vertical="center"/>
    </xf>
    <xf numFmtId="0" fontId="58" fillId="0" borderId="5" xfId="11" applyBorder="1"/>
    <xf numFmtId="0" fontId="58" fillId="0" borderId="1" xfId="11" applyBorder="1"/>
    <xf numFmtId="0" fontId="58" fillId="2" borderId="1" xfId="11" applyFill="1" applyBorder="1"/>
    <xf numFmtId="0" fontId="5" fillId="0" borderId="9" xfId="11" applyFont="1" applyFill="1" applyBorder="1" applyAlignment="1">
      <alignment horizontal="left" vertical="center"/>
    </xf>
    <xf numFmtId="0" fontId="25" fillId="0" borderId="2" xfId="11" applyFont="1" applyBorder="1"/>
    <xf numFmtId="0" fontId="58" fillId="2" borderId="2" xfId="11" applyFill="1" applyBorder="1"/>
    <xf numFmtId="0" fontId="5" fillId="0" borderId="71" xfId="11" applyFont="1" applyFill="1" applyBorder="1" applyAlignment="1">
      <alignment horizontal="left" vertical="center"/>
    </xf>
    <xf numFmtId="0" fontId="58" fillId="0" borderId="71" xfId="11" applyBorder="1"/>
    <xf numFmtId="3" fontId="58" fillId="0" borderId="71" xfId="11" applyNumberFormat="1" applyBorder="1"/>
    <xf numFmtId="0" fontId="5" fillId="0" borderId="0" xfId="11" applyFont="1" applyFill="1" applyBorder="1" applyAlignment="1">
      <alignment horizontal="left" vertical="center"/>
    </xf>
    <xf numFmtId="165" fontId="8" fillId="0" borderId="0" xfId="0" applyNumberFormat="1" applyFont="1"/>
    <xf numFmtId="0" fontId="8" fillId="0" borderId="0" xfId="10" applyFont="1"/>
    <xf numFmtId="165" fontId="8" fillId="0" borderId="0" xfId="10" applyNumberFormat="1" applyFont="1"/>
    <xf numFmtId="0" fontId="5" fillId="0" borderId="1" xfId="0" applyFont="1" applyBorder="1" applyAlignment="1">
      <alignment horizontal="center" vertical="top" wrapText="1"/>
    </xf>
    <xf numFmtId="0" fontId="7" fillId="0" borderId="10" xfId="0" applyFont="1" applyBorder="1"/>
    <xf numFmtId="3" fontId="7" fillId="0" borderId="4" xfId="0" applyNumberFormat="1" applyFont="1" applyBorder="1"/>
    <xf numFmtId="3" fontId="6" fillId="15" borderId="16" xfId="0" applyNumberFormat="1" applyFont="1" applyFill="1" applyBorder="1" applyAlignment="1">
      <alignment horizontal="right" vertical="top" wrapText="1"/>
    </xf>
    <xf numFmtId="0" fontId="7" fillId="0" borderId="14" xfId="0" applyFont="1" applyBorder="1"/>
    <xf numFmtId="3" fontId="7" fillId="0" borderId="3" xfId="0" applyNumberFormat="1" applyFont="1" applyBorder="1"/>
    <xf numFmtId="3" fontId="0" fillId="0" borderId="0" xfId="0" applyNumberFormat="1"/>
    <xf numFmtId="3" fontId="5" fillId="16" borderId="16" xfId="0" applyNumberFormat="1" applyFont="1" applyFill="1" applyBorder="1" applyAlignment="1">
      <alignment horizontal="right" vertical="top" wrapText="1"/>
    </xf>
    <xf numFmtId="0" fontId="6" fillId="16" borderId="7" xfId="0" applyFont="1" applyFill="1" applyBorder="1" applyAlignment="1">
      <alignment horizontal="left" vertical="top" wrapText="1"/>
    </xf>
    <xf numFmtId="0" fontId="6" fillId="16" borderId="13" xfId="0" applyFont="1" applyFill="1" applyBorder="1" applyAlignment="1">
      <alignment horizontal="left" vertical="top" wrapText="1"/>
    </xf>
    <xf numFmtId="3" fontId="6" fillId="16" borderId="16" xfId="0" applyNumberFormat="1" applyFont="1" applyFill="1" applyBorder="1" applyAlignment="1">
      <alignment horizontal="right" vertical="top" wrapText="1"/>
    </xf>
    <xf numFmtId="3" fontId="6" fillId="16" borderId="11" xfId="0" applyNumberFormat="1" applyFont="1" applyFill="1" applyBorder="1" applyAlignment="1">
      <alignment horizontal="right" vertical="top" wrapText="1"/>
    </xf>
    <xf numFmtId="3" fontId="6" fillId="16" borderId="1" xfId="0" applyNumberFormat="1" applyFont="1" applyFill="1" applyBorder="1" applyAlignment="1">
      <alignment horizontal="right" vertical="top" wrapText="1"/>
    </xf>
    <xf numFmtId="3" fontId="6" fillId="16" borderId="17" xfId="0" applyNumberFormat="1" applyFont="1" applyFill="1" applyBorder="1" applyAlignment="1">
      <alignment horizontal="right" vertical="top" wrapText="1"/>
    </xf>
    <xf numFmtId="3" fontId="6" fillId="16" borderId="15" xfId="0" applyNumberFormat="1" applyFont="1" applyFill="1" applyBorder="1" applyAlignment="1">
      <alignment horizontal="right" vertical="top" wrapText="1"/>
    </xf>
    <xf numFmtId="3" fontId="6" fillId="16" borderId="5" xfId="0" applyNumberFormat="1" applyFont="1" applyFill="1" applyBorder="1" applyAlignment="1">
      <alignment horizontal="right" vertical="top" wrapText="1"/>
    </xf>
    <xf numFmtId="0" fontId="6" fillId="10" borderId="1" xfId="14" applyFill="1" applyBorder="1" applyAlignment="1">
      <alignment horizontal="center"/>
    </xf>
    <xf numFmtId="0" fontId="7" fillId="10" borderId="9" xfId="22" applyFont="1" applyFill="1" applyBorder="1" applyAlignment="1">
      <alignment horizontal="center"/>
    </xf>
    <xf numFmtId="0" fontId="7" fillId="10" borderId="12" xfId="22" applyFont="1" applyFill="1" applyBorder="1" applyAlignment="1">
      <alignment horizontal="center"/>
    </xf>
    <xf numFmtId="0" fontId="41" fillId="0" borderId="0" xfId="15" applyFont="1" applyAlignment="1">
      <alignment horizontal="center"/>
    </xf>
    <xf numFmtId="0" fontId="34" fillId="0" borderId="0" xfId="10" applyFont="1" applyAlignment="1">
      <alignment horizontal="center"/>
    </xf>
    <xf numFmtId="0" fontId="45" fillId="10" borderId="9" xfId="10" applyFont="1" applyFill="1" applyBorder="1" applyAlignment="1">
      <alignment horizontal="center"/>
    </xf>
    <xf numFmtId="0" fontId="45" fillId="10" borderId="30" xfId="10" applyFont="1" applyFill="1" applyBorder="1" applyAlignment="1">
      <alignment horizontal="center"/>
    </xf>
    <xf numFmtId="0" fontId="45" fillId="10" borderId="12" xfId="10" applyFont="1" applyFill="1" applyBorder="1" applyAlignment="1">
      <alignment horizontal="center"/>
    </xf>
    <xf numFmtId="0" fontId="41" fillId="0" borderId="0" xfId="10" applyFont="1" applyAlignment="1">
      <alignment horizontal="center"/>
    </xf>
    <xf numFmtId="0" fontId="41" fillId="0" borderId="0" xfId="10" applyFont="1" applyAlignment="1">
      <alignment horizontal="center" wrapText="1"/>
    </xf>
    <xf numFmtId="165" fontId="6" fillId="0" borderId="0" xfId="1" applyNumberFormat="1" applyFont="1" applyAlignment="1">
      <alignment horizontal="left"/>
    </xf>
    <xf numFmtId="0" fontId="24" fillId="16" borderId="1" xfId="25" applyFont="1" applyFill="1" applyBorder="1"/>
    <xf numFmtId="165" fontId="24" fillId="16" borderId="1" xfId="26" applyNumberFormat="1" applyFont="1" applyFill="1" applyBorder="1"/>
    <xf numFmtId="0" fontId="24" fillId="0" borderId="1" xfId="25" applyFont="1" applyBorder="1"/>
    <xf numFmtId="165" fontId="24" fillId="0" borderId="1" xfId="26" applyNumberFormat="1" applyFont="1" applyBorder="1"/>
    <xf numFmtId="0" fontId="38" fillId="3" borderId="1" xfId="25" applyFont="1" applyFill="1" applyBorder="1"/>
    <xf numFmtId="0" fontId="38" fillId="3" borderId="75" xfId="25" applyFont="1" applyFill="1" applyBorder="1"/>
    <xf numFmtId="0" fontId="24" fillId="0" borderId="75" xfId="27" applyFont="1" applyBorder="1"/>
    <xf numFmtId="165" fontId="24" fillId="3" borderId="1" xfId="26" applyNumberFormat="1" applyFont="1" applyFill="1" applyBorder="1"/>
    <xf numFmtId="0" fontId="24" fillId="0" borderId="75" xfId="25" applyFont="1" applyBorder="1"/>
    <xf numFmtId="0" fontId="24" fillId="3" borderId="75" xfId="25" applyFont="1" applyFill="1" applyBorder="1"/>
    <xf numFmtId="0" fontId="24" fillId="0" borderId="76" xfId="25" applyFont="1" applyBorder="1"/>
    <xf numFmtId="0" fontId="24" fillId="0" borderId="0" xfId="0" applyFont="1" applyAlignment="1">
      <alignment wrapText="1"/>
    </xf>
    <xf numFmtId="0" fontId="24" fillId="0" borderId="38" xfId="25" applyFont="1" applyBorder="1"/>
    <xf numFmtId="0" fontId="10" fillId="3" borderId="6" xfId="28" applyFont="1" applyFill="1" applyBorder="1"/>
    <xf numFmtId="0" fontId="36" fillId="0" borderId="0" xfId="28" applyFont="1" applyBorder="1"/>
    <xf numFmtId="0" fontId="9" fillId="3" borderId="0" xfId="28" applyFont="1" applyFill="1" applyBorder="1"/>
    <xf numFmtId="0" fontId="6" fillId="0" borderId="0" xfId="28" applyFont="1" applyAlignment="1">
      <alignment horizontal="left"/>
    </xf>
  </cellXfs>
  <cellStyles count="29">
    <cellStyle name="Ezres" xfId="1" builtinId="3"/>
    <cellStyle name="Ezres 2" xfId="2"/>
    <cellStyle name="Ezres 2 2" xfId="3"/>
    <cellStyle name="Ezres 3" xfId="4"/>
    <cellStyle name="Ezres 4" xfId="26"/>
    <cellStyle name="Ezres 4 2" xfId="5"/>
    <cellStyle name="Ezres 6" xfId="6"/>
    <cellStyle name="Ezres 7 2" xfId="7"/>
    <cellStyle name="Normál" xfId="0" builtinId="0"/>
    <cellStyle name="Normál 2" xfId="8"/>
    <cellStyle name="Normál 3" xfId="9"/>
    <cellStyle name="Normál 3 2" xfId="10"/>
    <cellStyle name="Normál 3 3" xfId="28"/>
    <cellStyle name="Normál 4" xfId="11"/>
    <cellStyle name="Normál 4 2" xfId="12"/>
    <cellStyle name="Normál 4 2 2" xfId="13"/>
    <cellStyle name="Normál 4 3" xfId="14"/>
    <cellStyle name="Normál 5" xfId="27"/>
    <cellStyle name="Normál 5 2" xfId="15"/>
    <cellStyle name="Normál 6 2" xfId="25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20"/>
    <cellStyle name="Normál_2-1, 2-2 melléklet 2006" xfId="21"/>
    <cellStyle name="Normál_6.MELL.szoc.tábla" xfId="22"/>
    <cellStyle name="Normál_97ûrlap" xfId="23"/>
    <cellStyle name="Normál_Intézményi kiadás 2008" xfId="2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9%20-%202017%20z&#225;rsz&#225;mad&#225;s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"/>
      <sheetName val="1b"/>
      <sheetName val="1c"/>
      <sheetName val="2a"/>
      <sheetName val="2b"/>
      <sheetName val="2d"/>
      <sheetName val="2e"/>
      <sheetName val="3a"/>
      <sheetName val="3b"/>
      <sheetName val="3.c"/>
      <sheetName val="4.a"/>
      <sheetName val="4.b"/>
      <sheetName val="5.mell"/>
      <sheetName val="6.mell"/>
      <sheetName val="7"/>
      <sheetName val="8"/>
      <sheetName val="9"/>
      <sheetName val="10"/>
      <sheetName val="11"/>
      <sheetName val="12. mell"/>
      <sheetName val="13"/>
      <sheetName val="14"/>
      <sheetName val="15"/>
      <sheetName val="16"/>
      <sheetName val="17"/>
      <sheetName val="18"/>
      <sheetName val="18a"/>
      <sheetName val="18b"/>
      <sheetName val="19"/>
      <sheetName val="20"/>
      <sheetName val="21a"/>
      <sheetName val="21b"/>
      <sheetName val="21c"/>
      <sheetName val="22"/>
      <sheetName val="23a"/>
      <sheetName val="23b"/>
      <sheetName val="23c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7">
          <cell r="C7">
            <v>106085367</v>
          </cell>
          <cell r="D7">
            <v>106085367</v>
          </cell>
        </row>
        <row r="8">
          <cell r="C8">
            <v>127904640</v>
          </cell>
          <cell r="D8">
            <v>127904640</v>
          </cell>
        </row>
        <row r="9">
          <cell r="C9">
            <v>90729626</v>
          </cell>
          <cell r="D9">
            <v>90729626</v>
          </cell>
        </row>
        <row r="10">
          <cell r="C10">
            <v>6854820</v>
          </cell>
          <cell r="D10">
            <v>6854820</v>
          </cell>
        </row>
        <row r="11">
          <cell r="C11">
            <v>0</v>
          </cell>
        </row>
        <row r="12">
          <cell r="C12">
            <v>331574453</v>
          </cell>
          <cell r="D12">
            <v>331574453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84703526</v>
          </cell>
          <cell r="D13">
            <v>22667022</v>
          </cell>
          <cell r="E13">
            <v>0</v>
          </cell>
          <cell r="F13">
            <v>62036504</v>
          </cell>
          <cell r="G13">
            <v>0</v>
          </cell>
          <cell r="H13">
            <v>0</v>
          </cell>
        </row>
        <row r="14">
          <cell r="C14">
            <v>8237022</v>
          </cell>
          <cell r="D14">
            <v>8237022</v>
          </cell>
        </row>
        <row r="15">
          <cell r="C15">
            <v>14430000</v>
          </cell>
          <cell r="D15">
            <v>14430000</v>
          </cell>
        </row>
        <row r="16">
          <cell r="C16">
            <v>62036504</v>
          </cell>
          <cell r="F16">
            <v>62036504</v>
          </cell>
        </row>
        <row r="17">
          <cell r="C17">
            <v>0</v>
          </cell>
        </row>
        <row r="18">
          <cell r="C18">
            <v>416277979</v>
          </cell>
          <cell r="D18">
            <v>354241475</v>
          </cell>
          <cell r="E18">
            <v>0</v>
          </cell>
          <cell r="F18">
            <v>62036504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102150639</v>
          </cell>
          <cell r="D25">
            <v>102150639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84512950</v>
          </cell>
          <cell r="D26">
            <v>84512950</v>
          </cell>
        </row>
        <row r="27">
          <cell r="C27">
            <v>17637689</v>
          </cell>
          <cell r="D27">
            <v>17637689</v>
          </cell>
        </row>
        <row r="28">
          <cell r="C28">
            <v>189265417</v>
          </cell>
          <cell r="D28">
            <v>189265417</v>
          </cell>
        </row>
        <row r="29">
          <cell r="C29">
            <v>11678757</v>
          </cell>
          <cell r="D29">
            <v>11678757</v>
          </cell>
        </row>
        <row r="30">
          <cell r="C30">
            <v>110000</v>
          </cell>
          <cell r="D30">
            <v>110000</v>
          </cell>
        </row>
        <row r="31">
          <cell r="C31">
            <v>201054174</v>
          </cell>
          <cell r="D31">
            <v>201054174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303204813</v>
          </cell>
          <cell r="D36">
            <v>303204813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6922704</v>
          </cell>
          <cell r="D37">
            <v>0</v>
          </cell>
          <cell r="E37">
            <v>335000</v>
          </cell>
          <cell r="F37">
            <v>400000</v>
          </cell>
          <cell r="G37">
            <v>920000</v>
          </cell>
          <cell r="H37">
            <v>5267704</v>
          </cell>
        </row>
        <row r="38">
          <cell r="C38">
            <v>562880</v>
          </cell>
          <cell r="H38">
            <v>562880</v>
          </cell>
        </row>
        <row r="39">
          <cell r="C39">
            <v>1475000</v>
          </cell>
          <cell r="E39">
            <v>335000</v>
          </cell>
          <cell r="F39">
            <v>400000</v>
          </cell>
          <cell r="G39">
            <v>740000</v>
          </cell>
        </row>
        <row r="40">
          <cell r="C40">
            <v>4884824</v>
          </cell>
          <cell r="G40">
            <v>180000</v>
          </cell>
          <cell r="H40">
            <v>4704824</v>
          </cell>
        </row>
        <row r="41">
          <cell r="C41">
            <v>3772000</v>
          </cell>
          <cell r="D41">
            <v>1330000</v>
          </cell>
          <cell r="E41">
            <v>1200000</v>
          </cell>
          <cell r="F41">
            <v>1242000</v>
          </cell>
          <cell r="G41">
            <v>0</v>
          </cell>
          <cell r="H41">
            <v>0</v>
          </cell>
        </row>
        <row r="42">
          <cell r="C42">
            <v>2530000</v>
          </cell>
          <cell r="D42">
            <v>1330000</v>
          </cell>
          <cell r="E42">
            <v>1200000</v>
          </cell>
        </row>
        <row r="43">
          <cell r="C43">
            <v>1242000</v>
          </cell>
          <cell r="F43">
            <v>1242000</v>
          </cell>
        </row>
        <row r="44">
          <cell r="C44">
            <v>19200212</v>
          </cell>
          <cell r="D44">
            <v>19200212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C45">
            <v>9611212</v>
          </cell>
          <cell r="D45">
            <v>9611212</v>
          </cell>
        </row>
        <row r="46">
          <cell r="C46">
            <v>0</v>
          </cell>
        </row>
        <row r="47">
          <cell r="C47">
            <v>9079000</v>
          </cell>
          <cell r="D47">
            <v>9079000</v>
          </cell>
        </row>
        <row r="48">
          <cell r="C48">
            <v>0</v>
          </cell>
        </row>
        <row r="49">
          <cell r="C49">
            <v>510000</v>
          </cell>
          <cell r="D49">
            <v>510000</v>
          </cell>
        </row>
        <row r="50">
          <cell r="C50">
            <v>898775</v>
          </cell>
          <cell r="H50">
            <v>898775</v>
          </cell>
        </row>
        <row r="51">
          <cell r="C51">
            <v>8065896</v>
          </cell>
          <cell r="D51">
            <v>5543157</v>
          </cell>
          <cell r="E51">
            <v>414450</v>
          </cell>
          <cell r="F51">
            <v>443340.00000000006</v>
          </cell>
          <cell r="H51">
            <v>1664949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12000</v>
          </cell>
          <cell r="F58">
            <v>12000</v>
          </cell>
        </row>
        <row r="59">
          <cell r="C59">
            <v>38871587</v>
          </cell>
          <cell r="D59">
            <v>26073369</v>
          </cell>
          <cell r="E59">
            <v>1949450</v>
          </cell>
          <cell r="F59">
            <v>2097340</v>
          </cell>
          <cell r="G59">
            <v>920000</v>
          </cell>
          <cell r="H59">
            <v>7831428</v>
          </cell>
        </row>
        <row r="60">
          <cell r="C60">
            <v>180000</v>
          </cell>
          <cell r="D60">
            <v>180000</v>
          </cell>
        </row>
        <row r="61">
          <cell r="C61">
            <v>180000</v>
          </cell>
          <cell r="D61">
            <v>180000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435500</v>
          </cell>
          <cell r="D63">
            <v>435500</v>
          </cell>
        </row>
        <row r="64">
          <cell r="C64">
            <v>0</v>
          </cell>
        </row>
        <row r="65">
          <cell r="C65">
            <v>435500</v>
          </cell>
          <cell r="D65">
            <v>435500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758969879</v>
          </cell>
          <cell r="D66">
            <v>684135157</v>
          </cell>
          <cell r="E66">
            <v>1949450</v>
          </cell>
          <cell r="F66">
            <v>64133844</v>
          </cell>
          <cell r="G66">
            <v>920000</v>
          </cell>
          <cell r="H66">
            <v>7831428</v>
          </cell>
        </row>
        <row r="67">
          <cell r="C67">
            <v>590723141</v>
          </cell>
          <cell r="D67">
            <v>553636584</v>
          </cell>
          <cell r="E67">
            <v>11731989</v>
          </cell>
          <cell r="F67">
            <v>18551194</v>
          </cell>
          <cell r="G67">
            <v>1725483</v>
          </cell>
          <cell r="H67">
            <v>5077891</v>
          </cell>
        </row>
        <row r="68">
          <cell r="C68">
            <v>0</v>
          </cell>
        </row>
        <row r="69">
          <cell r="C69">
            <v>490382091</v>
          </cell>
          <cell r="E69">
            <v>170413304</v>
          </cell>
          <cell r="F69">
            <v>123432267</v>
          </cell>
          <cell r="G69">
            <v>60106695</v>
          </cell>
          <cell r="H69">
            <v>136429825</v>
          </cell>
        </row>
        <row r="70">
          <cell r="C70">
            <v>1081105232</v>
          </cell>
          <cell r="D70">
            <v>553636584</v>
          </cell>
          <cell r="E70">
            <v>182145293</v>
          </cell>
          <cell r="F70">
            <v>141983461</v>
          </cell>
          <cell r="G70">
            <v>61832178</v>
          </cell>
          <cell r="H70">
            <v>141507716</v>
          </cell>
        </row>
        <row r="71">
          <cell r="C71">
            <v>1081105232</v>
          </cell>
          <cell r="D71">
            <v>553636584</v>
          </cell>
          <cell r="E71">
            <v>182145293</v>
          </cell>
          <cell r="F71">
            <v>141983461</v>
          </cell>
          <cell r="G71">
            <v>61832178</v>
          </cell>
          <cell r="H71">
            <v>141507716</v>
          </cell>
        </row>
        <row r="72">
          <cell r="C72">
            <v>1840075111</v>
          </cell>
          <cell r="D72">
            <v>1237771741</v>
          </cell>
          <cell r="E72">
            <v>184094743</v>
          </cell>
          <cell r="F72">
            <v>206117305</v>
          </cell>
          <cell r="G72">
            <v>62752178</v>
          </cell>
          <cell r="H72">
            <v>149339144</v>
          </cell>
        </row>
      </sheetData>
      <sheetData sheetId="25">
        <row r="6">
          <cell r="C6">
            <v>361781862</v>
          </cell>
          <cell r="D6">
            <v>34203835</v>
          </cell>
          <cell r="E6">
            <v>115661319</v>
          </cell>
          <cell r="F6">
            <v>107041038</v>
          </cell>
          <cell r="G6">
            <v>23831592</v>
          </cell>
          <cell r="H6">
            <v>81044078</v>
          </cell>
        </row>
        <row r="7">
          <cell r="C7">
            <v>78877589</v>
          </cell>
          <cell r="D7">
            <v>8902194</v>
          </cell>
          <cell r="E7">
            <v>27976915</v>
          </cell>
          <cell r="F7">
            <v>17096042</v>
          </cell>
          <cell r="G7">
            <v>5404150</v>
          </cell>
          <cell r="H7">
            <v>19498288</v>
          </cell>
        </row>
        <row r="8">
          <cell r="C8">
            <v>239747771</v>
          </cell>
          <cell r="D8">
            <v>48395833</v>
          </cell>
          <cell r="E8">
            <v>34246509</v>
          </cell>
          <cell r="F8">
            <v>77687925</v>
          </cell>
          <cell r="G8">
            <v>31396726</v>
          </cell>
          <cell r="H8">
            <v>48020778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</row>
        <row r="11">
          <cell r="C11">
            <v>2700000</v>
          </cell>
          <cell r="D11">
            <v>2700000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2700000</v>
          </cell>
          <cell r="D12">
            <v>2700000</v>
          </cell>
        </row>
        <row r="13">
          <cell r="C13">
            <v>9300000</v>
          </cell>
          <cell r="D13">
            <v>9300000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900000</v>
          </cell>
          <cell r="D14">
            <v>900000</v>
          </cell>
        </row>
        <row r="15">
          <cell r="C15">
            <v>8400000</v>
          </cell>
          <cell r="D15">
            <v>8400000</v>
          </cell>
        </row>
        <row r="16">
          <cell r="C16">
            <v>0</v>
          </cell>
        </row>
        <row r="17">
          <cell r="C17">
            <v>12000000</v>
          </cell>
          <cell r="D17">
            <v>12000000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822459</v>
          </cell>
          <cell r="D18">
            <v>822459</v>
          </cell>
        </row>
        <row r="19">
          <cell r="C19">
            <v>155243980</v>
          </cell>
          <cell r="D19">
            <v>154501280</v>
          </cell>
          <cell r="E19">
            <v>0</v>
          </cell>
          <cell r="F19">
            <v>742700</v>
          </cell>
          <cell r="G19">
            <v>0</v>
          </cell>
          <cell r="H19">
            <v>0</v>
          </cell>
        </row>
        <row r="20">
          <cell r="C20">
            <v>500000</v>
          </cell>
          <cell r="D20">
            <v>500000</v>
          </cell>
        </row>
        <row r="21">
          <cell r="C21">
            <v>742700</v>
          </cell>
          <cell r="F21">
            <v>742700</v>
          </cell>
        </row>
        <row r="22">
          <cell r="C22">
            <v>0</v>
          </cell>
        </row>
        <row r="23">
          <cell r="C23">
            <v>154001280</v>
          </cell>
          <cell r="D23">
            <v>154001280</v>
          </cell>
        </row>
        <row r="24">
          <cell r="C24">
            <v>4851560</v>
          </cell>
          <cell r="D24">
            <v>4851560</v>
          </cell>
        </row>
        <row r="25">
          <cell r="C25">
            <v>179198328</v>
          </cell>
          <cell r="D25">
            <v>179198328</v>
          </cell>
        </row>
        <row r="26">
          <cell r="C26">
            <v>340116327</v>
          </cell>
          <cell r="D26">
            <v>339373627</v>
          </cell>
          <cell r="E26">
            <v>0</v>
          </cell>
          <cell r="F26">
            <v>742700</v>
          </cell>
          <cell r="G26">
            <v>0</v>
          </cell>
          <cell r="H26">
            <v>0</v>
          </cell>
        </row>
        <row r="27">
          <cell r="C27">
            <v>2111862</v>
          </cell>
          <cell r="D27">
            <v>1181102</v>
          </cell>
          <cell r="E27">
            <v>730760</v>
          </cell>
          <cell r="F27">
            <v>200000</v>
          </cell>
        </row>
        <row r="28">
          <cell r="C28">
            <v>15996392</v>
          </cell>
          <cell r="D28">
            <v>15996392</v>
          </cell>
        </row>
        <row r="29">
          <cell r="C29">
            <v>2949950</v>
          </cell>
          <cell r="D29">
            <v>90000</v>
          </cell>
          <cell r="E29">
            <v>2599950</v>
          </cell>
          <cell r="F29">
            <v>260000</v>
          </cell>
        </row>
        <row r="30">
          <cell r="C30">
            <v>8386510</v>
          </cell>
          <cell r="D30">
            <v>2530034</v>
          </cell>
          <cell r="E30">
            <v>1459050</v>
          </cell>
          <cell r="F30">
            <v>2134960</v>
          </cell>
          <cell r="G30">
            <v>1771442</v>
          </cell>
          <cell r="H30">
            <v>491024</v>
          </cell>
        </row>
        <row r="31">
          <cell r="C31">
            <v>7820058</v>
          </cell>
          <cell r="D31">
            <v>5345334</v>
          </cell>
          <cell r="E31">
            <v>1293240</v>
          </cell>
          <cell r="F31">
            <v>700640</v>
          </cell>
          <cell r="G31">
            <v>348268</v>
          </cell>
          <cell r="H31">
            <v>132576</v>
          </cell>
        </row>
        <row r="32">
          <cell r="C32">
            <v>37264772</v>
          </cell>
          <cell r="D32">
            <v>25142862</v>
          </cell>
          <cell r="E32">
            <v>6083000</v>
          </cell>
          <cell r="F32">
            <v>3295600</v>
          </cell>
          <cell r="G32">
            <v>2119710</v>
          </cell>
          <cell r="H32">
            <v>623600</v>
          </cell>
        </row>
        <row r="33">
          <cell r="C33">
            <v>209997363</v>
          </cell>
          <cell r="D33">
            <v>209997363</v>
          </cell>
        </row>
        <row r="34">
          <cell r="C34">
            <v>100000</v>
          </cell>
          <cell r="E34">
            <v>100000</v>
          </cell>
        </row>
        <row r="35">
          <cell r="C35">
            <v>320000</v>
          </cell>
          <cell r="F35">
            <v>200000</v>
          </cell>
          <cell r="H35">
            <v>120000</v>
          </cell>
        </row>
        <row r="36">
          <cell r="C36">
            <v>56553488</v>
          </cell>
          <cell r="D36">
            <v>56440088</v>
          </cell>
          <cell r="E36">
            <v>27000</v>
          </cell>
          <cell r="F36">
            <v>54000</v>
          </cell>
          <cell r="G36">
            <v>0</v>
          </cell>
          <cell r="H36">
            <v>32400</v>
          </cell>
        </row>
        <row r="37">
          <cell r="C37">
            <v>266970851</v>
          </cell>
          <cell r="D37">
            <v>266437451</v>
          </cell>
          <cell r="E37">
            <v>127000</v>
          </cell>
          <cell r="F37">
            <v>254000</v>
          </cell>
          <cell r="G37">
            <v>0</v>
          </cell>
          <cell r="H37">
            <v>152400</v>
          </cell>
        </row>
        <row r="38">
          <cell r="C38">
            <v>1500000</v>
          </cell>
          <cell r="D38">
            <v>1500000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0</v>
          </cell>
        </row>
        <row r="40">
          <cell r="C40">
            <v>1500000</v>
          </cell>
          <cell r="D40">
            <v>1500000</v>
          </cell>
        </row>
        <row r="41">
          <cell r="C41">
            <v>0</v>
          </cell>
        </row>
        <row r="42">
          <cell r="C42">
            <v>1500000</v>
          </cell>
          <cell r="D42">
            <v>1500000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1338259172</v>
          </cell>
          <cell r="D43">
            <v>735955802</v>
          </cell>
          <cell r="E43">
            <v>184094743</v>
          </cell>
          <cell r="F43">
            <v>206117305</v>
          </cell>
          <cell r="G43">
            <v>62752178</v>
          </cell>
          <cell r="H43">
            <v>149339144</v>
          </cell>
        </row>
        <row r="44">
          <cell r="C44">
            <v>11433848</v>
          </cell>
          <cell r="D44">
            <v>11433848</v>
          </cell>
        </row>
        <row r="45">
          <cell r="C45">
            <v>490382091</v>
          </cell>
          <cell r="D45">
            <v>490382091</v>
          </cell>
        </row>
        <row r="46">
          <cell r="C46">
            <v>501815939</v>
          </cell>
          <cell r="D46">
            <v>501815939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501815939</v>
          </cell>
          <cell r="D47">
            <v>501815939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1840075111</v>
          </cell>
          <cell r="D48">
            <v>1237771741</v>
          </cell>
          <cell r="E48">
            <v>184094743</v>
          </cell>
          <cell r="F48">
            <v>206117305</v>
          </cell>
          <cell r="G48">
            <v>62752178</v>
          </cell>
          <cell r="H48">
            <v>149339144</v>
          </cell>
        </row>
      </sheetData>
      <sheetData sheetId="26"/>
      <sheetData sheetId="27"/>
      <sheetData sheetId="28"/>
      <sheetData sheetId="29"/>
      <sheetData sheetId="30"/>
      <sheetData sheetId="31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3198364</v>
          </cell>
          <cell r="D25">
            <v>3198364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3198364</v>
          </cell>
          <cell r="D26">
            <v>3198364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3198364</v>
          </cell>
          <cell r="D36">
            <v>3198364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100000</v>
          </cell>
          <cell r="D37">
            <v>0</v>
          </cell>
          <cell r="E37">
            <v>0</v>
          </cell>
          <cell r="F37">
            <v>0</v>
          </cell>
          <cell r="G37">
            <v>100000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100000</v>
          </cell>
          <cell r="G40">
            <v>100000</v>
          </cell>
        </row>
        <row r="41">
          <cell r="C41">
            <v>1200000</v>
          </cell>
          <cell r="D41">
            <v>0</v>
          </cell>
          <cell r="E41">
            <v>0</v>
          </cell>
          <cell r="F41">
            <v>1200000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1200000</v>
          </cell>
          <cell r="F43">
            <v>1200000</v>
          </cell>
        </row>
        <row r="44">
          <cell r="C44">
            <v>9589000</v>
          </cell>
          <cell r="D44">
            <v>9589000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9079000</v>
          </cell>
          <cell r="D47">
            <v>9079000</v>
          </cell>
        </row>
        <row r="48">
          <cell r="C48">
            <v>0</v>
          </cell>
        </row>
        <row r="49">
          <cell r="C49">
            <v>510000</v>
          </cell>
          <cell r="D49">
            <v>510000</v>
          </cell>
        </row>
        <row r="50">
          <cell r="C50">
            <v>0</v>
          </cell>
        </row>
        <row r="51">
          <cell r="C51">
            <v>2913030</v>
          </cell>
          <cell r="D51">
            <v>2589030</v>
          </cell>
          <cell r="E51">
            <v>0</v>
          </cell>
          <cell r="F51">
            <v>324000</v>
          </cell>
          <cell r="H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13802030</v>
          </cell>
          <cell r="D59">
            <v>12178030</v>
          </cell>
          <cell r="E59">
            <v>0</v>
          </cell>
          <cell r="F59">
            <v>1524000</v>
          </cell>
          <cell r="G59">
            <v>100000</v>
          </cell>
          <cell r="H59">
            <v>0</v>
          </cell>
        </row>
        <row r="60">
          <cell r="C60">
            <v>180000</v>
          </cell>
          <cell r="D60">
            <v>180000</v>
          </cell>
        </row>
        <row r="61">
          <cell r="C61">
            <v>180000</v>
          </cell>
          <cell r="D61">
            <v>180000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435500</v>
          </cell>
          <cell r="D63">
            <v>435500</v>
          </cell>
        </row>
        <row r="64">
          <cell r="C64">
            <v>0</v>
          </cell>
        </row>
        <row r="65">
          <cell r="C65">
            <v>435500</v>
          </cell>
          <cell r="D65">
            <v>435500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17615894</v>
          </cell>
          <cell r="D66">
            <v>15991894</v>
          </cell>
          <cell r="E66">
            <v>0</v>
          </cell>
          <cell r="F66">
            <v>1524000</v>
          </cell>
          <cell r="G66">
            <v>100000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3627600</v>
          </cell>
          <cell r="F69">
            <v>2457600</v>
          </cell>
          <cell r="G69">
            <v>1170000</v>
          </cell>
        </row>
        <row r="70">
          <cell r="C70">
            <v>3627600</v>
          </cell>
          <cell r="D70">
            <v>0</v>
          </cell>
          <cell r="E70">
            <v>0</v>
          </cell>
          <cell r="F70">
            <v>2457600</v>
          </cell>
          <cell r="G70">
            <v>1170000</v>
          </cell>
          <cell r="H70">
            <v>0</v>
          </cell>
        </row>
        <row r="71">
          <cell r="C71">
            <v>3627600</v>
          </cell>
          <cell r="D71">
            <v>0</v>
          </cell>
          <cell r="E71">
            <v>0</v>
          </cell>
          <cell r="F71">
            <v>2457600</v>
          </cell>
          <cell r="G71">
            <v>1170000</v>
          </cell>
          <cell r="H71">
            <v>0</v>
          </cell>
        </row>
        <row r="72">
          <cell r="C72">
            <v>21243494</v>
          </cell>
          <cell r="D72">
            <v>15991894</v>
          </cell>
          <cell r="E72">
            <v>0</v>
          </cell>
          <cell r="F72">
            <v>3981600</v>
          </cell>
          <cell r="G72">
            <v>1270000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8564700</v>
          </cell>
          <cell r="D75">
            <v>3313100</v>
          </cell>
          <cell r="F75">
            <v>3981600</v>
          </cell>
          <cell r="G75">
            <v>1270000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3900000</v>
          </cell>
          <cell r="D91">
            <v>3900000</v>
          </cell>
        </row>
        <row r="92">
          <cell r="C92">
            <v>5000000</v>
          </cell>
          <cell r="D92">
            <v>5000000</v>
          </cell>
        </row>
        <row r="93">
          <cell r="C93">
            <v>8900000</v>
          </cell>
          <cell r="D93">
            <v>8900000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90000</v>
          </cell>
          <cell r="D96">
            <v>90000</v>
          </cell>
        </row>
        <row r="97">
          <cell r="C97">
            <v>29050</v>
          </cell>
          <cell r="D97">
            <v>29050</v>
          </cell>
        </row>
        <row r="98">
          <cell r="C98">
            <v>32144</v>
          </cell>
          <cell r="D98">
            <v>32144</v>
          </cell>
        </row>
        <row r="99">
          <cell r="C99">
            <v>151194</v>
          </cell>
          <cell r="D99">
            <v>151194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C110">
            <v>17615894</v>
          </cell>
          <cell r="D110">
            <v>12364294</v>
          </cell>
          <cell r="E110">
            <v>0</v>
          </cell>
          <cell r="F110">
            <v>3981600</v>
          </cell>
          <cell r="G110">
            <v>1270000</v>
          </cell>
          <cell r="H110">
            <v>0</v>
          </cell>
        </row>
        <row r="111">
          <cell r="C111">
            <v>0</v>
          </cell>
        </row>
        <row r="112">
          <cell r="C112">
            <v>3627600</v>
          </cell>
          <cell r="D112">
            <v>3627600</v>
          </cell>
        </row>
        <row r="113">
          <cell r="C113">
            <v>3627600</v>
          </cell>
          <cell r="D113">
            <v>3627600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C114">
            <v>3627600</v>
          </cell>
          <cell r="D114">
            <v>3627600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21243494</v>
          </cell>
          <cell r="D115">
            <v>15991894</v>
          </cell>
          <cell r="E115">
            <v>0</v>
          </cell>
          <cell r="F115">
            <v>3981600</v>
          </cell>
          <cell r="G115">
            <v>1270000</v>
          </cell>
          <cell r="H115">
            <v>0</v>
          </cell>
        </row>
      </sheetData>
      <sheetData sheetId="32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  <cell r="E51">
            <v>0</v>
          </cell>
          <cell r="F51">
            <v>0</v>
          </cell>
          <cell r="H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7858323</v>
          </cell>
          <cell r="E69">
            <v>7858323</v>
          </cell>
        </row>
        <row r="70">
          <cell r="C70">
            <v>7858323</v>
          </cell>
          <cell r="D70">
            <v>0</v>
          </cell>
          <cell r="E70">
            <v>7858323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7858323</v>
          </cell>
          <cell r="D71">
            <v>0</v>
          </cell>
          <cell r="E71">
            <v>7858323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7858323</v>
          </cell>
          <cell r="D72">
            <v>0</v>
          </cell>
          <cell r="E72">
            <v>7858323</v>
          </cell>
          <cell r="F72">
            <v>0</v>
          </cell>
          <cell r="G72">
            <v>0</v>
          </cell>
          <cell r="H72">
            <v>0</v>
          </cell>
        </row>
        <row r="73">
          <cell r="C73">
            <v>5893795</v>
          </cell>
          <cell r="E73">
            <v>5893795</v>
          </cell>
        </row>
        <row r="74">
          <cell r="C74">
            <v>1356368</v>
          </cell>
          <cell r="E74">
            <v>1356368</v>
          </cell>
        </row>
        <row r="75">
          <cell r="C75">
            <v>608160</v>
          </cell>
          <cell r="E75">
            <v>608160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C110">
            <v>7858323</v>
          </cell>
          <cell r="D110">
            <v>0</v>
          </cell>
          <cell r="E110">
            <v>7858323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7858323</v>
          </cell>
          <cell r="D115">
            <v>0</v>
          </cell>
          <cell r="E115">
            <v>7858323</v>
          </cell>
          <cell r="F115">
            <v>0</v>
          </cell>
          <cell r="G115">
            <v>0</v>
          </cell>
          <cell r="H115">
            <v>0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7" topLeftCell="A11" activePane="bottomLeft" state="frozen"/>
      <selection pane="bottomLeft"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258" t="s">
        <v>0</v>
      </c>
      <c r="C1" s="259" t="s">
        <v>279</v>
      </c>
    </row>
    <row r="2" spans="1:8" ht="18" x14ac:dyDescent="0.35">
      <c r="B2" s="262" t="s">
        <v>187</v>
      </c>
      <c r="C2" s="70" t="s">
        <v>847</v>
      </c>
    </row>
    <row r="3" spans="1:8" ht="18" x14ac:dyDescent="0.35">
      <c r="B3" s="29"/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4" x14ac:dyDescent="0.25">
      <c r="A7" s="5">
        <v>1</v>
      </c>
      <c r="B7" s="32" t="s">
        <v>54</v>
      </c>
      <c r="C7" s="57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127904640</v>
      </c>
      <c r="D8" s="39">
        <v>127904640</v>
      </c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90729626</v>
      </c>
      <c r="D9" s="39">
        <v>90729626</v>
      </c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6854820</v>
      </c>
      <c r="D10" s="39">
        <v>6854820</v>
      </c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35" t="s">
        <v>84</v>
      </c>
      <c r="C37" s="58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5">
      <c r="A38" s="5">
        <v>32</v>
      </c>
      <c r="B38" s="35" t="s">
        <v>85</v>
      </c>
      <c r="C38" s="58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5">
      <c r="A39" s="5">
        <v>33</v>
      </c>
      <c r="B39" s="35" t="s">
        <v>86</v>
      </c>
      <c r="C39" s="58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5">
      <c r="A40" s="5">
        <v>34</v>
      </c>
      <c r="B40" s="35" t="s">
        <v>87</v>
      </c>
      <c r="C40" s="58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5">
      <c r="A41" s="5">
        <v>35</v>
      </c>
      <c r="B41" s="32" t="s">
        <v>88</v>
      </c>
      <c r="C41" s="58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5">
      <c r="A42" s="5">
        <v>36</v>
      </c>
      <c r="B42" s="32" t="s">
        <v>89</v>
      </c>
      <c r="C42" s="58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5">
      <c r="A43" s="5">
        <v>37</v>
      </c>
      <c r="B43" s="32" t="s">
        <v>90</v>
      </c>
      <c r="C43" s="58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5">
      <c r="A44" s="5">
        <v>38</v>
      </c>
      <c r="B44" s="32" t="s">
        <v>91</v>
      </c>
      <c r="C44" s="58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6.4" x14ac:dyDescent="0.25">
      <c r="A45" s="5">
        <v>39</v>
      </c>
      <c r="B45" s="32" t="s">
        <v>92</v>
      </c>
      <c r="C45" s="58">
        <f t="shared" si="1"/>
        <v>9611212</v>
      </c>
      <c r="D45" s="39">
        <v>9611212</v>
      </c>
      <c r="E45" s="6"/>
      <c r="F45" s="6"/>
      <c r="G45" s="6"/>
      <c r="H45" s="6"/>
    </row>
    <row r="46" spans="1:8" ht="26.4" x14ac:dyDescent="0.25">
      <c r="A46" s="5">
        <v>40</v>
      </c>
      <c r="B46" s="32" t="s">
        <v>93</v>
      </c>
      <c r="C46" s="58">
        <f t="shared" si="1"/>
        <v>0</v>
      </c>
      <c r="D46" s="39"/>
      <c r="E46" s="6"/>
      <c r="F46" s="6"/>
      <c r="G46" s="6"/>
      <c r="H46" s="6"/>
    </row>
    <row r="47" spans="1:8" x14ac:dyDescent="0.25">
      <c r="A47" s="5">
        <v>41</v>
      </c>
      <c r="B47" s="32" t="s">
        <v>94</v>
      </c>
      <c r="C47" s="58">
        <f t="shared" si="1"/>
        <v>9079000</v>
      </c>
      <c r="D47" s="39">
        <v>9079000</v>
      </c>
      <c r="E47" s="6"/>
      <c r="F47" s="6"/>
      <c r="G47" s="6"/>
      <c r="H47" s="6"/>
    </row>
    <row r="48" spans="1:8" ht="26.4" x14ac:dyDescent="0.25">
      <c r="A48" s="5">
        <v>42</v>
      </c>
      <c r="B48" s="32" t="s">
        <v>95</v>
      </c>
      <c r="C48" s="58">
        <f t="shared" si="1"/>
        <v>0</v>
      </c>
      <c r="D48" s="39"/>
      <c r="E48" s="6"/>
      <c r="F48" s="6"/>
      <c r="G48" s="6"/>
      <c r="H48" s="6"/>
    </row>
    <row r="49" spans="1:8" x14ac:dyDescent="0.25">
      <c r="A49" s="5">
        <v>43</v>
      </c>
      <c r="B49" s="32" t="s">
        <v>96</v>
      </c>
      <c r="C49" s="58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5">
      <c r="A50" s="5">
        <v>44</v>
      </c>
      <c r="B50" s="32" t="s">
        <v>97</v>
      </c>
      <c r="C50" s="58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5">
      <c r="A51" s="5">
        <v>45</v>
      </c>
      <c r="B51" s="32" t="s">
        <v>98</v>
      </c>
      <c r="C51" s="58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5">
      <c r="A52" s="5">
        <v>46</v>
      </c>
      <c r="B52" s="32" t="s">
        <v>99</v>
      </c>
      <c r="C52" s="58">
        <f t="shared" si="1"/>
        <v>0</v>
      </c>
      <c r="D52" s="39"/>
      <c r="E52" s="6"/>
      <c r="F52" s="6"/>
      <c r="G52" s="6"/>
      <c r="H52" s="6"/>
    </row>
    <row r="53" spans="1:8" ht="26.4" x14ac:dyDescent="0.25">
      <c r="A53" s="5">
        <v>47</v>
      </c>
      <c r="B53" s="32" t="s">
        <v>100</v>
      </c>
      <c r="C53" s="58">
        <f t="shared" si="1"/>
        <v>0</v>
      </c>
      <c r="D53" s="39"/>
      <c r="E53" s="6"/>
      <c r="F53" s="6"/>
      <c r="G53" s="6"/>
      <c r="H53" s="6"/>
    </row>
    <row r="54" spans="1:8" x14ac:dyDescent="0.25">
      <c r="A54" s="5">
        <v>48</v>
      </c>
      <c r="B54" s="32" t="s">
        <v>101</v>
      </c>
      <c r="C54" s="58">
        <f t="shared" si="1"/>
        <v>0</v>
      </c>
      <c r="D54" s="39"/>
      <c r="E54" s="6"/>
      <c r="F54" s="6"/>
      <c r="G54" s="6"/>
      <c r="H54" s="6"/>
    </row>
    <row r="55" spans="1:8" ht="26.4" x14ac:dyDescent="0.25">
      <c r="A55" s="5">
        <v>49</v>
      </c>
      <c r="B55" s="32" t="s">
        <v>102</v>
      </c>
      <c r="C55" s="58">
        <f t="shared" si="1"/>
        <v>0</v>
      </c>
      <c r="D55" s="39"/>
      <c r="E55" s="6"/>
      <c r="F55" s="6"/>
      <c r="G55" s="6"/>
      <c r="H55" s="6"/>
    </row>
    <row r="56" spans="1:8" x14ac:dyDescent="0.25">
      <c r="A56" s="5">
        <v>50</v>
      </c>
      <c r="B56" s="32" t="s">
        <v>103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104</v>
      </c>
      <c r="C57" s="58">
        <f t="shared" si="1"/>
        <v>0</v>
      </c>
      <c r="D57" s="39"/>
      <c r="E57" s="6"/>
      <c r="F57" s="6"/>
      <c r="G57" s="6"/>
      <c r="H57" s="6"/>
    </row>
    <row r="58" spans="1:8" s="61" customFormat="1" x14ac:dyDescent="0.25">
      <c r="A58" s="5">
        <v>52</v>
      </c>
      <c r="B58" s="32" t="s">
        <v>105</v>
      </c>
      <c r="C58" s="60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5">
      <c r="A59" s="5">
        <v>53</v>
      </c>
      <c r="B59" s="33" t="s">
        <v>106</v>
      </c>
      <c r="C59" s="58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1" customFormat="1" x14ac:dyDescent="0.25">
      <c r="A60" s="5">
        <v>54</v>
      </c>
      <c r="B60" s="32" t="s">
        <v>107</v>
      </c>
      <c r="C60" s="60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5">
      <c r="A61" s="5">
        <v>55</v>
      </c>
      <c r="B61" s="33" t="s">
        <v>108</v>
      </c>
      <c r="C61" s="58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6.4" x14ac:dyDescent="0.25">
      <c r="A62" s="5">
        <v>56</v>
      </c>
      <c r="B62" s="32" t="s">
        <v>109</v>
      </c>
      <c r="C62" s="58">
        <f t="shared" si="1"/>
        <v>0</v>
      </c>
      <c r="D62" s="39"/>
      <c r="E62" s="6"/>
      <c r="F62" s="6"/>
      <c r="G62" s="6"/>
      <c r="H62" s="6"/>
    </row>
    <row r="63" spans="1:8" x14ac:dyDescent="0.25">
      <c r="A63" s="5">
        <v>57</v>
      </c>
      <c r="B63" s="32" t="s">
        <v>110</v>
      </c>
      <c r="C63" s="58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5">
      <c r="A64" s="5">
        <v>58</v>
      </c>
      <c r="B64" s="32" t="s">
        <v>111</v>
      </c>
      <c r="C64" s="58">
        <f t="shared" si="1"/>
        <v>0</v>
      </c>
      <c r="D64" s="43"/>
      <c r="E64" s="4"/>
      <c r="F64" s="4"/>
      <c r="G64" s="4"/>
      <c r="H64" s="4"/>
    </row>
    <row r="65" spans="1:8" x14ac:dyDescent="0.25">
      <c r="A65" s="5">
        <v>59</v>
      </c>
      <c r="B65" s="33" t="s">
        <v>112</v>
      </c>
      <c r="C65" s="58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5">
      <c r="A66" s="5">
        <v>60</v>
      </c>
      <c r="B66" s="36" t="s">
        <v>113</v>
      </c>
      <c r="C66" s="58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6.4" x14ac:dyDescent="0.25">
      <c r="A67" s="5">
        <v>61</v>
      </c>
      <c r="B67" s="32" t="s">
        <v>114</v>
      </c>
      <c r="C67" s="58">
        <f t="shared" si="1"/>
        <v>459034248</v>
      </c>
      <c r="D67" s="39">
        <v>452306545</v>
      </c>
      <c r="E67" s="6"/>
      <c r="F67" s="6">
        <v>6727703</v>
      </c>
      <c r="G67" s="6"/>
      <c r="H67" s="6"/>
    </row>
    <row r="68" spans="1:8" x14ac:dyDescent="0.25">
      <c r="A68" s="5">
        <v>62</v>
      </c>
      <c r="B68" s="32" t="s">
        <v>115</v>
      </c>
      <c r="C68" s="58">
        <f t="shared" si="1"/>
        <v>0</v>
      </c>
      <c r="D68" s="39"/>
      <c r="E68" s="6"/>
      <c r="F68" s="6"/>
      <c r="G68" s="6"/>
      <c r="H68" s="6"/>
    </row>
    <row r="69" spans="1:8" x14ac:dyDescent="0.25">
      <c r="A69" s="5">
        <v>63</v>
      </c>
      <c r="B69" s="32" t="s">
        <v>123</v>
      </c>
      <c r="C69" s="58">
        <f t="shared" si="1"/>
        <v>475776396</v>
      </c>
      <c r="D69" s="39"/>
      <c r="E69" s="6">
        <v>170104644</v>
      </c>
      <c r="F69" s="6">
        <v>118546267</v>
      </c>
      <c r="G69" s="6">
        <v>54049820</v>
      </c>
      <c r="H69" s="6">
        <v>133075665</v>
      </c>
    </row>
    <row r="70" spans="1:8" x14ac:dyDescent="0.25">
      <c r="A70" s="5">
        <v>64</v>
      </c>
      <c r="B70" s="32" t="s">
        <v>116</v>
      </c>
      <c r="C70" s="58">
        <f t="shared" si="1"/>
        <v>934810644</v>
      </c>
      <c r="D70" s="42">
        <f>SUM(D67:D69)</f>
        <v>452306545</v>
      </c>
      <c r="E70" s="18">
        <f>SUM(E67:E69)</f>
        <v>170104644</v>
      </c>
      <c r="F70" s="18">
        <f>SUM(F67:F69)</f>
        <v>125273970</v>
      </c>
      <c r="G70" s="18">
        <f>SUM(G67:G69)</f>
        <v>54049820</v>
      </c>
      <c r="H70" s="18">
        <f>SUM(H67:H69)</f>
        <v>133075665</v>
      </c>
    </row>
    <row r="71" spans="1:8" ht="13.8" thickBot="1" x14ac:dyDescent="0.3">
      <c r="A71" s="5">
        <v>65</v>
      </c>
      <c r="B71" s="37" t="s">
        <v>117</v>
      </c>
      <c r="C71" s="58">
        <f>SUM(D71:H71)</f>
        <v>934810644</v>
      </c>
      <c r="D71" s="49">
        <f>D70</f>
        <v>452306545</v>
      </c>
      <c r="E71" s="22">
        <f>E70</f>
        <v>170104644</v>
      </c>
      <c r="F71" s="22">
        <f>F70</f>
        <v>125273970</v>
      </c>
      <c r="G71" s="22">
        <f>G70</f>
        <v>54049820</v>
      </c>
      <c r="H71" s="22">
        <f>H70</f>
        <v>133075665</v>
      </c>
    </row>
    <row r="72" spans="1:8" ht="14.4" thickTop="1" thickBot="1" x14ac:dyDescent="0.3">
      <c r="A72" s="5">
        <v>66</v>
      </c>
      <c r="B72" s="38" t="s">
        <v>46</v>
      </c>
      <c r="C72" s="59">
        <f>SUM(D72:H72)</f>
        <v>1693780523</v>
      </c>
      <c r="D72" s="23">
        <f>D66+D71</f>
        <v>1136441702</v>
      </c>
      <c r="E72" s="23">
        <f>E66+E71</f>
        <v>172054094</v>
      </c>
      <c r="F72" s="23">
        <f>F66+F71</f>
        <v>189407814</v>
      </c>
      <c r="G72" s="23">
        <f>G66+G71</f>
        <v>54969820</v>
      </c>
      <c r="H72" s="23">
        <f>H66+H71</f>
        <v>140907093</v>
      </c>
    </row>
    <row r="73" spans="1:8" ht="13.8" thickTop="1" x14ac:dyDescent="0.25"/>
  </sheetData>
  <phoneticPr fontId="57" type="noConversion"/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workbookViewId="0">
      <selection activeCell="E2" sqref="E2"/>
    </sheetView>
  </sheetViews>
  <sheetFormatPr defaultColWidth="9.109375" defaultRowHeight="14.4" x14ac:dyDescent="0.3"/>
  <cols>
    <col min="1" max="1" width="48.44140625" style="66" customWidth="1"/>
    <col min="2" max="2" width="9.109375" style="66"/>
    <col min="3" max="3" width="12.5546875" style="66" customWidth="1"/>
    <col min="4" max="4" width="9.109375" style="66"/>
    <col min="5" max="5" width="15.109375" style="66" customWidth="1"/>
    <col min="6" max="6" width="15.109375" style="239" customWidth="1"/>
    <col min="7" max="7" width="12.6640625" style="66" customWidth="1"/>
    <col min="8" max="8" width="9.109375" style="66"/>
    <col min="9" max="9" width="14.5546875" style="66" customWidth="1"/>
    <col min="10" max="10" width="14" style="66" customWidth="1"/>
    <col min="11" max="11" width="11.6640625" style="66" customWidth="1"/>
    <col min="12" max="12" width="8.88671875" style="66" customWidth="1"/>
    <col min="13" max="13" width="14.44140625" style="66" customWidth="1"/>
    <col min="14" max="14" width="13" style="66" customWidth="1"/>
    <col min="15" max="15" width="12.44140625" style="66" customWidth="1"/>
    <col min="16" max="20" width="12.5546875" style="69" customWidth="1"/>
    <col min="21" max="21" width="11.44140625" style="69" customWidth="1"/>
    <col min="22" max="23" width="12.5546875" style="69" customWidth="1"/>
    <col min="24" max="24" width="10.88671875" style="66" customWidth="1"/>
    <col min="25" max="16384" width="9.109375" style="66"/>
  </cols>
  <sheetData>
    <row r="1" spans="1:24" ht="18" x14ac:dyDescent="0.35">
      <c r="A1" s="28" t="s">
        <v>0</v>
      </c>
      <c r="B1" s="28"/>
      <c r="C1" s="62"/>
      <c r="D1" s="63"/>
      <c r="E1" s="64" t="s">
        <v>124</v>
      </c>
      <c r="F1" s="65"/>
      <c r="H1" s="67"/>
      <c r="I1" s="68"/>
    </row>
    <row r="2" spans="1:24" ht="18" x14ac:dyDescent="0.35">
      <c r="A2" s="28" t="s">
        <v>118</v>
      </c>
      <c r="B2" s="28"/>
      <c r="C2" s="62"/>
      <c r="D2" s="63"/>
      <c r="E2" s="70" t="s">
        <v>847</v>
      </c>
      <c r="F2" s="71"/>
      <c r="H2" s="67"/>
      <c r="I2" s="72"/>
    </row>
    <row r="3" spans="1:24" ht="22.8" thickBot="1" x14ac:dyDescent="0.5">
      <c r="A3" s="28"/>
      <c r="B3" s="28"/>
      <c r="C3" s="62"/>
      <c r="D3" s="63"/>
      <c r="E3" s="73">
        <v>2015</v>
      </c>
      <c r="F3" s="71"/>
      <c r="H3" s="67"/>
      <c r="I3" s="74">
        <v>2016</v>
      </c>
      <c r="M3" s="75">
        <v>2017</v>
      </c>
    </row>
    <row r="4" spans="1:24" ht="18" x14ac:dyDescent="0.35">
      <c r="A4" s="28"/>
      <c r="B4" s="28"/>
      <c r="C4" s="62"/>
      <c r="D4" s="76" t="s">
        <v>125</v>
      </c>
      <c r="E4" s="77"/>
      <c r="F4" s="78">
        <v>6444418912</v>
      </c>
      <c r="G4" s="76" t="s">
        <v>125</v>
      </c>
      <c r="H4" s="77"/>
      <c r="I4" s="79"/>
      <c r="J4" s="80">
        <v>8925457446</v>
      </c>
      <c r="K4" s="76" t="s">
        <v>125</v>
      </c>
      <c r="L4" s="77"/>
      <c r="M4" s="77"/>
      <c r="N4" s="81">
        <v>9676175196</v>
      </c>
      <c r="O4" s="82"/>
    </row>
    <row r="5" spans="1:24" ht="18" x14ac:dyDescent="0.35">
      <c r="A5" s="28"/>
      <c r="B5" s="28"/>
      <c r="C5" s="62"/>
      <c r="D5" s="83" t="s">
        <v>126</v>
      </c>
      <c r="E5" s="84" t="s">
        <v>127</v>
      </c>
      <c r="F5" s="85">
        <f>F4*0.0055</f>
        <v>35444304.015999995</v>
      </c>
      <c r="G5" s="83" t="s">
        <v>126</v>
      </c>
      <c r="H5" s="84" t="s">
        <v>127</v>
      </c>
      <c r="I5" s="86"/>
      <c r="J5" s="87">
        <f>J4*0.0055</f>
        <v>49090015.952999994</v>
      </c>
      <c r="K5" s="83" t="s">
        <v>126</v>
      </c>
      <c r="L5" s="84" t="s">
        <v>127</v>
      </c>
      <c r="M5" s="88"/>
      <c r="N5" s="89">
        <f>N4*0.0055</f>
        <v>53218963.577999994</v>
      </c>
      <c r="O5" s="90"/>
    </row>
    <row r="6" spans="1:24" ht="18.600000000000001" thickBot="1" x14ac:dyDescent="0.4">
      <c r="A6" s="91" t="s">
        <v>187</v>
      </c>
      <c r="B6" s="28"/>
      <c r="C6" s="62"/>
      <c r="D6" s="92"/>
      <c r="E6" s="93" t="s">
        <v>128</v>
      </c>
      <c r="F6" s="94">
        <f>F5*0.3</f>
        <v>10633291.204799999</v>
      </c>
      <c r="G6" s="95"/>
      <c r="H6" s="96" t="s">
        <v>129</v>
      </c>
      <c r="I6" s="97"/>
      <c r="J6" s="98">
        <f>J5*0.75</f>
        <v>36817511.964749992</v>
      </c>
      <c r="K6" s="99"/>
      <c r="L6" s="96" t="s">
        <v>129</v>
      </c>
      <c r="M6" s="97"/>
      <c r="N6" s="100">
        <v>39914222</v>
      </c>
      <c r="O6" s="101"/>
    </row>
    <row r="7" spans="1:24" ht="18" x14ac:dyDescent="0.35">
      <c r="A7" s="102"/>
      <c r="B7" s="28"/>
      <c r="D7" s="103" t="s">
        <v>130</v>
      </c>
      <c r="E7" s="103"/>
      <c r="F7" s="104">
        <f>F4*0.014/6072</f>
        <v>14858.673380764165</v>
      </c>
      <c r="G7" s="103" t="s">
        <v>130</v>
      </c>
      <c r="H7" s="105"/>
      <c r="I7" s="106"/>
      <c r="J7" s="107">
        <f>J4*0.014/6038</f>
        <v>20694.999046704208</v>
      </c>
      <c r="K7" s="103" t="s">
        <v>130</v>
      </c>
      <c r="L7" s="105"/>
      <c r="M7" s="106"/>
      <c r="N7" s="108">
        <f>N4*0.014/6013</f>
        <v>22528.929443539</v>
      </c>
      <c r="O7" s="109"/>
      <c r="P7" s="110" t="s">
        <v>131</v>
      </c>
      <c r="Q7" s="111" t="s">
        <v>49</v>
      </c>
      <c r="R7" s="111" t="s">
        <v>50</v>
      </c>
      <c r="S7" s="111" t="s">
        <v>52</v>
      </c>
      <c r="T7" s="111" t="s">
        <v>53</v>
      </c>
      <c r="U7" s="111" t="s">
        <v>132</v>
      </c>
      <c r="V7" s="111" t="s">
        <v>133</v>
      </c>
      <c r="W7" s="111" t="s">
        <v>51</v>
      </c>
    </row>
    <row r="8" spans="1:24" ht="15.6" x14ac:dyDescent="0.3">
      <c r="A8" s="112"/>
      <c r="B8" s="112"/>
      <c r="C8" s="113"/>
      <c r="D8" s="114">
        <v>6072</v>
      </c>
      <c r="E8" s="115" t="s">
        <v>134</v>
      </c>
      <c r="F8" s="116"/>
      <c r="G8" s="113"/>
      <c r="H8" s="114">
        <v>6038</v>
      </c>
      <c r="I8" s="115" t="s">
        <v>134</v>
      </c>
      <c r="J8" s="117" t="s">
        <v>135</v>
      </c>
      <c r="K8" s="113"/>
      <c r="L8" s="114">
        <v>6013</v>
      </c>
      <c r="M8" s="115" t="s">
        <v>134</v>
      </c>
      <c r="N8" s="117" t="s">
        <v>135</v>
      </c>
      <c r="O8" s="118" t="s">
        <v>136</v>
      </c>
      <c r="P8" s="119"/>
    </row>
    <row r="9" spans="1:24" ht="15" thickBot="1" x14ac:dyDescent="0.35">
      <c r="A9" s="120"/>
      <c r="B9" s="121" t="s">
        <v>137</v>
      </c>
      <c r="C9" s="122"/>
      <c r="D9" s="123"/>
      <c r="E9" s="124" t="s">
        <v>138</v>
      </c>
      <c r="F9" s="125"/>
      <c r="G9" s="122"/>
      <c r="H9" s="123"/>
      <c r="I9" s="124" t="s">
        <v>138</v>
      </c>
      <c r="K9" s="122"/>
      <c r="L9" s="123"/>
      <c r="M9" s="124" t="s">
        <v>138</v>
      </c>
      <c r="P9" s="119"/>
    </row>
    <row r="10" spans="1:24" ht="15" thickBot="1" x14ac:dyDescent="0.35">
      <c r="A10" s="126" t="s">
        <v>139</v>
      </c>
      <c r="B10" s="127"/>
      <c r="C10" s="128"/>
      <c r="D10" s="129"/>
      <c r="E10" s="130">
        <f>E11+E20+E31+E47+E49</f>
        <v>383440798</v>
      </c>
      <c r="F10" s="131"/>
      <c r="G10" s="128"/>
      <c r="H10" s="129"/>
      <c r="I10" s="130">
        <f>I11+I20+I31+I47+I49</f>
        <v>344396732</v>
      </c>
      <c r="J10" s="130">
        <f>J11+J20+J31+J47+J49</f>
        <v>-61642905</v>
      </c>
      <c r="K10" s="128"/>
      <c r="L10" s="129"/>
      <c r="M10" s="132">
        <f>M11+M20+M31+M47+M49</f>
        <v>392558675</v>
      </c>
      <c r="N10" s="132">
        <f t="shared" ref="N10:W10" si="0">N11+N20+N31+N47+N49</f>
        <v>-60984222</v>
      </c>
      <c r="O10" s="130">
        <f t="shared" si="0"/>
        <v>331574453</v>
      </c>
      <c r="P10" s="133">
        <f t="shared" si="0"/>
        <v>12000000</v>
      </c>
      <c r="Q10" s="134">
        <f t="shared" si="0"/>
        <v>101584400</v>
      </c>
      <c r="R10" s="134">
        <f t="shared" si="0"/>
        <v>8070967</v>
      </c>
      <c r="S10" s="134">
        <f t="shared" si="0"/>
        <v>102525902</v>
      </c>
      <c r="T10" s="134">
        <f t="shared" si="0"/>
        <v>71427027</v>
      </c>
      <c r="U10" s="134">
        <f t="shared" si="0"/>
        <v>16215209</v>
      </c>
      <c r="V10" s="134">
        <f t="shared" si="0"/>
        <v>12896128</v>
      </c>
      <c r="W10" s="134">
        <f t="shared" si="0"/>
        <v>6854820</v>
      </c>
      <c r="X10" s="135">
        <f>SUM(P10:W10)</f>
        <v>331574453</v>
      </c>
    </row>
    <row r="11" spans="1:24" ht="15" thickBot="1" x14ac:dyDescent="0.35">
      <c r="A11" s="136" t="s">
        <v>140</v>
      </c>
      <c r="B11" s="127" t="s">
        <v>141</v>
      </c>
      <c r="C11" s="128"/>
      <c r="D11" s="129"/>
      <c r="E11" s="132">
        <f>SUM(E12:E19)</f>
        <v>139174406</v>
      </c>
      <c r="F11" s="132">
        <f>SUM(F12:F19)</f>
        <v>-10633291</v>
      </c>
      <c r="G11" s="128"/>
      <c r="H11" s="129"/>
      <c r="I11" s="132">
        <f>SUM(I12:I19)</f>
        <v>114837274</v>
      </c>
      <c r="J11" s="132">
        <f>SUM(J12:J19)</f>
        <v>-36817510</v>
      </c>
      <c r="K11" s="128"/>
      <c r="L11" s="129"/>
      <c r="M11" s="132">
        <f>SUM(M12:M19)</f>
        <v>145999589</v>
      </c>
      <c r="N11" s="132">
        <f>SUM(N12:N19)</f>
        <v>-39914222</v>
      </c>
      <c r="O11" s="137">
        <f>SUM(O12:O19)</f>
        <v>106085367</v>
      </c>
      <c r="P11" s="138">
        <f t="shared" ref="P11:W11" si="1">SUM(P12:P19)</f>
        <v>0</v>
      </c>
      <c r="Q11" s="139">
        <f t="shared" si="1"/>
        <v>101584400</v>
      </c>
      <c r="R11" s="139">
        <f t="shared" si="1"/>
        <v>4500967</v>
      </c>
      <c r="S11" s="139">
        <f t="shared" si="1"/>
        <v>0</v>
      </c>
      <c r="T11" s="139">
        <f t="shared" si="1"/>
        <v>0</v>
      </c>
      <c r="U11" s="139">
        <f t="shared" si="1"/>
        <v>0</v>
      </c>
      <c r="V11" s="139">
        <f t="shared" si="1"/>
        <v>0</v>
      </c>
      <c r="W11" s="139">
        <f t="shared" si="1"/>
        <v>0</v>
      </c>
      <c r="X11" s="135">
        <f t="shared" ref="X11:X51" si="2">SUM(P11:W11)</f>
        <v>106085367</v>
      </c>
    </row>
    <row r="12" spans="1:24" x14ac:dyDescent="0.3">
      <c r="A12" s="140" t="s">
        <v>142</v>
      </c>
      <c r="B12" s="141"/>
      <c r="C12" s="142">
        <v>4580000</v>
      </c>
      <c r="D12" s="143">
        <v>22.3</v>
      </c>
      <c r="E12" s="144">
        <v>102134000</v>
      </c>
      <c r="F12" s="145"/>
      <c r="G12" s="142">
        <v>4580000</v>
      </c>
      <c r="H12" s="143">
        <v>22.24</v>
      </c>
      <c r="I12" s="144">
        <f>G12*H12</f>
        <v>101859200</v>
      </c>
      <c r="J12" s="146"/>
      <c r="K12" s="142">
        <v>4580000</v>
      </c>
      <c r="L12" s="147">
        <v>22.18</v>
      </c>
      <c r="M12" s="144">
        <f>K12*L12</f>
        <v>101584400</v>
      </c>
      <c r="N12" s="146"/>
      <c r="O12" s="148">
        <f>M12+N12</f>
        <v>101584400</v>
      </c>
      <c r="P12" s="149"/>
      <c r="Q12" s="150">
        <v>101584400</v>
      </c>
      <c r="R12" s="150"/>
      <c r="S12" s="150"/>
      <c r="T12" s="150"/>
      <c r="U12" s="150"/>
      <c r="V12" s="150"/>
      <c r="W12" s="150"/>
      <c r="X12" s="135">
        <f t="shared" si="2"/>
        <v>101584400</v>
      </c>
    </row>
    <row r="13" spans="1:24" x14ac:dyDescent="0.3">
      <c r="A13" s="151" t="s">
        <v>143</v>
      </c>
      <c r="B13" s="141"/>
      <c r="C13" s="142">
        <v>22300</v>
      </c>
      <c r="D13" s="152"/>
      <c r="E13" s="153">
        <v>8964553</v>
      </c>
      <c r="F13" s="145"/>
      <c r="G13" s="142">
        <v>22300</v>
      </c>
      <c r="H13" s="152">
        <v>402</v>
      </c>
      <c r="I13" s="153">
        <v>0</v>
      </c>
      <c r="J13" s="154">
        <v>-8964600</v>
      </c>
      <c r="K13" s="142">
        <v>22300</v>
      </c>
      <c r="L13" s="155">
        <v>402</v>
      </c>
      <c r="M13" s="153">
        <v>8984670</v>
      </c>
      <c r="N13" s="156">
        <f>-M13</f>
        <v>-8984670</v>
      </c>
      <c r="O13" s="148">
        <f t="shared" ref="O13:O30" si="3">M13+N13</f>
        <v>0</v>
      </c>
      <c r="P13" s="157"/>
      <c r="Q13" s="158"/>
      <c r="R13" s="158"/>
      <c r="S13" s="158"/>
      <c r="T13" s="158"/>
      <c r="U13" s="158"/>
      <c r="V13" s="158"/>
      <c r="W13" s="158"/>
      <c r="X13" s="135">
        <f t="shared" si="2"/>
        <v>0</v>
      </c>
    </row>
    <row r="14" spans="1:24" x14ac:dyDescent="0.3">
      <c r="A14" s="151" t="s">
        <v>144</v>
      </c>
      <c r="B14" s="141"/>
      <c r="C14" s="142">
        <v>320000</v>
      </c>
      <c r="D14" s="152"/>
      <c r="E14" s="153">
        <v>14880000</v>
      </c>
      <c r="F14" s="145"/>
      <c r="G14" s="142">
        <v>320000</v>
      </c>
      <c r="H14" s="143">
        <v>46.5</v>
      </c>
      <c r="I14" s="153">
        <v>3520940</v>
      </c>
      <c r="J14" s="146">
        <v>-11359060</v>
      </c>
      <c r="K14" s="142">
        <v>320000</v>
      </c>
      <c r="L14" s="159">
        <v>46.5</v>
      </c>
      <c r="M14" s="153">
        <v>9888000</v>
      </c>
      <c r="N14" s="156">
        <f>-M14</f>
        <v>-9888000</v>
      </c>
      <c r="O14" s="148">
        <f t="shared" si="3"/>
        <v>0</v>
      </c>
      <c r="P14" s="157"/>
      <c r="Q14" s="158"/>
      <c r="R14" s="158"/>
      <c r="S14" s="158"/>
      <c r="T14" s="158"/>
      <c r="U14" s="158"/>
      <c r="V14" s="158"/>
      <c r="W14" s="158"/>
      <c r="X14" s="135">
        <f t="shared" si="2"/>
        <v>0</v>
      </c>
    </row>
    <row r="15" spans="1:24" x14ac:dyDescent="0.3">
      <c r="A15" s="151" t="s">
        <v>145</v>
      </c>
      <c r="B15" s="141"/>
      <c r="C15" s="142">
        <v>69</v>
      </c>
      <c r="D15" s="152"/>
      <c r="E15" s="153">
        <v>1775094</v>
      </c>
      <c r="F15" s="145"/>
      <c r="G15" s="142">
        <v>69</v>
      </c>
      <c r="H15" s="152">
        <v>53051</v>
      </c>
      <c r="I15" s="153">
        <v>3660519</v>
      </c>
      <c r="J15" s="146"/>
      <c r="K15" s="142">
        <v>69</v>
      </c>
      <c r="L15" s="155">
        <v>53051</v>
      </c>
      <c r="M15" s="153">
        <f>K15*L15</f>
        <v>3660519</v>
      </c>
      <c r="N15" s="156">
        <f>-M15</f>
        <v>-3660519</v>
      </c>
      <c r="O15" s="148">
        <f t="shared" si="3"/>
        <v>0</v>
      </c>
      <c r="P15" s="157"/>
      <c r="Q15" s="158"/>
      <c r="R15" s="158"/>
      <c r="S15" s="158"/>
      <c r="T15" s="158"/>
      <c r="U15" s="158"/>
      <c r="V15" s="158"/>
      <c r="W15" s="158"/>
      <c r="X15" s="135">
        <f t="shared" si="2"/>
        <v>0</v>
      </c>
    </row>
    <row r="16" spans="1:24" x14ac:dyDescent="0.3">
      <c r="A16" s="151" t="s">
        <v>146</v>
      </c>
      <c r="B16" s="141"/>
      <c r="C16" s="160">
        <v>227000</v>
      </c>
      <c r="D16" s="155"/>
      <c r="E16" s="153">
        <v>5448000</v>
      </c>
      <c r="F16" s="145"/>
      <c r="G16" s="160">
        <v>227000</v>
      </c>
      <c r="H16" s="159">
        <v>24</v>
      </c>
      <c r="I16" s="153">
        <v>5448000</v>
      </c>
      <c r="J16" s="146"/>
      <c r="K16" s="160">
        <v>227000</v>
      </c>
      <c r="L16" s="159">
        <v>24</v>
      </c>
      <c r="M16" s="153">
        <f>K16*L16</f>
        <v>5448000</v>
      </c>
      <c r="N16" s="156">
        <v>-947033</v>
      </c>
      <c r="O16" s="148">
        <f t="shared" si="3"/>
        <v>4500967</v>
      </c>
      <c r="P16" s="157"/>
      <c r="Q16" s="158"/>
      <c r="R16" s="158">
        <v>4500967</v>
      </c>
      <c r="S16" s="158"/>
      <c r="T16" s="158"/>
      <c r="U16" s="158"/>
      <c r="V16" s="158"/>
      <c r="W16" s="158"/>
      <c r="X16" s="135">
        <f t="shared" si="2"/>
        <v>4500967</v>
      </c>
    </row>
    <row r="17" spans="1:24" x14ac:dyDescent="0.3">
      <c r="A17" s="161" t="s">
        <v>147</v>
      </c>
      <c r="B17" s="162"/>
      <c r="C17" s="142">
        <v>2700</v>
      </c>
      <c r="D17" s="152"/>
      <c r="E17" s="153">
        <v>5761109</v>
      </c>
      <c r="F17" s="145">
        <v>-10633291</v>
      </c>
      <c r="G17" s="142">
        <v>2700</v>
      </c>
      <c r="H17" s="152">
        <v>6038</v>
      </c>
      <c r="I17" s="153">
        <v>0</v>
      </c>
      <c r="J17" s="156">
        <v>-16302600</v>
      </c>
      <c r="K17" s="142">
        <v>2700</v>
      </c>
      <c r="L17" s="152">
        <v>6013</v>
      </c>
      <c r="M17" s="153">
        <f>K17*L17</f>
        <v>16235100</v>
      </c>
      <c r="N17" s="156">
        <f>-M17</f>
        <v>-16235100</v>
      </c>
      <c r="O17" s="148">
        <f t="shared" si="3"/>
        <v>0</v>
      </c>
      <c r="P17" s="157"/>
      <c r="Q17" s="158"/>
      <c r="R17" s="158"/>
      <c r="S17" s="158"/>
      <c r="T17" s="158"/>
      <c r="U17" s="158"/>
      <c r="V17" s="158"/>
      <c r="W17" s="158"/>
      <c r="X17" s="135">
        <f t="shared" si="2"/>
        <v>0</v>
      </c>
    </row>
    <row r="18" spans="1:24" x14ac:dyDescent="0.3">
      <c r="A18" s="163" t="s">
        <v>148</v>
      </c>
      <c r="B18" s="162"/>
      <c r="C18" s="164"/>
      <c r="D18" s="165"/>
      <c r="E18" s="166">
        <v>211650</v>
      </c>
      <c r="F18" s="167"/>
      <c r="G18" s="164"/>
      <c r="H18" s="165"/>
      <c r="I18" s="166">
        <v>0</v>
      </c>
      <c r="J18" s="146">
        <v>-191250</v>
      </c>
      <c r="K18" s="164">
        <v>2550</v>
      </c>
      <c r="L18" s="165">
        <v>78</v>
      </c>
      <c r="M18" s="166">
        <f>K18*L18</f>
        <v>198900</v>
      </c>
      <c r="N18" s="156">
        <f>-M18</f>
        <v>-198900</v>
      </c>
      <c r="O18" s="148">
        <f t="shared" si="3"/>
        <v>0</v>
      </c>
      <c r="P18" s="168"/>
      <c r="Q18" s="169"/>
      <c r="R18" s="169"/>
      <c r="S18" s="169"/>
      <c r="T18" s="169"/>
      <c r="U18" s="169"/>
      <c r="V18" s="169"/>
      <c r="W18" s="169"/>
      <c r="X18" s="135">
        <f t="shared" si="2"/>
        <v>0</v>
      </c>
    </row>
    <row r="19" spans="1:24" ht="15" thickBot="1" x14ac:dyDescent="0.35">
      <c r="A19" s="163" t="s">
        <v>149</v>
      </c>
      <c r="B19" s="162"/>
      <c r="C19" s="164"/>
      <c r="D19" s="165"/>
      <c r="E19" s="166"/>
      <c r="F19" s="167"/>
      <c r="G19" s="164"/>
      <c r="H19" s="165"/>
      <c r="I19" s="166">
        <v>348615</v>
      </c>
      <c r="J19" s="146"/>
      <c r="K19" s="164"/>
      <c r="L19" s="165"/>
      <c r="M19" s="166"/>
      <c r="N19" s="146"/>
      <c r="O19" s="148">
        <f t="shared" si="3"/>
        <v>0</v>
      </c>
      <c r="P19" s="168"/>
      <c r="Q19" s="169"/>
      <c r="R19" s="169"/>
      <c r="S19" s="169"/>
      <c r="T19" s="169"/>
      <c r="U19" s="169"/>
      <c r="V19" s="169"/>
      <c r="W19" s="169"/>
      <c r="X19" s="135">
        <f t="shared" si="2"/>
        <v>0</v>
      </c>
    </row>
    <row r="20" spans="1:24" ht="15" thickBot="1" x14ac:dyDescent="0.35">
      <c r="A20" s="170" t="s">
        <v>150</v>
      </c>
      <c r="B20" s="171" t="s">
        <v>151</v>
      </c>
      <c r="C20" s="172"/>
      <c r="D20" s="173"/>
      <c r="E20" s="174">
        <f>SUM(E21:E30)</f>
        <v>122000800</v>
      </c>
      <c r="F20" s="131"/>
      <c r="G20" s="172"/>
      <c r="H20" s="173"/>
      <c r="I20" s="174">
        <f>SUM(I21:I30)</f>
        <v>130351320</v>
      </c>
      <c r="J20" s="174">
        <f>SUM(J21:J30)</f>
        <v>0</v>
      </c>
      <c r="K20" s="172"/>
      <c r="L20" s="173"/>
      <c r="M20" s="174">
        <f t="shared" ref="M20:W20" si="4">SUM(M21:M30)</f>
        <v>127904639.99999999</v>
      </c>
      <c r="N20" s="174">
        <f t="shared" si="4"/>
        <v>0</v>
      </c>
      <c r="O20" s="137">
        <f t="shared" si="4"/>
        <v>127904639.99999999</v>
      </c>
      <c r="P20" s="175">
        <f t="shared" si="4"/>
        <v>0</v>
      </c>
      <c r="Q20" s="176">
        <f t="shared" si="4"/>
        <v>0</v>
      </c>
      <c r="R20" s="176">
        <f t="shared" si="4"/>
        <v>0</v>
      </c>
      <c r="S20" s="176">
        <f t="shared" si="4"/>
        <v>71401140</v>
      </c>
      <c r="T20" s="176">
        <f t="shared" si="4"/>
        <v>43808200</v>
      </c>
      <c r="U20" s="176">
        <f t="shared" si="4"/>
        <v>12695300</v>
      </c>
      <c r="V20" s="176">
        <f t="shared" si="4"/>
        <v>0</v>
      </c>
      <c r="W20" s="176">
        <f t="shared" si="4"/>
        <v>0</v>
      </c>
      <c r="X20" s="135">
        <f t="shared" si="2"/>
        <v>127904640</v>
      </c>
    </row>
    <row r="21" spans="1:24" x14ac:dyDescent="0.3">
      <c r="A21" s="177" t="s">
        <v>152</v>
      </c>
      <c r="B21" s="178"/>
      <c r="C21" s="160">
        <v>4152000</v>
      </c>
      <c r="D21" s="159">
        <v>20.100000000000001</v>
      </c>
      <c r="E21" s="179">
        <v>55636800</v>
      </c>
      <c r="F21" s="180"/>
      <c r="G21" s="181">
        <v>4308000</v>
      </c>
      <c r="H21" s="159">
        <v>20.2</v>
      </c>
      <c r="I21" s="179">
        <f>G21*H21*8/12</f>
        <v>58014400</v>
      </c>
      <c r="K21" s="181">
        <v>4469900</v>
      </c>
      <c r="L21" s="159">
        <v>19.399999999999999</v>
      </c>
      <c r="M21" s="179">
        <f>K21*L21*8/12</f>
        <v>57810706.666666664</v>
      </c>
      <c r="O21" s="148">
        <f t="shared" si="3"/>
        <v>57810706.666666664</v>
      </c>
      <c r="P21" s="182"/>
      <c r="Q21" s="183"/>
      <c r="R21" s="183"/>
      <c r="S21" s="183">
        <v>30991307</v>
      </c>
      <c r="T21" s="183">
        <v>20859533</v>
      </c>
      <c r="U21" s="183">
        <v>5959867</v>
      </c>
      <c r="V21" s="183"/>
      <c r="W21" s="183"/>
      <c r="X21" s="135">
        <f t="shared" si="2"/>
        <v>57810707</v>
      </c>
    </row>
    <row r="22" spans="1:24" x14ac:dyDescent="0.3">
      <c r="A22" s="184" t="s">
        <v>153</v>
      </c>
      <c r="B22" s="185"/>
      <c r="C22" s="186">
        <v>1800000</v>
      </c>
      <c r="D22" s="159">
        <v>11</v>
      </c>
      <c r="E22" s="187">
        <v>13200000</v>
      </c>
      <c r="F22" s="180"/>
      <c r="G22" s="186">
        <v>1800000</v>
      </c>
      <c r="H22" s="159">
        <v>11</v>
      </c>
      <c r="I22" s="187">
        <v>13200000</v>
      </c>
      <c r="K22" s="186">
        <v>1800000</v>
      </c>
      <c r="L22" s="159">
        <v>11</v>
      </c>
      <c r="M22" s="187">
        <f>K22*L22/12*8</f>
        <v>13200000</v>
      </c>
      <c r="O22" s="148">
        <f t="shared" si="3"/>
        <v>13200000</v>
      </c>
      <c r="P22" s="188"/>
      <c r="Q22" s="189"/>
      <c r="R22" s="189"/>
      <c r="S22" s="189">
        <v>8400000</v>
      </c>
      <c r="T22" s="189">
        <v>3600000</v>
      </c>
      <c r="U22" s="189">
        <v>1200000</v>
      </c>
      <c r="V22" s="189"/>
      <c r="W22" s="189"/>
      <c r="X22" s="135">
        <f t="shared" si="2"/>
        <v>13200000</v>
      </c>
    </row>
    <row r="23" spans="1:24" x14ac:dyDescent="0.3">
      <c r="A23" s="177" t="s">
        <v>154</v>
      </c>
      <c r="B23" s="178"/>
      <c r="C23" s="186">
        <v>4152000</v>
      </c>
      <c r="D23" s="159">
        <v>20</v>
      </c>
      <c r="E23" s="187">
        <v>27680000</v>
      </c>
      <c r="F23" s="180"/>
      <c r="G23" s="190">
        <v>4308000</v>
      </c>
      <c r="H23" s="159">
        <v>19.600000000000001</v>
      </c>
      <c r="I23" s="187">
        <f>G23*H23*4/12</f>
        <v>28145600</v>
      </c>
      <c r="K23" s="190">
        <v>4469900</v>
      </c>
      <c r="L23" s="159">
        <v>19.399999999999999</v>
      </c>
      <c r="M23" s="187">
        <f>K23*L23*4/12</f>
        <v>28905353.333333332</v>
      </c>
      <c r="O23" s="148">
        <f t="shared" si="3"/>
        <v>28905353.333333332</v>
      </c>
      <c r="P23" s="188"/>
      <c r="Q23" s="189"/>
      <c r="R23" s="189"/>
      <c r="S23" s="189">
        <v>15495653</v>
      </c>
      <c r="T23" s="189">
        <v>10429767</v>
      </c>
      <c r="U23" s="189">
        <v>2979933</v>
      </c>
      <c r="V23" s="189"/>
      <c r="W23" s="189"/>
      <c r="X23" s="135">
        <f t="shared" si="2"/>
        <v>28905353</v>
      </c>
    </row>
    <row r="24" spans="1:24" x14ac:dyDescent="0.3">
      <c r="A24" s="184" t="s">
        <v>155</v>
      </c>
      <c r="B24" s="185"/>
      <c r="C24" s="186">
        <v>1800000</v>
      </c>
      <c r="D24" s="159">
        <v>11</v>
      </c>
      <c r="E24" s="187">
        <v>6600000</v>
      </c>
      <c r="F24" s="180"/>
      <c r="G24" s="186">
        <v>1800000</v>
      </c>
      <c r="H24" s="159">
        <v>11</v>
      </c>
      <c r="I24" s="187">
        <v>6600000</v>
      </c>
      <c r="K24" s="186">
        <v>1800000</v>
      </c>
      <c r="L24" s="159">
        <v>11</v>
      </c>
      <c r="M24" s="187">
        <f>K24*L24/12*4</f>
        <v>6600000</v>
      </c>
      <c r="O24" s="148">
        <f t="shared" si="3"/>
        <v>6600000</v>
      </c>
      <c r="P24" s="188"/>
      <c r="Q24" s="189"/>
      <c r="R24" s="189"/>
      <c r="S24" s="189">
        <v>4200000</v>
      </c>
      <c r="T24" s="189">
        <v>1800000</v>
      </c>
      <c r="U24" s="189">
        <v>600000</v>
      </c>
      <c r="V24" s="189"/>
      <c r="W24" s="189"/>
      <c r="X24" s="135">
        <f t="shared" si="2"/>
        <v>6600000</v>
      </c>
    </row>
    <row r="25" spans="1:24" x14ac:dyDescent="0.3">
      <c r="A25" s="177" t="s">
        <v>156</v>
      </c>
      <c r="B25" s="178"/>
      <c r="C25" s="186">
        <v>35000</v>
      </c>
      <c r="D25" s="159">
        <v>20</v>
      </c>
      <c r="E25" s="187">
        <v>700000</v>
      </c>
      <c r="F25" s="180"/>
      <c r="G25" s="186">
        <v>35000</v>
      </c>
      <c r="H25" s="159">
        <v>19.600000000000001</v>
      </c>
      <c r="I25" s="187">
        <f>G25*H25</f>
        <v>686000</v>
      </c>
      <c r="K25" s="186">
        <v>38200</v>
      </c>
      <c r="L25" s="159">
        <v>19.399999999999999</v>
      </c>
      <c r="M25" s="187">
        <f>K25*L25</f>
        <v>741080</v>
      </c>
      <c r="O25" s="148">
        <f t="shared" si="3"/>
        <v>741080</v>
      </c>
      <c r="P25" s="188"/>
      <c r="Q25" s="189"/>
      <c r="R25" s="189"/>
      <c r="S25" s="189">
        <v>397280</v>
      </c>
      <c r="T25" s="189">
        <v>267400</v>
      </c>
      <c r="U25" s="189">
        <v>76400</v>
      </c>
      <c r="V25" s="189"/>
      <c r="W25" s="189"/>
      <c r="X25" s="135">
        <f t="shared" si="2"/>
        <v>741080</v>
      </c>
    </row>
    <row r="26" spans="1:24" x14ac:dyDescent="0.3">
      <c r="A26" s="184" t="s">
        <v>157</v>
      </c>
      <c r="B26" s="185"/>
      <c r="C26" s="186">
        <v>70000</v>
      </c>
      <c r="D26" s="159">
        <v>218</v>
      </c>
      <c r="E26" s="187">
        <v>10173333</v>
      </c>
      <c r="F26" s="180"/>
      <c r="G26" s="190">
        <v>80000</v>
      </c>
      <c r="H26" s="159">
        <v>216</v>
      </c>
      <c r="I26" s="187">
        <f>G26*H26*8/12</f>
        <v>11520000</v>
      </c>
      <c r="K26" s="190">
        <v>81700</v>
      </c>
      <c r="L26" s="159">
        <v>205</v>
      </c>
      <c r="M26" s="187">
        <f>K26*L26*8/12</f>
        <v>11165666.666666666</v>
      </c>
      <c r="O26" s="148">
        <f t="shared" si="3"/>
        <v>11165666.666666666</v>
      </c>
      <c r="P26" s="188"/>
      <c r="Q26" s="189"/>
      <c r="R26" s="189"/>
      <c r="S26" s="189">
        <v>6644933</v>
      </c>
      <c r="T26" s="189">
        <v>3268000</v>
      </c>
      <c r="U26" s="189">
        <v>1252733</v>
      </c>
      <c r="V26" s="189"/>
      <c r="W26" s="189"/>
      <c r="X26" s="135">
        <f t="shared" si="2"/>
        <v>11165666</v>
      </c>
    </row>
    <row r="27" spans="1:24" x14ac:dyDescent="0.3">
      <c r="A27" s="184" t="s">
        <v>158</v>
      </c>
      <c r="B27" s="185"/>
      <c r="C27" s="186">
        <v>70000</v>
      </c>
      <c r="D27" s="159">
        <v>218</v>
      </c>
      <c r="E27" s="191">
        <v>5086667</v>
      </c>
      <c r="F27" s="180"/>
      <c r="G27" s="190">
        <v>80000</v>
      </c>
      <c r="H27" s="159">
        <v>213</v>
      </c>
      <c r="I27" s="191">
        <f>G27*H27*4/12</f>
        <v>5680000</v>
      </c>
      <c r="K27" s="190">
        <v>81700</v>
      </c>
      <c r="L27" s="159">
        <v>205</v>
      </c>
      <c r="M27" s="191">
        <f>K27*L27*4/12</f>
        <v>5582833.333333333</v>
      </c>
      <c r="O27" s="148">
        <f t="shared" si="3"/>
        <v>5582833.333333333</v>
      </c>
      <c r="P27" s="192"/>
      <c r="Q27" s="193"/>
      <c r="R27" s="193"/>
      <c r="S27" s="193">
        <v>3322467</v>
      </c>
      <c r="T27" s="193">
        <v>1634000</v>
      </c>
      <c r="U27" s="193">
        <v>626367</v>
      </c>
      <c r="V27" s="193"/>
      <c r="W27" s="193"/>
      <c r="X27" s="135">
        <f t="shared" si="2"/>
        <v>5582834</v>
      </c>
    </row>
    <row r="28" spans="1:24" x14ac:dyDescent="0.3">
      <c r="A28" s="184" t="s">
        <v>159</v>
      </c>
      <c r="B28" s="185"/>
      <c r="C28" s="186"/>
      <c r="D28" s="159">
        <v>1</v>
      </c>
      <c r="E28" s="194">
        <v>352000</v>
      </c>
      <c r="F28" s="180"/>
      <c r="G28" s="186">
        <v>384000</v>
      </c>
      <c r="H28" s="159">
        <v>2</v>
      </c>
      <c r="I28" s="194">
        <v>768000</v>
      </c>
      <c r="K28" s="186">
        <v>418900</v>
      </c>
      <c r="L28" s="159">
        <v>2</v>
      </c>
      <c r="M28" s="194">
        <f>K28*L28</f>
        <v>837800</v>
      </c>
      <c r="O28" s="148">
        <f t="shared" si="3"/>
        <v>837800</v>
      </c>
      <c r="P28" s="195"/>
      <c r="Q28" s="196"/>
      <c r="R28" s="196"/>
      <c r="S28" s="196">
        <v>418900</v>
      </c>
      <c r="T28" s="196">
        <v>418900</v>
      </c>
      <c r="U28" s="196"/>
      <c r="V28" s="196"/>
      <c r="W28" s="196"/>
      <c r="X28" s="135">
        <f t="shared" si="2"/>
        <v>837800</v>
      </c>
    </row>
    <row r="29" spans="1:24" ht="15" thickBot="1" x14ac:dyDescent="0.35">
      <c r="A29" s="184" t="s">
        <v>160</v>
      </c>
      <c r="B29" s="185"/>
      <c r="C29" s="186"/>
      <c r="D29" s="159">
        <v>2</v>
      </c>
      <c r="E29" s="197">
        <v>2572000</v>
      </c>
      <c r="F29" s="180"/>
      <c r="G29" s="186">
        <v>1415000</v>
      </c>
      <c r="H29" s="159">
        <v>2</v>
      </c>
      <c r="I29" s="197">
        <v>2805820</v>
      </c>
      <c r="K29" s="186">
        <v>1530600</v>
      </c>
      <c r="L29" s="159">
        <v>2</v>
      </c>
      <c r="M29" s="194">
        <f>K29*L29</f>
        <v>3061200</v>
      </c>
      <c r="O29" s="148">
        <f t="shared" si="3"/>
        <v>3061200</v>
      </c>
      <c r="P29" s="195"/>
      <c r="Q29" s="196"/>
      <c r="R29" s="196"/>
      <c r="S29" s="196">
        <v>1530600</v>
      </c>
      <c r="T29" s="196">
        <v>1530600</v>
      </c>
      <c r="U29" s="196"/>
      <c r="V29" s="196"/>
      <c r="W29" s="196"/>
      <c r="X29" s="135">
        <f t="shared" si="2"/>
        <v>3061200</v>
      </c>
    </row>
    <row r="30" spans="1:24" ht="15" thickBot="1" x14ac:dyDescent="0.35">
      <c r="A30" s="184" t="s">
        <v>161</v>
      </c>
      <c r="B30" s="185"/>
      <c r="C30" s="186"/>
      <c r="D30" s="159"/>
      <c r="E30" s="197"/>
      <c r="F30" s="180"/>
      <c r="G30" s="186"/>
      <c r="H30" s="159"/>
      <c r="I30" s="197">
        <v>2931500</v>
      </c>
      <c r="K30" s="186"/>
      <c r="L30" s="159"/>
      <c r="M30" s="197"/>
      <c r="O30" s="148">
        <f t="shared" si="3"/>
        <v>0</v>
      </c>
      <c r="P30" s="198"/>
      <c r="Q30" s="199"/>
      <c r="R30" s="199"/>
      <c r="S30" s="199"/>
      <c r="T30" s="199"/>
      <c r="U30" s="199"/>
      <c r="V30" s="199"/>
      <c r="W30" s="199"/>
      <c r="X30" s="135">
        <f t="shared" si="2"/>
        <v>0</v>
      </c>
    </row>
    <row r="31" spans="1:24" ht="15" thickBot="1" x14ac:dyDescent="0.35">
      <c r="A31" s="170" t="s">
        <v>162</v>
      </c>
      <c r="B31" s="171" t="s">
        <v>163</v>
      </c>
      <c r="C31" s="200"/>
      <c r="D31" s="201"/>
      <c r="E31" s="202">
        <f>SUM(E33:E46)</f>
        <v>115343512</v>
      </c>
      <c r="F31" s="203"/>
      <c r="G31" s="200"/>
      <c r="H31" s="201"/>
      <c r="I31" s="202">
        <f>SUM(I33:I46)</f>
        <v>92324818</v>
      </c>
      <c r="J31" s="202">
        <f>SUM(J33:J46)</f>
        <v>-24825395</v>
      </c>
      <c r="K31" s="200"/>
      <c r="L31" s="201"/>
      <c r="M31" s="202">
        <f>SUM(M33:M46)</f>
        <v>111799626</v>
      </c>
      <c r="N31" s="202">
        <f t="shared" ref="N31:W31" si="5">SUM(N33:N46)</f>
        <v>-21070000</v>
      </c>
      <c r="O31" s="204">
        <f t="shared" si="5"/>
        <v>90729626</v>
      </c>
      <c r="P31" s="205">
        <f t="shared" si="5"/>
        <v>12000000</v>
      </c>
      <c r="Q31" s="206">
        <f t="shared" si="5"/>
        <v>0</v>
      </c>
      <c r="R31" s="206">
        <f t="shared" si="5"/>
        <v>3570000</v>
      </c>
      <c r="S31" s="206">
        <f t="shared" si="5"/>
        <v>31124762</v>
      </c>
      <c r="T31" s="206">
        <f t="shared" si="5"/>
        <v>27618827</v>
      </c>
      <c r="U31" s="206">
        <f t="shared" si="5"/>
        <v>3519909</v>
      </c>
      <c r="V31" s="206">
        <f t="shared" si="5"/>
        <v>12896128</v>
      </c>
      <c r="W31" s="206">
        <f t="shared" si="5"/>
        <v>0</v>
      </c>
      <c r="X31" s="135">
        <f t="shared" si="2"/>
        <v>90729626</v>
      </c>
    </row>
    <row r="32" spans="1:24" x14ac:dyDescent="0.3">
      <c r="A32" s="207"/>
      <c r="B32" s="208"/>
      <c r="C32" s="209"/>
      <c r="D32" s="152"/>
      <c r="E32" s="210"/>
      <c r="F32" s="180"/>
      <c r="G32" s="209"/>
      <c r="H32" s="152"/>
      <c r="I32" s="210"/>
      <c r="K32" s="209"/>
      <c r="L32" s="152"/>
      <c r="M32" s="210"/>
      <c r="O32" s="118"/>
      <c r="P32" s="211"/>
      <c r="Q32" s="212"/>
      <c r="R32" s="212"/>
      <c r="S32" s="212"/>
      <c r="T32" s="212"/>
      <c r="U32" s="212"/>
      <c r="V32" s="212"/>
      <c r="W32" s="212"/>
      <c r="X32" s="135">
        <f t="shared" si="2"/>
        <v>0</v>
      </c>
    </row>
    <row r="33" spans="1:24" x14ac:dyDescent="0.3">
      <c r="A33" s="213" t="s">
        <v>164</v>
      </c>
      <c r="B33" s="214"/>
      <c r="C33" s="215">
        <v>1632000</v>
      </c>
      <c r="D33" s="152">
        <v>11.48</v>
      </c>
      <c r="E33" s="187">
        <v>18735360</v>
      </c>
      <c r="F33" s="180"/>
      <c r="G33" s="215">
        <v>1632000</v>
      </c>
      <c r="H33" s="152">
        <v>11.48</v>
      </c>
      <c r="I33" s="187">
        <v>18245760</v>
      </c>
      <c r="K33" s="215">
        <v>1632000</v>
      </c>
      <c r="L33" s="143">
        <v>11.3</v>
      </c>
      <c r="M33" s="187">
        <f>K33*L33</f>
        <v>18441600</v>
      </c>
      <c r="O33" s="148">
        <f t="shared" ref="O33:O46" si="6">M33+N33</f>
        <v>18441600</v>
      </c>
      <c r="P33" s="188"/>
      <c r="Q33" s="189"/>
      <c r="R33" s="189"/>
      <c r="S33" s="189">
        <v>9497424</v>
      </c>
      <c r="T33" s="189">
        <v>7727030</v>
      </c>
      <c r="U33" s="189">
        <v>1217146</v>
      </c>
      <c r="V33" s="189"/>
      <c r="W33" s="189"/>
      <c r="X33" s="135">
        <f t="shared" si="2"/>
        <v>18441600</v>
      </c>
    </row>
    <row r="34" spans="1:24" x14ac:dyDescent="0.3">
      <c r="A34" s="213" t="s">
        <v>165</v>
      </c>
      <c r="B34" s="214"/>
      <c r="C34" s="215"/>
      <c r="D34" s="152"/>
      <c r="E34" s="187">
        <v>31817928</v>
      </c>
      <c r="F34" s="180"/>
      <c r="G34" s="215"/>
      <c r="H34" s="152"/>
      <c r="I34" s="187">
        <v>32815395</v>
      </c>
      <c r="K34" s="215"/>
      <c r="L34" s="152"/>
      <c r="M34" s="216">
        <v>34890352</v>
      </c>
      <c r="O34" s="148">
        <f t="shared" si="6"/>
        <v>34890352</v>
      </c>
      <c r="P34" s="188"/>
      <c r="Q34" s="217"/>
      <c r="R34" s="217"/>
      <c r="S34" s="217">
        <v>17968531</v>
      </c>
      <c r="T34" s="217">
        <v>14619058</v>
      </c>
      <c r="U34" s="217">
        <v>2302763</v>
      </c>
      <c r="V34" s="217"/>
      <c r="W34" s="217"/>
      <c r="X34" s="135">
        <f t="shared" si="2"/>
        <v>34890352</v>
      </c>
    </row>
    <row r="35" spans="1:24" x14ac:dyDescent="0.3">
      <c r="A35" s="213" t="s">
        <v>166</v>
      </c>
      <c r="B35" s="214"/>
      <c r="C35" s="215"/>
      <c r="D35" s="218"/>
      <c r="E35" s="216"/>
      <c r="F35" s="180"/>
      <c r="G35" s="215"/>
      <c r="H35" s="218"/>
      <c r="I35" s="187">
        <v>4818380</v>
      </c>
      <c r="K35" s="215"/>
      <c r="L35" s="218"/>
      <c r="M35" s="187">
        <v>4954041</v>
      </c>
      <c r="O35" s="148">
        <f t="shared" si="6"/>
        <v>4954041</v>
      </c>
      <c r="P35" s="188"/>
      <c r="Q35" s="217"/>
      <c r="R35" s="217"/>
      <c r="S35" s="217">
        <v>3658807</v>
      </c>
      <c r="T35" s="217">
        <v>1295234</v>
      </c>
      <c r="U35" s="217"/>
      <c r="V35" s="217"/>
      <c r="W35" s="217"/>
      <c r="X35" s="135">
        <f t="shared" si="2"/>
        <v>4954041</v>
      </c>
    </row>
    <row r="36" spans="1:24" x14ac:dyDescent="0.3">
      <c r="A36" s="219" t="s">
        <v>167</v>
      </c>
      <c r="B36" s="214"/>
      <c r="C36" s="215"/>
      <c r="D36" s="218"/>
      <c r="E36" s="216">
        <v>47687090</v>
      </c>
      <c r="F36" s="180"/>
      <c r="G36" s="215"/>
      <c r="H36" s="218"/>
      <c r="I36" s="187">
        <v>24825395</v>
      </c>
      <c r="J36" s="220">
        <v>-24825395</v>
      </c>
      <c r="K36" s="215"/>
      <c r="L36" s="218"/>
      <c r="M36" s="187">
        <v>42140000</v>
      </c>
      <c r="N36" s="221">
        <f>-21070000</f>
        <v>-21070000</v>
      </c>
      <c r="O36" s="148">
        <f t="shared" si="6"/>
        <v>21070000</v>
      </c>
      <c r="P36" s="188">
        <v>12000000</v>
      </c>
      <c r="Q36" s="217"/>
      <c r="R36" s="217">
        <v>3570000</v>
      </c>
      <c r="S36" s="217"/>
      <c r="T36" s="217"/>
      <c r="U36" s="217"/>
      <c r="V36" s="217">
        <v>5500000</v>
      </c>
      <c r="W36" s="217"/>
      <c r="X36" s="135">
        <f t="shared" si="2"/>
        <v>21070000</v>
      </c>
    </row>
    <row r="37" spans="1:24" x14ac:dyDescent="0.3">
      <c r="A37" s="213" t="s">
        <v>168</v>
      </c>
      <c r="B37" s="214"/>
      <c r="C37" s="215">
        <v>494100</v>
      </c>
      <c r="D37" s="152">
        <v>8</v>
      </c>
      <c r="E37" s="187">
        <v>3952800</v>
      </c>
      <c r="F37" s="180"/>
      <c r="G37" s="215">
        <v>494100</v>
      </c>
      <c r="H37" s="152">
        <v>8</v>
      </c>
      <c r="I37" s="187">
        <v>3952800</v>
      </c>
      <c r="K37" s="215">
        <v>494100</v>
      </c>
      <c r="L37" s="152">
        <v>7</v>
      </c>
      <c r="M37" s="187">
        <f>K37*L37</f>
        <v>3458700</v>
      </c>
      <c r="O37" s="148">
        <f t="shared" si="6"/>
        <v>3458700</v>
      </c>
      <c r="P37" s="188"/>
      <c r="Q37" s="189"/>
      <c r="R37" s="189"/>
      <c r="S37" s="189"/>
      <c r="T37" s="189">
        <v>3458700</v>
      </c>
      <c r="U37" s="189"/>
      <c r="V37" s="189"/>
      <c r="W37" s="189"/>
      <c r="X37" s="135">
        <f t="shared" si="2"/>
        <v>3458700</v>
      </c>
    </row>
    <row r="38" spans="1:24" x14ac:dyDescent="0.3">
      <c r="A38" s="213" t="s">
        <v>169</v>
      </c>
      <c r="B38" s="214"/>
      <c r="C38" s="215">
        <v>518805</v>
      </c>
      <c r="D38" s="152"/>
      <c r="E38" s="187"/>
      <c r="F38" s="180"/>
      <c r="G38" s="215">
        <v>518805</v>
      </c>
      <c r="H38" s="152"/>
      <c r="I38" s="187"/>
      <c r="K38" s="215">
        <v>518805</v>
      </c>
      <c r="L38" s="152">
        <v>1</v>
      </c>
      <c r="M38" s="187">
        <f>K38*L38</f>
        <v>518805</v>
      </c>
      <c r="O38" s="148">
        <f t="shared" si="6"/>
        <v>518805</v>
      </c>
      <c r="P38" s="188"/>
      <c r="Q38" s="189"/>
      <c r="R38" s="189"/>
      <c r="S38" s="189"/>
      <c r="T38" s="189">
        <v>518805</v>
      </c>
      <c r="U38" s="189"/>
      <c r="V38" s="189"/>
      <c r="W38" s="189"/>
      <c r="X38" s="135">
        <f t="shared" si="2"/>
        <v>518805</v>
      </c>
    </row>
    <row r="39" spans="1:24" x14ac:dyDescent="0.3">
      <c r="A39" s="213" t="s">
        <v>170</v>
      </c>
      <c r="B39" s="214"/>
      <c r="C39" s="215">
        <v>3950000</v>
      </c>
      <c r="D39" s="152">
        <v>6743</v>
      </c>
      <c r="E39" s="187">
        <v>2663485</v>
      </c>
      <c r="F39" s="180"/>
      <c r="G39" s="215">
        <v>3950000</v>
      </c>
      <c r="H39" s="152">
        <v>6743</v>
      </c>
      <c r="I39" s="187"/>
      <c r="K39" s="215">
        <v>3950000</v>
      </c>
      <c r="L39" s="152">
        <v>6743</v>
      </c>
      <c r="M39" s="187"/>
      <c r="O39" s="148">
        <f t="shared" si="6"/>
        <v>0</v>
      </c>
      <c r="P39" s="188"/>
      <c r="Q39" s="189"/>
      <c r="R39" s="189"/>
      <c r="S39" s="189"/>
      <c r="T39" s="189"/>
      <c r="U39" s="189"/>
      <c r="V39" s="189"/>
      <c r="W39" s="189"/>
      <c r="X39" s="135">
        <f t="shared" si="2"/>
        <v>0</v>
      </c>
    </row>
    <row r="40" spans="1:24" x14ac:dyDescent="0.3">
      <c r="A40" s="213" t="s">
        <v>171</v>
      </c>
      <c r="B40" s="214"/>
      <c r="C40" s="215">
        <v>3950000</v>
      </c>
      <c r="D40" s="152">
        <v>6743</v>
      </c>
      <c r="E40" s="187">
        <v>2663485</v>
      </c>
      <c r="F40" s="180"/>
      <c r="G40" s="215">
        <v>3950000</v>
      </c>
      <c r="H40" s="152">
        <v>6743</v>
      </c>
      <c r="I40" s="187"/>
      <c r="K40" s="215">
        <v>3950000</v>
      </c>
      <c r="L40" s="152">
        <v>6743</v>
      </c>
      <c r="M40" s="187"/>
      <c r="O40" s="148">
        <f t="shared" si="6"/>
        <v>0</v>
      </c>
      <c r="P40" s="188"/>
      <c r="Q40" s="189"/>
      <c r="R40" s="189"/>
      <c r="S40" s="189"/>
      <c r="T40" s="189"/>
      <c r="U40" s="189"/>
      <c r="V40" s="189"/>
      <c r="W40" s="189"/>
      <c r="X40" s="135">
        <f t="shared" si="2"/>
        <v>0</v>
      </c>
    </row>
    <row r="41" spans="1:24" x14ac:dyDescent="0.3">
      <c r="A41" s="213" t="s">
        <v>172</v>
      </c>
      <c r="B41" s="214"/>
      <c r="C41" s="215">
        <v>300</v>
      </c>
      <c r="D41" s="152"/>
      <c r="E41" s="187">
        <v>2022900</v>
      </c>
      <c r="F41" s="180"/>
      <c r="G41" s="215">
        <v>300</v>
      </c>
      <c r="H41" s="152"/>
      <c r="I41" s="187"/>
      <c r="K41" s="215">
        <v>300</v>
      </c>
      <c r="L41" s="152"/>
      <c r="M41" s="187"/>
      <c r="O41" s="148">
        <f t="shared" si="6"/>
        <v>0</v>
      </c>
      <c r="P41" s="188"/>
      <c r="Q41" s="189"/>
      <c r="R41" s="189"/>
      <c r="S41" s="189"/>
      <c r="T41" s="189"/>
      <c r="U41" s="189"/>
      <c r="V41" s="189"/>
      <c r="W41" s="189"/>
      <c r="X41" s="135">
        <f t="shared" si="2"/>
        <v>0</v>
      </c>
    </row>
    <row r="42" spans="1:24" x14ac:dyDescent="0.3">
      <c r="A42" s="213" t="s">
        <v>173</v>
      </c>
      <c r="B42" s="214"/>
      <c r="C42" s="215">
        <v>1200</v>
      </c>
      <c r="D42" s="152"/>
      <c r="E42" s="187">
        <v>1668000</v>
      </c>
      <c r="F42" s="180"/>
      <c r="G42" s="215">
        <v>1200</v>
      </c>
      <c r="H42" s="152"/>
      <c r="I42" s="187"/>
      <c r="K42" s="215">
        <v>1200</v>
      </c>
      <c r="L42" s="152"/>
      <c r="M42" s="187"/>
      <c r="O42" s="148">
        <f t="shared" si="6"/>
        <v>0</v>
      </c>
      <c r="P42" s="188"/>
      <c r="Q42" s="189"/>
      <c r="R42" s="189"/>
      <c r="S42" s="189"/>
      <c r="T42" s="189"/>
      <c r="U42" s="189"/>
      <c r="V42" s="189"/>
      <c r="W42" s="189"/>
      <c r="X42" s="135">
        <f t="shared" si="2"/>
        <v>0</v>
      </c>
    </row>
    <row r="43" spans="1:24" x14ac:dyDescent="0.3">
      <c r="A43" s="213" t="s">
        <v>174</v>
      </c>
      <c r="B43" s="214"/>
      <c r="C43" s="215"/>
      <c r="D43" s="152"/>
      <c r="E43" s="187"/>
      <c r="F43" s="180"/>
      <c r="G43" s="215"/>
      <c r="H43" s="152"/>
      <c r="I43" s="187">
        <v>3900000</v>
      </c>
      <c r="K43" s="215"/>
      <c r="L43" s="152"/>
      <c r="M43" s="187">
        <v>3900000</v>
      </c>
      <c r="O43" s="148">
        <f t="shared" si="6"/>
        <v>3900000</v>
      </c>
      <c r="P43" s="188"/>
      <c r="Q43" s="189"/>
      <c r="R43" s="189"/>
      <c r="S43" s="189"/>
      <c r="T43" s="189"/>
      <c r="U43" s="189"/>
      <c r="V43" s="189">
        <v>3900000</v>
      </c>
      <c r="W43" s="189"/>
      <c r="X43" s="135">
        <f t="shared" si="2"/>
        <v>3900000</v>
      </c>
    </row>
    <row r="44" spans="1:24" x14ac:dyDescent="0.3">
      <c r="A44" s="213" t="s">
        <v>175</v>
      </c>
      <c r="B44" s="214"/>
      <c r="C44" s="215">
        <v>60896</v>
      </c>
      <c r="D44" s="152">
        <v>34</v>
      </c>
      <c r="E44" s="187">
        <v>2070464</v>
      </c>
      <c r="F44" s="180"/>
      <c r="G44" s="215">
        <v>60896</v>
      </c>
      <c r="H44" s="152">
        <v>28</v>
      </c>
      <c r="I44" s="187">
        <v>1705088</v>
      </c>
      <c r="K44" s="215">
        <v>60896</v>
      </c>
      <c r="L44" s="152">
        <v>18</v>
      </c>
      <c r="M44" s="187">
        <f>K44*L44</f>
        <v>1096128</v>
      </c>
      <c r="O44" s="148">
        <f t="shared" si="6"/>
        <v>1096128</v>
      </c>
      <c r="P44" s="188"/>
      <c r="Q44" s="189"/>
      <c r="R44" s="189"/>
      <c r="S44" s="189"/>
      <c r="T44" s="189"/>
      <c r="U44" s="189"/>
      <c r="V44" s="189">
        <v>1096128</v>
      </c>
      <c r="W44" s="189"/>
      <c r="X44" s="135">
        <f t="shared" si="2"/>
        <v>1096128</v>
      </c>
    </row>
    <row r="45" spans="1:24" x14ac:dyDescent="0.3">
      <c r="A45" s="213" t="s">
        <v>176</v>
      </c>
      <c r="B45" s="214"/>
      <c r="C45" s="215">
        <v>188500</v>
      </c>
      <c r="D45" s="152">
        <v>4</v>
      </c>
      <c r="E45" s="187">
        <v>754000</v>
      </c>
      <c r="F45" s="180"/>
      <c r="G45" s="215">
        <v>188500</v>
      </c>
      <c r="H45" s="152">
        <v>4</v>
      </c>
      <c r="I45" s="187">
        <v>754000</v>
      </c>
      <c r="K45" s="222">
        <v>273000</v>
      </c>
      <c r="L45" s="152">
        <v>4</v>
      </c>
      <c r="M45" s="187">
        <f>K45*L45</f>
        <v>1092000</v>
      </c>
      <c r="O45" s="148">
        <f t="shared" si="6"/>
        <v>1092000</v>
      </c>
      <c r="P45" s="188"/>
      <c r="Q45" s="189"/>
      <c r="R45" s="189"/>
      <c r="S45" s="189"/>
      <c r="T45" s="189"/>
      <c r="U45" s="189"/>
      <c r="V45" s="189">
        <v>1092000</v>
      </c>
      <c r="W45" s="189"/>
      <c r="X45" s="135">
        <f t="shared" si="2"/>
        <v>1092000</v>
      </c>
    </row>
    <row r="46" spans="1:24" ht="15" thickBot="1" x14ac:dyDescent="0.35">
      <c r="A46" s="184" t="s">
        <v>177</v>
      </c>
      <c r="B46" s="185"/>
      <c r="C46" s="223">
        <v>163500</v>
      </c>
      <c r="D46" s="152">
        <v>8</v>
      </c>
      <c r="E46" s="224">
        <v>1308000</v>
      </c>
      <c r="F46" s="180"/>
      <c r="G46" s="223">
        <v>163500</v>
      </c>
      <c r="H46" s="152">
        <v>8</v>
      </c>
      <c r="I46" s="224">
        <v>1308000</v>
      </c>
      <c r="K46" s="223">
        <v>163500</v>
      </c>
      <c r="L46" s="152">
        <v>8</v>
      </c>
      <c r="M46" s="187">
        <f>K46*L46</f>
        <v>1308000</v>
      </c>
      <c r="O46" s="148">
        <f t="shared" si="6"/>
        <v>1308000</v>
      </c>
      <c r="P46" s="188"/>
      <c r="Q46" s="189"/>
      <c r="R46" s="189"/>
      <c r="S46" s="189"/>
      <c r="T46" s="189"/>
      <c r="U46" s="189"/>
      <c r="V46" s="189">
        <v>1308000</v>
      </c>
      <c r="W46" s="189"/>
      <c r="X46" s="135">
        <f t="shared" si="2"/>
        <v>1308000</v>
      </c>
    </row>
    <row r="47" spans="1:24" ht="15" thickBot="1" x14ac:dyDescent="0.35">
      <c r="A47" s="170" t="s">
        <v>178</v>
      </c>
      <c r="B47" s="171" t="s">
        <v>179</v>
      </c>
      <c r="C47" s="200"/>
      <c r="D47" s="201"/>
      <c r="E47" s="202">
        <f>E48</f>
        <v>6922080</v>
      </c>
      <c r="F47" s="203"/>
      <c r="G47" s="200"/>
      <c r="H47" s="201"/>
      <c r="I47" s="202">
        <f>I48</f>
        <v>6883320</v>
      </c>
      <c r="J47" s="202">
        <f>J48</f>
        <v>0</v>
      </c>
      <c r="K47" s="200"/>
      <c r="L47" s="201"/>
      <c r="M47" s="202">
        <f>M48</f>
        <v>6854820</v>
      </c>
      <c r="N47" s="202">
        <f t="shared" ref="N47:V47" si="7">N48</f>
        <v>0</v>
      </c>
      <c r="O47" s="204">
        <f t="shared" si="7"/>
        <v>6854820</v>
      </c>
      <c r="P47" s="205">
        <f t="shared" si="7"/>
        <v>0</v>
      </c>
      <c r="Q47" s="206">
        <f t="shared" si="7"/>
        <v>0</v>
      </c>
      <c r="R47" s="206">
        <f t="shared" si="7"/>
        <v>0</v>
      </c>
      <c r="S47" s="206">
        <f t="shared" si="7"/>
        <v>0</v>
      </c>
      <c r="T47" s="206">
        <f t="shared" si="7"/>
        <v>0</v>
      </c>
      <c r="U47" s="206">
        <f t="shared" si="7"/>
        <v>0</v>
      </c>
      <c r="V47" s="206">
        <f t="shared" si="7"/>
        <v>0</v>
      </c>
      <c r="W47" s="206">
        <v>6854820</v>
      </c>
      <c r="X47" s="135">
        <f t="shared" si="2"/>
        <v>6854820</v>
      </c>
    </row>
    <row r="48" spans="1:24" ht="15" thickBot="1" x14ac:dyDescent="0.35">
      <c r="A48" s="177" t="s">
        <v>180</v>
      </c>
      <c r="B48" s="178"/>
      <c r="C48" s="142">
        <v>1140</v>
      </c>
      <c r="D48" s="152">
        <v>6072</v>
      </c>
      <c r="E48" s="210">
        <f>C48*D48</f>
        <v>6922080</v>
      </c>
      <c r="F48" s="180"/>
      <c r="G48" s="142">
        <v>1140</v>
      </c>
      <c r="H48" s="152">
        <v>6038</v>
      </c>
      <c r="I48" s="210">
        <f>G48*H48</f>
        <v>6883320</v>
      </c>
      <c r="K48" s="142">
        <v>1140</v>
      </c>
      <c r="L48" s="152">
        <v>6038</v>
      </c>
      <c r="M48" s="210">
        <v>6854820</v>
      </c>
      <c r="N48" s="210"/>
      <c r="O48" s="148">
        <f>M48+N48</f>
        <v>6854820</v>
      </c>
      <c r="P48" s="211"/>
      <c r="Q48" s="212"/>
      <c r="R48" s="212"/>
      <c r="S48" s="212"/>
      <c r="T48" s="212"/>
      <c r="U48" s="212"/>
      <c r="V48" s="212"/>
      <c r="W48" s="212"/>
      <c r="X48" s="135">
        <f t="shared" si="2"/>
        <v>0</v>
      </c>
    </row>
    <row r="49" spans="1:24" x14ac:dyDescent="0.3">
      <c r="A49" s="225" t="s">
        <v>181</v>
      </c>
      <c r="B49" s="226"/>
      <c r="C49" s="227"/>
      <c r="D49" s="228"/>
      <c r="E49" s="229">
        <f>SUM(E50:E51)</f>
        <v>0</v>
      </c>
      <c r="F49" s="230"/>
      <c r="G49" s="227"/>
      <c r="H49" s="228"/>
      <c r="I49" s="229">
        <f>SUM(I50:I51)</f>
        <v>0</v>
      </c>
      <c r="K49" s="227"/>
      <c r="L49" s="228"/>
      <c r="M49" s="229">
        <f>SUM(M50:M51)</f>
        <v>0</v>
      </c>
      <c r="O49" s="118"/>
      <c r="P49" s="231">
        <f t="shared" ref="P49:W49" si="8">SUM(P50:P51)</f>
        <v>0</v>
      </c>
      <c r="Q49" s="232">
        <f t="shared" si="8"/>
        <v>0</v>
      </c>
      <c r="R49" s="232">
        <f t="shared" si="8"/>
        <v>0</v>
      </c>
      <c r="S49" s="232">
        <f t="shared" si="8"/>
        <v>0</v>
      </c>
      <c r="T49" s="232">
        <f t="shared" si="8"/>
        <v>0</v>
      </c>
      <c r="U49" s="232">
        <f t="shared" si="8"/>
        <v>0</v>
      </c>
      <c r="V49" s="232">
        <f t="shared" si="8"/>
        <v>0</v>
      </c>
      <c r="W49" s="232">
        <f t="shared" si="8"/>
        <v>0</v>
      </c>
      <c r="X49" s="135">
        <f t="shared" si="2"/>
        <v>0</v>
      </c>
    </row>
    <row r="50" spans="1:24" x14ac:dyDescent="0.3">
      <c r="A50" s="233" t="s">
        <v>182</v>
      </c>
      <c r="B50" s="233"/>
      <c r="C50" s="234"/>
      <c r="D50" s="235"/>
      <c r="E50" s="236"/>
      <c r="F50" s="237"/>
      <c r="G50" s="234"/>
      <c r="H50" s="235"/>
      <c r="I50" s="236"/>
      <c r="K50" s="234"/>
      <c r="L50" s="235"/>
      <c r="M50" s="236"/>
      <c r="O50" s="118"/>
      <c r="P50" s="195"/>
      <c r="Q50" s="196"/>
      <c r="R50" s="196"/>
      <c r="S50" s="196"/>
      <c r="T50" s="196"/>
      <c r="U50" s="196"/>
      <c r="V50" s="196"/>
      <c r="W50" s="196"/>
      <c r="X50" s="135">
        <f t="shared" si="2"/>
        <v>0</v>
      </c>
    </row>
    <row r="51" spans="1:24" x14ac:dyDescent="0.3">
      <c r="A51" s="233" t="s">
        <v>183</v>
      </c>
      <c r="B51" s="233"/>
      <c r="C51" s="234"/>
      <c r="D51" s="235"/>
      <c r="E51" s="238"/>
      <c r="F51" s="237"/>
      <c r="G51" s="234"/>
      <c r="H51" s="235"/>
      <c r="I51" s="238"/>
      <c r="K51" s="234"/>
      <c r="L51" s="235"/>
      <c r="M51" s="238"/>
      <c r="O51" s="118"/>
      <c r="P51" s="195"/>
      <c r="Q51" s="196"/>
      <c r="R51" s="196"/>
      <c r="S51" s="196"/>
      <c r="T51" s="196"/>
      <c r="U51" s="196"/>
      <c r="V51" s="196"/>
      <c r="W51" s="196"/>
      <c r="X51" s="135">
        <f t="shared" si="2"/>
        <v>0</v>
      </c>
    </row>
    <row r="52" spans="1:24" x14ac:dyDescent="0.3">
      <c r="P52" s="240"/>
      <c r="Q52" s="240"/>
      <c r="R52" s="240"/>
      <c r="S52" s="240"/>
      <c r="T52" s="240"/>
      <c r="U52" s="240"/>
      <c r="V52" s="240"/>
      <c r="W52" s="240"/>
    </row>
    <row r="53" spans="1:24" x14ac:dyDescent="0.3">
      <c r="B53" s="66" t="s">
        <v>184</v>
      </c>
    </row>
  </sheetData>
  <phoneticPr fontId="57" type="noConversion"/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635" t="s">
        <v>0</v>
      </c>
      <c r="C1" s="259" t="s">
        <v>869</v>
      </c>
    </row>
    <row r="2" spans="1:8" ht="18" x14ac:dyDescent="0.35">
      <c r="B2" s="636" t="s">
        <v>187</v>
      </c>
      <c r="C2" s="637" t="s">
        <v>867</v>
      </c>
    </row>
    <row r="3" spans="1:8" ht="18" x14ac:dyDescent="0.35">
      <c r="B3" s="29"/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4" x14ac:dyDescent="0.25">
      <c r="A7" s="5">
        <v>1</v>
      </c>
      <c r="B7" s="32" t="s">
        <v>54</v>
      </c>
      <c r="C7" s="57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127904640</v>
      </c>
      <c r="D8" s="39">
        <v>127904640</v>
      </c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90729626</v>
      </c>
      <c r="D9" s="39">
        <v>90729626</v>
      </c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6854820</v>
      </c>
      <c r="D10" s="39">
        <v>6854820</v>
      </c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35" t="s">
        <v>84</v>
      </c>
      <c r="C37" s="58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5">
      <c r="A38" s="5">
        <v>32</v>
      </c>
      <c r="B38" s="35" t="s">
        <v>85</v>
      </c>
      <c r="C38" s="58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5">
      <c r="A39" s="5">
        <v>33</v>
      </c>
      <c r="B39" s="35" t="s">
        <v>86</v>
      </c>
      <c r="C39" s="58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5">
      <c r="A40" s="5">
        <v>34</v>
      </c>
      <c r="B40" s="35" t="s">
        <v>87</v>
      </c>
      <c r="C40" s="58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5">
      <c r="A41" s="5">
        <v>35</v>
      </c>
      <c r="B41" s="32" t="s">
        <v>88</v>
      </c>
      <c r="C41" s="58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5">
      <c r="A42" s="5">
        <v>36</v>
      </c>
      <c r="B42" s="32" t="s">
        <v>89</v>
      </c>
      <c r="C42" s="58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5">
      <c r="A43" s="5">
        <v>37</v>
      </c>
      <c r="B43" s="32" t="s">
        <v>90</v>
      </c>
      <c r="C43" s="58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5">
      <c r="A44" s="5">
        <v>38</v>
      </c>
      <c r="B44" s="32" t="s">
        <v>91</v>
      </c>
      <c r="C44" s="58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6.4" x14ac:dyDescent="0.25">
      <c r="A45" s="5">
        <v>39</v>
      </c>
      <c r="B45" s="32" t="s">
        <v>92</v>
      </c>
      <c r="C45" s="58">
        <f t="shared" si="1"/>
        <v>9611212</v>
      </c>
      <c r="D45" s="39">
        <v>9611212</v>
      </c>
      <c r="E45" s="6"/>
      <c r="F45" s="6"/>
      <c r="G45" s="6"/>
      <c r="H45" s="6"/>
    </row>
    <row r="46" spans="1:8" ht="26.4" x14ac:dyDescent="0.25">
      <c r="A46" s="5">
        <v>40</v>
      </c>
      <c r="B46" s="32" t="s">
        <v>93</v>
      </c>
      <c r="C46" s="58">
        <f t="shared" si="1"/>
        <v>0</v>
      </c>
      <c r="D46" s="39"/>
      <c r="E46" s="6"/>
      <c r="F46" s="6"/>
      <c r="G46" s="6"/>
      <c r="H46" s="6"/>
    </row>
    <row r="47" spans="1:8" x14ac:dyDescent="0.25">
      <c r="A47" s="5">
        <v>41</v>
      </c>
      <c r="B47" s="32" t="s">
        <v>94</v>
      </c>
      <c r="C47" s="58">
        <f t="shared" si="1"/>
        <v>9079000</v>
      </c>
      <c r="D47" s="39">
        <v>9079000</v>
      </c>
      <c r="E47" s="6"/>
      <c r="F47" s="6"/>
      <c r="G47" s="6"/>
      <c r="H47" s="6"/>
    </row>
    <row r="48" spans="1:8" ht="26.4" x14ac:dyDescent="0.25">
      <c r="A48" s="5">
        <v>42</v>
      </c>
      <c r="B48" s="32" t="s">
        <v>95</v>
      </c>
      <c r="C48" s="58">
        <f t="shared" si="1"/>
        <v>0</v>
      </c>
      <c r="D48" s="39"/>
      <c r="E48" s="6"/>
      <c r="F48" s="6"/>
      <c r="G48" s="6"/>
      <c r="H48" s="6"/>
    </row>
    <row r="49" spans="1:8" x14ac:dyDescent="0.25">
      <c r="A49" s="5">
        <v>43</v>
      </c>
      <c r="B49" s="32" t="s">
        <v>96</v>
      </c>
      <c r="C49" s="58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5">
      <c r="A50" s="5">
        <v>44</v>
      </c>
      <c r="B50" s="32" t="s">
        <v>97</v>
      </c>
      <c r="C50" s="58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5">
      <c r="A51" s="5">
        <v>45</v>
      </c>
      <c r="B51" s="32" t="s">
        <v>98</v>
      </c>
      <c r="C51" s="58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5">
      <c r="A52" s="5">
        <v>46</v>
      </c>
      <c r="B52" s="32" t="s">
        <v>99</v>
      </c>
      <c r="C52" s="58">
        <f t="shared" si="1"/>
        <v>0</v>
      </c>
      <c r="D52" s="39"/>
      <c r="E52" s="6"/>
      <c r="F52" s="6"/>
      <c r="G52" s="6"/>
      <c r="H52" s="6"/>
    </row>
    <row r="53" spans="1:8" ht="26.4" x14ac:dyDescent="0.25">
      <c r="A53" s="5">
        <v>47</v>
      </c>
      <c r="B53" s="32" t="s">
        <v>100</v>
      </c>
      <c r="C53" s="58">
        <f t="shared" si="1"/>
        <v>0</v>
      </c>
      <c r="D53" s="39"/>
      <c r="E53" s="6"/>
      <c r="F53" s="6"/>
      <c r="G53" s="6"/>
      <c r="H53" s="6"/>
    </row>
    <row r="54" spans="1:8" x14ac:dyDescent="0.25">
      <c r="A54" s="5">
        <v>48</v>
      </c>
      <c r="B54" s="32" t="s">
        <v>101</v>
      </c>
      <c r="C54" s="58">
        <f t="shared" si="1"/>
        <v>0</v>
      </c>
      <c r="D54" s="39"/>
      <c r="E54" s="6"/>
      <c r="F54" s="6"/>
      <c r="G54" s="6"/>
      <c r="H54" s="6"/>
    </row>
    <row r="55" spans="1:8" ht="26.4" x14ac:dyDescent="0.25">
      <c r="A55" s="5">
        <v>49</v>
      </c>
      <c r="B55" s="32" t="s">
        <v>102</v>
      </c>
      <c r="C55" s="58">
        <f t="shared" si="1"/>
        <v>0</v>
      </c>
      <c r="D55" s="39"/>
      <c r="E55" s="6"/>
      <c r="F55" s="6"/>
      <c r="G55" s="6"/>
      <c r="H55" s="6"/>
    </row>
    <row r="56" spans="1:8" x14ac:dyDescent="0.25">
      <c r="A56" s="5">
        <v>50</v>
      </c>
      <c r="B56" s="32" t="s">
        <v>103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104</v>
      </c>
      <c r="C57" s="58">
        <f t="shared" si="1"/>
        <v>0</v>
      </c>
      <c r="D57" s="39"/>
      <c r="E57" s="6"/>
      <c r="F57" s="6"/>
      <c r="G57" s="6"/>
      <c r="H57" s="6"/>
    </row>
    <row r="58" spans="1:8" s="61" customFormat="1" x14ac:dyDescent="0.25">
      <c r="A58" s="5">
        <v>52</v>
      </c>
      <c r="B58" s="32" t="s">
        <v>105</v>
      </c>
      <c r="C58" s="60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5">
      <c r="A59" s="5">
        <v>53</v>
      </c>
      <c r="B59" s="33" t="s">
        <v>106</v>
      </c>
      <c r="C59" s="58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1" customFormat="1" x14ac:dyDescent="0.25">
      <c r="A60" s="5">
        <v>54</v>
      </c>
      <c r="B60" s="32" t="s">
        <v>107</v>
      </c>
      <c r="C60" s="60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5">
      <c r="A61" s="5">
        <v>55</v>
      </c>
      <c r="B61" s="33" t="s">
        <v>108</v>
      </c>
      <c r="C61" s="58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6.4" x14ac:dyDescent="0.25">
      <c r="A62" s="5">
        <v>56</v>
      </c>
      <c r="B62" s="32" t="s">
        <v>109</v>
      </c>
      <c r="C62" s="58">
        <f t="shared" si="1"/>
        <v>0</v>
      </c>
      <c r="D62" s="39"/>
      <c r="E62" s="6"/>
      <c r="F62" s="6"/>
      <c r="G62" s="6"/>
      <c r="H62" s="6"/>
    </row>
    <row r="63" spans="1:8" x14ac:dyDescent="0.25">
      <c r="A63" s="5">
        <v>57</v>
      </c>
      <c r="B63" s="32" t="s">
        <v>110</v>
      </c>
      <c r="C63" s="58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5">
      <c r="A64" s="5">
        <v>58</v>
      </c>
      <c r="B64" s="32" t="s">
        <v>111</v>
      </c>
      <c r="C64" s="58">
        <f t="shared" si="1"/>
        <v>0</v>
      </c>
      <c r="D64" s="43"/>
      <c r="E64" s="4"/>
      <c r="F64" s="4"/>
      <c r="G64" s="4"/>
      <c r="H64" s="4"/>
    </row>
    <row r="65" spans="1:8" x14ac:dyDescent="0.25">
      <c r="A65" s="5">
        <v>59</v>
      </c>
      <c r="B65" s="33" t="s">
        <v>112</v>
      </c>
      <c r="C65" s="58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5">
      <c r="A66" s="5">
        <v>60</v>
      </c>
      <c r="B66" s="36" t="s">
        <v>113</v>
      </c>
      <c r="C66" s="58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6.4" x14ac:dyDescent="0.25">
      <c r="A67" s="5">
        <v>61</v>
      </c>
      <c r="B67" s="32" t="s">
        <v>114</v>
      </c>
      <c r="C67" s="58">
        <f t="shared" si="1"/>
        <v>590723141</v>
      </c>
      <c r="D67" s="39">
        <v>553636584</v>
      </c>
      <c r="E67" s="6">
        <v>11731989</v>
      </c>
      <c r="F67" s="6">
        <v>18551194</v>
      </c>
      <c r="G67" s="6">
        <v>1725483</v>
      </c>
      <c r="H67" s="6">
        <v>5077891</v>
      </c>
    </row>
    <row r="68" spans="1:8" x14ac:dyDescent="0.25">
      <c r="A68" s="5">
        <v>62</v>
      </c>
      <c r="B68" s="32" t="s">
        <v>115</v>
      </c>
      <c r="C68" s="58">
        <f t="shared" si="1"/>
        <v>0</v>
      </c>
      <c r="D68" s="39"/>
      <c r="E68" s="6"/>
      <c r="F68" s="6"/>
      <c r="G68" s="6"/>
      <c r="H68" s="6"/>
    </row>
    <row r="69" spans="1:8" x14ac:dyDescent="0.25">
      <c r="A69" s="5">
        <v>63</v>
      </c>
      <c r="B69" s="32" t="s">
        <v>123</v>
      </c>
      <c r="C69" s="58">
        <f t="shared" si="1"/>
        <v>490382091</v>
      </c>
      <c r="D69" s="39"/>
      <c r="E69" s="6">
        <v>170413304</v>
      </c>
      <c r="F69" s="6">
        <v>123432267</v>
      </c>
      <c r="G69" s="6">
        <v>60106695</v>
      </c>
      <c r="H69" s="6">
        <v>136429825</v>
      </c>
    </row>
    <row r="70" spans="1:8" x14ac:dyDescent="0.25">
      <c r="A70" s="5">
        <v>64</v>
      </c>
      <c r="B70" s="32" t="s">
        <v>116</v>
      </c>
      <c r="C70" s="58">
        <f t="shared" si="1"/>
        <v>1081105232</v>
      </c>
      <c r="D70" s="42">
        <f>SUM(D67:D69)</f>
        <v>553636584</v>
      </c>
      <c r="E70" s="18">
        <f>SUM(E67:E69)</f>
        <v>182145293</v>
      </c>
      <c r="F70" s="18">
        <f>SUM(F67:F69)</f>
        <v>141983461</v>
      </c>
      <c r="G70" s="18">
        <f>SUM(G67:G69)</f>
        <v>61832178</v>
      </c>
      <c r="H70" s="18">
        <f>SUM(H67:H69)</f>
        <v>141507716</v>
      </c>
    </row>
    <row r="71" spans="1:8" ht="13.8" thickBot="1" x14ac:dyDescent="0.3">
      <c r="A71" s="5">
        <v>65</v>
      </c>
      <c r="B71" s="37" t="s">
        <v>117</v>
      </c>
      <c r="C71" s="58">
        <f>SUM(D71:H71)</f>
        <v>1081105232</v>
      </c>
      <c r="D71" s="49">
        <f>D70</f>
        <v>553636584</v>
      </c>
      <c r="E71" s="22">
        <f>E70</f>
        <v>182145293</v>
      </c>
      <c r="F71" s="22">
        <f>F70</f>
        <v>141983461</v>
      </c>
      <c r="G71" s="22">
        <f>G70</f>
        <v>61832178</v>
      </c>
      <c r="H71" s="22">
        <f>H70</f>
        <v>141507716</v>
      </c>
    </row>
    <row r="72" spans="1:8" ht="14.4" thickTop="1" thickBot="1" x14ac:dyDescent="0.3">
      <c r="A72" s="5">
        <v>66</v>
      </c>
      <c r="B72" s="38" t="s">
        <v>46</v>
      </c>
      <c r="C72" s="59">
        <f>SUM(D72:H72)</f>
        <v>1840075111</v>
      </c>
      <c r="D72" s="23">
        <f>D66+D71</f>
        <v>1237771741</v>
      </c>
      <c r="E72" s="23">
        <f>E66+E71</f>
        <v>184094743</v>
      </c>
      <c r="F72" s="23">
        <f>F66+F71</f>
        <v>206117305</v>
      </c>
      <c r="G72" s="23">
        <f>G66+G71</f>
        <v>62752178</v>
      </c>
      <c r="H72" s="23">
        <f>H66+H71</f>
        <v>149339144</v>
      </c>
    </row>
    <row r="73" spans="1:8" ht="13.8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5" topLeftCell="A9" activePane="bottomLeft" state="frozen"/>
      <selection pane="bottomLeft" activeCell="D2" sqref="D2"/>
    </sheetView>
  </sheetViews>
  <sheetFormatPr defaultRowHeight="13.2" x14ac:dyDescent="0.25"/>
  <cols>
    <col min="1" max="1" width="6.44140625" customWidth="1"/>
    <col min="2" max="2" width="46.5546875" customWidth="1"/>
    <col min="3" max="8" width="13.6640625" customWidth="1"/>
  </cols>
  <sheetData>
    <row r="1" spans="1:8" ht="18" x14ac:dyDescent="0.35">
      <c r="B1" s="28" t="s">
        <v>0</v>
      </c>
      <c r="D1" s="259" t="s">
        <v>280</v>
      </c>
    </row>
    <row r="2" spans="1:8" ht="18" x14ac:dyDescent="0.35">
      <c r="B2" s="29" t="s">
        <v>187</v>
      </c>
      <c r="D2" s="70" t="s">
        <v>847</v>
      </c>
    </row>
    <row r="3" spans="1:8" ht="15.6" x14ac:dyDescent="0.3">
      <c r="B3" s="30" t="s">
        <v>121</v>
      </c>
      <c r="C3" t="s">
        <v>122</v>
      </c>
    </row>
    <row r="4" spans="1:8" s="15" customFormat="1" ht="17.399999999999999" x14ac:dyDescent="0.3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7" thickBot="1" x14ac:dyDescent="0.3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5">
      <c r="A6" s="5">
        <v>1</v>
      </c>
      <c r="B6" s="50" t="s">
        <v>4</v>
      </c>
      <c r="C6" s="57">
        <f t="shared" ref="C6:C48" si="0">SUM(D6:H6)</f>
        <v>342026944</v>
      </c>
      <c r="D6" s="53">
        <v>34011835</v>
      </c>
      <c r="E6" s="10">
        <v>108619319</v>
      </c>
      <c r="F6" s="10">
        <v>101391038</v>
      </c>
      <c r="G6" s="10">
        <v>21160374</v>
      </c>
      <c r="H6" s="10">
        <v>76844378</v>
      </c>
    </row>
    <row r="7" spans="1:8" ht="26.4" x14ac:dyDescent="0.25">
      <c r="A7" s="5">
        <v>2</v>
      </c>
      <c r="B7" s="50" t="s">
        <v>5</v>
      </c>
      <c r="C7" s="58">
        <f t="shared" si="0"/>
        <v>73806915</v>
      </c>
      <c r="D7" s="53">
        <v>8573314</v>
      </c>
      <c r="E7" s="10">
        <v>26070315</v>
      </c>
      <c r="F7" s="10">
        <v>15853042</v>
      </c>
      <c r="G7" s="10">
        <v>4736256</v>
      </c>
      <c r="H7" s="10">
        <v>18573988</v>
      </c>
    </row>
    <row r="8" spans="1:8" x14ac:dyDescent="0.25">
      <c r="A8" s="5">
        <v>3</v>
      </c>
      <c r="B8" s="51" t="s">
        <v>6</v>
      </c>
      <c r="C8" s="58">
        <f t="shared" si="0"/>
        <v>213722834</v>
      </c>
      <c r="D8" s="54">
        <v>40495573</v>
      </c>
      <c r="E8" s="27">
        <v>31903460</v>
      </c>
      <c r="F8" s="27">
        <v>68271434</v>
      </c>
      <c r="G8" s="27">
        <v>28198640</v>
      </c>
      <c r="H8" s="10">
        <v>44853727</v>
      </c>
    </row>
    <row r="9" spans="1:8" x14ac:dyDescent="0.25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6.4" x14ac:dyDescent="0.25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</row>
    <row r="11" spans="1:8" x14ac:dyDescent="0.25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5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5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5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5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5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5">
      <c r="A17" s="5">
        <v>12</v>
      </c>
      <c r="B17" s="50" t="s">
        <v>15</v>
      </c>
      <c r="C17" s="58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5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</row>
    <row r="19" spans="1:8" ht="26.4" x14ac:dyDescent="0.25">
      <c r="A19" s="5">
        <v>14</v>
      </c>
      <c r="B19" s="32" t="s">
        <v>17</v>
      </c>
      <c r="C19" s="58">
        <f t="shared" si="0"/>
        <v>149600192</v>
      </c>
      <c r="D19" s="41">
        <f>SUM(D20:D23)</f>
        <v>148857492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5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5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5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5">
      <c r="A23" s="5">
        <v>18</v>
      </c>
      <c r="B23" s="32" t="s">
        <v>21</v>
      </c>
      <c r="C23" s="58">
        <f t="shared" si="0"/>
        <v>148357492</v>
      </c>
      <c r="D23" s="39">
        <v>148357492</v>
      </c>
      <c r="E23" s="6"/>
      <c r="F23" s="6"/>
      <c r="G23" s="6"/>
      <c r="H23" s="6"/>
    </row>
    <row r="24" spans="1:8" ht="26.4" x14ac:dyDescent="0.25">
      <c r="A24" s="5">
        <v>19</v>
      </c>
      <c r="B24" s="32" t="s">
        <v>22</v>
      </c>
      <c r="C24" s="58">
        <f t="shared" si="0"/>
        <v>6360000</v>
      </c>
      <c r="D24" s="39">
        <v>6360000</v>
      </c>
      <c r="E24" s="6"/>
      <c r="F24" s="6"/>
      <c r="G24" s="6"/>
      <c r="H24" s="6"/>
    </row>
    <row r="25" spans="1:8" x14ac:dyDescent="0.25">
      <c r="A25" s="5">
        <v>20</v>
      </c>
      <c r="B25" s="32" t="s">
        <v>23</v>
      </c>
      <c r="C25" s="58">
        <f t="shared" si="0"/>
        <v>126096387</v>
      </c>
      <c r="D25" s="39">
        <v>126096387</v>
      </c>
      <c r="E25" s="6"/>
      <c r="F25" s="6"/>
      <c r="G25" s="6"/>
      <c r="H25" s="6"/>
    </row>
    <row r="26" spans="1:8" x14ac:dyDescent="0.25">
      <c r="A26" s="5">
        <v>21</v>
      </c>
      <c r="B26" s="50" t="s">
        <v>24</v>
      </c>
      <c r="C26" s="58">
        <f t="shared" si="0"/>
        <v>282836579</v>
      </c>
      <c r="D26" s="53">
        <f>D18+D19+D24+D25</f>
        <v>282093879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5">
      <c r="A27" s="5">
        <v>22</v>
      </c>
      <c r="B27" s="32" t="s">
        <v>25</v>
      </c>
      <c r="C27" s="58">
        <f t="shared" si="0"/>
        <v>2381102</v>
      </c>
      <c r="D27" s="39">
        <v>1181102</v>
      </c>
      <c r="E27" s="6">
        <v>1000000</v>
      </c>
      <c r="F27" s="6">
        <v>200000</v>
      </c>
      <c r="G27" s="6"/>
      <c r="H27" s="6"/>
    </row>
    <row r="28" spans="1:8" x14ac:dyDescent="0.25">
      <c r="A28" s="5">
        <v>23</v>
      </c>
      <c r="B28" s="32" t="s">
        <v>26</v>
      </c>
      <c r="C28" s="58">
        <f t="shared" si="0"/>
        <v>11101574</v>
      </c>
      <c r="D28" s="39">
        <v>11101574</v>
      </c>
      <c r="E28" s="6"/>
      <c r="F28" s="6"/>
      <c r="G28" s="6"/>
      <c r="H28" s="6"/>
    </row>
    <row r="29" spans="1:8" x14ac:dyDescent="0.25">
      <c r="A29" s="5">
        <v>24</v>
      </c>
      <c r="B29" s="32" t="s">
        <v>27</v>
      </c>
      <c r="C29" s="58">
        <f t="shared" si="0"/>
        <v>3350000</v>
      </c>
      <c r="D29" s="39">
        <v>90000</v>
      </c>
      <c r="E29" s="6">
        <v>3000000</v>
      </c>
      <c r="F29" s="6">
        <v>260000</v>
      </c>
      <c r="G29" s="6"/>
      <c r="H29" s="6"/>
    </row>
    <row r="30" spans="1:8" x14ac:dyDescent="0.25">
      <c r="A30" s="5">
        <v>25</v>
      </c>
      <c r="B30" s="32" t="s">
        <v>28</v>
      </c>
      <c r="C30" s="58">
        <f t="shared" si="0"/>
        <v>5052333</v>
      </c>
      <c r="D30" s="39">
        <v>1861333</v>
      </c>
      <c r="E30" s="6">
        <v>200000</v>
      </c>
      <c r="F30" s="6">
        <v>1820000</v>
      </c>
      <c r="G30" s="6">
        <v>791000</v>
      </c>
      <c r="H30" s="6">
        <v>380000</v>
      </c>
    </row>
    <row r="31" spans="1:8" ht="26.4" x14ac:dyDescent="0.25">
      <c r="A31" s="5">
        <v>26</v>
      </c>
      <c r="B31" s="32" t="s">
        <v>29</v>
      </c>
      <c r="C31" s="58">
        <f t="shared" si="0"/>
        <v>5778935</v>
      </c>
      <c r="D31" s="39">
        <v>3843185</v>
      </c>
      <c r="E31" s="6">
        <v>1134000</v>
      </c>
      <c r="F31" s="6">
        <f>(SUM(F27:F30)*0.27)</f>
        <v>615600</v>
      </c>
      <c r="G31" s="6">
        <v>83550</v>
      </c>
      <c r="H31" s="6">
        <v>102600</v>
      </c>
    </row>
    <row r="32" spans="1:8" x14ac:dyDescent="0.25">
      <c r="A32" s="5">
        <v>27</v>
      </c>
      <c r="B32" s="50" t="s">
        <v>30</v>
      </c>
      <c r="C32" s="58">
        <f t="shared" si="0"/>
        <v>27663944</v>
      </c>
      <c r="D32" s="53">
        <f>SUM(D27:D31)</f>
        <v>18077194</v>
      </c>
      <c r="E32" s="10">
        <f>SUM(E27:E31)</f>
        <v>5334000</v>
      </c>
      <c r="F32" s="10">
        <f>SUM(F27:F31)</f>
        <v>2895600</v>
      </c>
      <c r="G32" s="10">
        <f>SUM(G27:G31)</f>
        <v>874550</v>
      </c>
      <c r="H32" s="10">
        <f>SUM(H27:H31)</f>
        <v>482600</v>
      </c>
    </row>
    <row r="33" spans="1:8" x14ac:dyDescent="0.25">
      <c r="A33" s="5">
        <v>28</v>
      </c>
      <c r="B33" s="32" t="s">
        <v>31</v>
      </c>
      <c r="C33" s="58">
        <f t="shared" si="0"/>
        <v>200188081</v>
      </c>
      <c r="D33" s="39">
        <v>200188081</v>
      </c>
      <c r="E33" s="6"/>
      <c r="F33" s="6"/>
      <c r="G33" s="6"/>
      <c r="H33" s="6"/>
    </row>
    <row r="34" spans="1:8" x14ac:dyDescent="0.25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5">
      <c r="A35" s="5">
        <v>30</v>
      </c>
      <c r="B35" s="32" t="s">
        <v>33</v>
      </c>
      <c r="C35" s="58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6.4" x14ac:dyDescent="0.25">
      <c r="A36" s="5">
        <v>31</v>
      </c>
      <c r="B36" s="32" t="s">
        <v>34</v>
      </c>
      <c r="C36" s="58">
        <f t="shared" si="0"/>
        <v>53904982</v>
      </c>
      <c r="D36" s="39">
        <v>53791582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5">
      <c r="A37" s="5">
        <v>32</v>
      </c>
      <c r="B37" s="50" t="s">
        <v>35</v>
      </c>
      <c r="C37" s="58">
        <f t="shared" si="0"/>
        <v>254513063</v>
      </c>
      <c r="D37" s="53">
        <f>SUM(D33:D36)</f>
        <v>253979663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6.4" x14ac:dyDescent="0.25">
      <c r="A38" s="5">
        <v>33</v>
      </c>
      <c r="B38" s="32" t="s">
        <v>36</v>
      </c>
      <c r="C38" s="58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5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5">
      <c r="A40" s="5">
        <v>35</v>
      </c>
      <c r="B40" s="32" t="s">
        <v>38</v>
      </c>
      <c r="C40" s="58">
        <f t="shared" si="0"/>
        <v>0</v>
      </c>
      <c r="D40" s="39"/>
      <c r="E40" s="6"/>
      <c r="F40" s="6"/>
      <c r="G40" s="6"/>
      <c r="H40" s="6"/>
    </row>
    <row r="41" spans="1:8" ht="26.4" x14ac:dyDescent="0.25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5">
      <c r="A42" s="5">
        <v>37</v>
      </c>
      <c r="B42" s="50" t="s">
        <v>40</v>
      </c>
      <c r="C42" s="58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5">
      <c r="A43" s="5">
        <v>38</v>
      </c>
      <c r="B43" s="36" t="s">
        <v>41</v>
      </c>
      <c r="C43" s="58">
        <f t="shared" si="0"/>
        <v>1206570279</v>
      </c>
      <c r="D43" s="55">
        <f>D6+D7+D8+D17+D26+D32+D37+D42</f>
        <v>649231458</v>
      </c>
      <c r="E43" s="11">
        <f>E6+E7+E8+E17+E26+E32+E37+E42</f>
        <v>172054094</v>
      </c>
      <c r="F43" s="11">
        <f>F6+F7+F8+F17+F26+F32+F37+F42</f>
        <v>189407814</v>
      </c>
      <c r="G43" s="11">
        <f>G6+G7+G8+G17+G26+G32+G37+G42</f>
        <v>54969820</v>
      </c>
      <c r="H43" s="11">
        <f>H6+H7+H8+H17+H26+H32+H37+H42</f>
        <v>140907093</v>
      </c>
    </row>
    <row r="44" spans="1:8" ht="26.4" x14ac:dyDescent="0.25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</row>
    <row r="45" spans="1:8" ht="26.4" x14ac:dyDescent="0.25">
      <c r="A45" s="5">
        <v>40</v>
      </c>
      <c r="B45" s="32" t="s">
        <v>43</v>
      </c>
      <c r="C45" s="58">
        <f t="shared" si="0"/>
        <v>475776396</v>
      </c>
      <c r="D45" s="39">
        <f>'1'!C69</f>
        <v>475776396</v>
      </c>
      <c r="E45" s="6"/>
      <c r="F45" s="6"/>
      <c r="G45" s="6"/>
      <c r="H45" s="6"/>
    </row>
    <row r="46" spans="1:8" x14ac:dyDescent="0.25">
      <c r="A46" s="5">
        <v>41</v>
      </c>
      <c r="B46" s="32" t="s">
        <v>44</v>
      </c>
      <c r="C46" s="58">
        <f t="shared" si="0"/>
        <v>487210244</v>
      </c>
      <c r="D46" s="45">
        <f>SUM(D44:D45)</f>
        <v>487210244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8" thickBot="1" x14ac:dyDescent="0.3">
      <c r="A47" s="5">
        <v>42</v>
      </c>
      <c r="B47" s="37" t="s">
        <v>45</v>
      </c>
      <c r="C47" s="58">
        <f t="shared" si="0"/>
        <v>487210244</v>
      </c>
      <c r="D47" s="56">
        <f>D46</f>
        <v>487210244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4" thickTop="1" thickBot="1" x14ac:dyDescent="0.3">
      <c r="A48" s="5">
        <v>43</v>
      </c>
      <c r="B48" s="52" t="s">
        <v>46</v>
      </c>
      <c r="C48" s="59">
        <f t="shared" si="0"/>
        <v>1693780523</v>
      </c>
      <c r="D48" s="23">
        <f>D43+D47</f>
        <v>1136441702</v>
      </c>
      <c r="E48" s="13">
        <f>E43+E47</f>
        <v>172054094</v>
      </c>
      <c r="F48" s="13">
        <f>F43+F47</f>
        <v>189407814</v>
      </c>
      <c r="G48" s="13">
        <f>G43+G47</f>
        <v>54969820</v>
      </c>
      <c r="H48" s="13">
        <f>H43+H47</f>
        <v>140907093</v>
      </c>
    </row>
    <row r="49" ht="13.8" thickTop="1" x14ac:dyDescent="0.25"/>
  </sheetData>
  <phoneticPr fontId="57" type="noConversion"/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2" sqref="C2"/>
    </sheetView>
  </sheetViews>
  <sheetFormatPr defaultColWidth="13.5546875" defaultRowHeight="14.4" x14ac:dyDescent="0.3"/>
  <cols>
    <col min="1" max="1" width="5.6640625" style="66" customWidth="1"/>
    <col min="2" max="2" width="57" style="66" customWidth="1"/>
    <col min="3" max="3" width="18.88671875" style="66" customWidth="1"/>
    <col min="4" max="4" width="15.5546875" style="66" customWidth="1"/>
    <col min="5" max="5" width="19.109375" style="66" customWidth="1"/>
    <col min="6" max="252" width="9.109375" style="66" customWidth="1"/>
    <col min="253" max="253" width="5.6640625" style="66" customWidth="1"/>
    <col min="254" max="254" width="57" style="66" customWidth="1"/>
    <col min="255" max="255" width="12.109375" style="66" customWidth="1"/>
    <col min="256" max="16384" width="13.5546875" style="66"/>
  </cols>
  <sheetData>
    <row r="1" spans="1:5" ht="17.399999999999999" x14ac:dyDescent="0.3">
      <c r="A1" s="257"/>
      <c r="B1" s="258" t="s">
        <v>0</v>
      </c>
      <c r="C1" s="259" t="s">
        <v>212</v>
      </c>
    </row>
    <row r="2" spans="1:5" ht="18" x14ac:dyDescent="0.35">
      <c r="A2" s="261"/>
      <c r="B2" s="262" t="s">
        <v>187</v>
      </c>
      <c r="C2" s="620" t="s">
        <v>867</v>
      </c>
    </row>
    <row r="3" spans="1:5" ht="15.6" x14ac:dyDescent="0.3">
      <c r="A3" s="257"/>
      <c r="B3" s="261" t="s">
        <v>121</v>
      </c>
      <c r="C3" s="259" t="s">
        <v>236</v>
      </c>
    </row>
    <row r="4" spans="1:5" ht="15.6" x14ac:dyDescent="0.3">
      <c r="A4" s="257"/>
      <c r="B4" s="257"/>
      <c r="C4" s="257"/>
    </row>
    <row r="5" spans="1:5" ht="15.6" x14ac:dyDescent="0.3">
      <c r="A5" s="264" t="s">
        <v>213</v>
      </c>
      <c r="B5" s="264"/>
      <c r="C5" s="265" t="s">
        <v>214</v>
      </c>
      <c r="D5" s="265" t="s">
        <v>849</v>
      </c>
      <c r="E5" s="265" t="s">
        <v>850</v>
      </c>
    </row>
    <row r="6" spans="1:5" ht="15.6" x14ac:dyDescent="0.3">
      <c r="A6" s="266">
        <v>1</v>
      </c>
      <c r="B6" s="267" t="s">
        <v>235</v>
      </c>
      <c r="C6" s="268">
        <v>194762848</v>
      </c>
      <c r="D6" s="268">
        <v>-12000000</v>
      </c>
      <c r="E6" s="268">
        <f>C6+D6</f>
        <v>182762848</v>
      </c>
    </row>
    <row r="7" spans="1:5" ht="15.6" x14ac:dyDescent="0.3">
      <c r="A7" s="266">
        <v>2</v>
      </c>
      <c r="B7" s="266" t="s">
        <v>215</v>
      </c>
      <c r="C7" s="268">
        <v>49983339</v>
      </c>
      <c r="D7" s="268">
        <v>12000000</v>
      </c>
      <c r="E7" s="268">
        <f t="shared" ref="E7:E26" si="0">C7+D7</f>
        <v>61983339</v>
      </c>
    </row>
    <row r="8" spans="1:5" ht="15.6" x14ac:dyDescent="0.3">
      <c r="A8" s="266">
        <v>3</v>
      </c>
      <c r="B8" s="266" t="s">
        <v>216</v>
      </c>
      <c r="C8" s="268">
        <v>416162</v>
      </c>
      <c r="D8" s="268"/>
      <c r="E8" s="268">
        <f t="shared" si="0"/>
        <v>416162</v>
      </c>
    </row>
    <row r="9" spans="1:5" ht="15.6" x14ac:dyDescent="0.3">
      <c r="A9" s="266">
        <v>4</v>
      </c>
      <c r="B9" s="269" t="s">
        <v>217</v>
      </c>
      <c r="C9" s="270">
        <v>254000</v>
      </c>
      <c r="D9" s="270"/>
      <c r="E9" s="268">
        <f t="shared" si="0"/>
        <v>254000</v>
      </c>
    </row>
    <row r="10" spans="1:5" ht="15.6" x14ac:dyDescent="0.3">
      <c r="A10" s="266">
        <v>5</v>
      </c>
      <c r="B10" s="266" t="s">
        <v>240</v>
      </c>
      <c r="C10" s="268">
        <v>203200</v>
      </c>
      <c r="D10" s="268"/>
      <c r="E10" s="268">
        <f t="shared" si="0"/>
        <v>203200</v>
      </c>
    </row>
    <row r="11" spans="1:5" ht="15.6" x14ac:dyDescent="0.3">
      <c r="A11" s="266">
        <v>6</v>
      </c>
      <c r="B11" s="269" t="s">
        <v>218</v>
      </c>
      <c r="C11" s="270">
        <v>127000</v>
      </c>
      <c r="D11" s="270"/>
      <c r="E11" s="268">
        <f t="shared" si="0"/>
        <v>127000</v>
      </c>
    </row>
    <row r="12" spans="1:5" ht="18.75" customHeight="1" x14ac:dyDescent="0.3">
      <c r="A12" s="266">
        <v>7</v>
      </c>
      <c r="B12" s="269" t="s">
        <v>239</v>
      </c>
      <c r="C12" s="270">
        <v>774446</v>
      </c>
      <c r="D12" s="270"/>
      <c r="E12" s="268">
        <f t="shared" si="0"/>
        <v>774446</v>
      </c>
    </row>
    <row r="13" spans="1:5" ht="15.6" x14ac:dyDescent="0.3">
      <c r="A13" s="266">
        <v>8</v>
      </c>
      <c r="B13" s="269" t="s">
        <v>237</v>
      </c>
      <c r="C13" s="270">
        <v>340000</v>
      </c>
      <c r="D13" s="270"/>
      <c r="E13" s="268">
        <f t="shared" si="0"/>
        <v>340000</v>
      </c>
    </row>
    <row r="14" spans="1:5" ht="15.6" x14ac:dyDescent="0.3">
      <c r="A14" s="266">
        <v>9</v>
      </c>
      <c r="B14" s="269" t="s">
        <v>238</v>
      </c>
      <c r="C14" s="270">
        <v>304800</v>
      </c>
      <c r="D14" s="270"/>
      <c r="E14" s="268">
        <f t="shared" si="0"/>
        <v>304800</v>
      </c>
    </row>
    <row r="15" spans="1:5" ht="15.6" x14ac:dyDescent="0.3">
      <c r="A15" s="266">
        <v>10</v>
      </c>
      <c r="B15" s="275" t="s">
        <v>219</v>
      </c>
      <c r="C15" s="270">
        <v>1987093</v>
      </c>
      <c r="D15" s="270">
        <v>100000</v>
      </c>
      <c r="E15" s="268">
        <f t="shared" si="0"/>
        <v>2087093</v>
      </c>
    </row>
    <row r="16" spans="1:5" ht="15.6" x14ac:dyDescent="0.3">
      <c r="A16" s="266">
        <v>11</v>
      </c>
      <c r="B16" s="269" t="s">
        <v>241</v>
      </c>
      <c r="C16" s="268">
        <v>3000000</v>
      </c>
      <c r="D16" s="268">
        <v>890000</v>
      </c>
      <c r="E16" s="268">
        <f t="shared" si="0"/>
        <v>3890000</v>
      </c>
    </row>
    <row r="17" spans="1:5" ht="15.6" x14ac:dyDescent="0.3">
      <c r="A17" s="266">
        <v>12</v>
      </c>
      <c r="B17" s="266" t="s">
        <v>242</v>
      </c>
      <c r="C17" s="268">
        <v>1247775</v>
      </c>
      <c r="D17" s="268"/>
      <c r="E17" s="268">
        <f t="shared" si="0"/>
        <v>1247775</v>
      </c>
    </row>
    <row r="18" spans="1:5" ht="15.6" x14ac:dyDescent="0.3">
      <c r="A18" s="266">
        <v>13</v>
      </c>
      <c r="B18" s="266" t="s">
        <v>243</v>
      </c>
      <c r="C18" s="268">
        <v>960000</v>
      </c>
      <c r="D18" s="268"/>
      <c r="E18" s="268">
        <f t="shared" si="0"/>
        <v>960000</v>
      </c>
    </row>
    <row r="19" spans="1:5" ht="15.6" x14ac:dyDescent="0.3">
      <c r="A19" s="266">
        <v>14</v>
      </c>
      <c r="B19" s="266" t="s">
        <v>245</v>
      </c>
      <c r="C19" s="268">
        <v>152400</v>
      </c>
      <c r="D19" s="268"/>
      <c r="E19" s="268">
        <f t="shared" si="0"/>
        <v>152400</v>
      </c>
    </row>
    <row r="20" spans="1:5" ht="16.5" customHeight="1" x14ac:dyDescent="0.3">
      <c r="A20" s="266">
        <v>15</v>
      </c>
      <c r="B20" s="621" t="s">
        <v>851</v>
      </c>
      <c r="C20" s="268"/>
      <c r="D20" s="622">
        <v>5015000</v>
      </c>
      <c r="E20" s="268">
        <f t="shared" si="0"/>
        <v>5015000</v>
      </c>
    </row>
    <row r="21" spans="1:5" ht="16.5" customHeight="1" x14ac:dyDescent="0.3">
      <c r="A21" s="266">
        <v>16</v>
      </c>
      <c r="B21" s="623" t="s">
        <v>852</v>
      </c>
      <c r="C21" s="268"/>
      <c r="D21" s="624">
        <v>480038</v>
      </c>
      <c r="E21" s="268">
        <f t="shared" si="0"/>
        <v>480038</v>
      </c>
    </row>
    <row r="22" spans="1:5" ht="15.6" x14ac:dyDescent="0.3">
      <c r="A22" s="266">
        <v>17</v>
      </c>
      <c r="B22" s="623" t="s">
        <v>853</v>
      </c>
      <c r="C22" s="268"/>
      <c r="D22" s="624">
        <v>1682750</v>
      </c>
      <c r="E22" s="268">
        <f t="shared" si="0"/>
        <v>1682750</v>
      </c>
    </row>
    <row r="23" spans="1:5" ht="15.6" x14ac:dyDescent="0.3">
      <c r="A23" s="266">
        <v>18</v>
      </c>
      <c r="B23" s="623" t="s">
        <v>854</v>
      </c>
      <c r="C23" s="268"/>
      <c r="D23" s="624">
        <v>3810000</v>
      </c>
      <c r="E23" s="268">
        <f t="shared" si="0"/>
        <v>3810000</v>
      </c>
    </row>
    <row r="24" spans="1:5" ht="15.6" x14ac:dyDescent="0.3">
      <c r="A24" s="266">
        <v>19</v>
      </c>
      <c r="B24" s="625" t="s">
        <v>855</v>
      </c>
      <c r="C24" s="268"/>
      <c r="D24" s="268">
        <v>370000</v>
      </c>
      <c r="E24" s="268">
        <f t="shared" si="0"/>
        <v>370000</v>
      </c>
    </row>
    <row r="25" spans="1:5" ht="15.6" x14ac:dyDescent="0.3">
      <c r="A25" s="266">
        <v>20</v>
      </c>
      <c r="B25" s="266" t="s">
        <v>240</v>
      </c>
      <c r="C25" s="268"/>
      <c r="D25" s="268">
        <v>110000</v>
      </c>
      <c r="E25" s="268">
        <f t="shared" si="0"/>
        <v>110000</v>
      </c>
    </row>
    <row r="26" spans="1:5" ht="15.6" x14ac:dyDescent="0.3">
      <c r="A26" s="266">
        <v>21</v>
      </c>
      <c r="B26" s="266"/>
      <c r="C26" s="268"/>
      <c r="D26" s="268"/>
      <c r="E26" s="268">
        <f t="shared" si="0"/>
        <v>0</v>
      </c>
    </row>
    <row r="27" spans="1:5" ht="15.6" x14ac:dyDescent="0.3">
      <c r="A27" s="266">
        <v>22</v>
      </c>
      <c r="B27" s="264" t="s">
        <v>47</v>
      </c>
      <c r="C27" s="271">
        <f>SUM(C6:C26)</f>
        <v>254513063</v>
      </c>
      <c r="D27" s="271">
        <f>SUM(D6:D26)</f>
        <v>12457788</v>
      </c>
      <c r="E27" s="271">
        <f>SUM(E6:E26)</f>
        <v>266970851</v>
      </c>
    </row>
  </sheetData>
  <phoneticPr fontId="57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C2" sqref="C2"/>
    </sheetView>
  </sheetViews>
  <sheetFormatPr defaultColWidth="9.109375" defaultRowHeight="14.4" x14ac:dyDescent="0.3"/>
  <cols>
    <col min="1" max="1" width="5.6640625" style="66" customWidth="1"/>
    <col min="2" max="2" width="55.6640625" style="66" customWidth="1"/>
    <col min="3" max="3" width="18.88671875" style="66" customWidth="1"/>
    <col min="4" max="4" width="18.6640625" style="66" customWidth="1"/>
    <col min="5" max="5" width="19.33203125" style="66" customWidth="1"/>
    <col min="6" max="6" width="14.109375" style="66" customWidth="1"/>
    <col min="7" max="7" width="15.6640625" style="66" customWidth="1"/>
    <col min="8" max="16384" width="9.109375" style="66"/>
  </cols>
  <sheetData>
    <row r="1" spans="1:8" ht="17.399999999999999" x14ac:dyDescent="0.3">
      <c r="A1" s="257"/>
      <c r="B1" s="258" t="s">
        <v>0</v>
      </c>
      <c r="C1" s="259" t="s">
        <v>220</v>
      </c>
      <c r="D1" s="259"/>
      <c r="E1" s="259"/>
      <c r="F1" s="260"/>
      <c r="G1" s="259"/>
      <c r="H1" s="260"/>
    </row>
    <row r="2" spans="1:8" ht="18" x14ac:dyDescent="0.35">
      <c r="A2" s="261"/>
      <c r="B2" s="262" t="s">
        <v>187</v>
      </c>
      <c r="C2" s="620" t="s">
        <v>868</v>
      </c>
      <c r="D2" s="263"/>
      <c r="E2" s="263"/>
      <c r="F2" s="260"/>
      <c r="G2" s="263"/>
      <c r="H2" s="260"/>
    </row>
    <row r="3" spans="1:8" ht="15.6" x14ac:dyDescent="0.3">
      <c r="A3" s="257"/>
      <c r="B3" s="261" t="s">
        <v>121</v>
      </c>
      <c r="C3" s="259" t="s">
        <v>236</v>
      </c>
      <c r="D3" s="259"/>
      <c r="E3" s="259"/>
      <c r="F3" s="260"/>
      <c r="G3" s="259"/>
      <c r="H3" s="260"/>
    </row>
    <row r="4" spans="1:8" ht="15.6" x14ac:dyDescent="0.3">
      <c r="A4" s="257"/>
      <c r="B4" s="257"/>
      <c r="C4" s="257"/>
      <c r="D4" s="257"/>
      <c r="E4" s="257"/>
      <c r="F4" s="260"/>
      <c r="G4" s="257"/>
      <c r="H4" s="260"/>
    </row>
    <row r="5" spans="1:8" ht="15.6" x14ac:dyDescent="0.3">
      <c r="A5" s="264" t="s">
        <v>221</v>
      </c>
      <c r="B5" s="265"/>
      <c r="C5" s="265" t="s">
        <v>214</v>
      </c>
      <c r="D5" s="265" t="s">
        <v>849</v>
      </c>
      <c r="E5" s="265" t="s">
        <v>850</v>
      </c>
    </row>
    <row r="6" spans="1:8" ht="15.6" x14ac:dyDescent="0.3">
      <c r="A6" s="266">
        <v>1</v>
      </c>
      <c r="B6" s="267" t="s">
        <v>222</v>
      </c>
      <c r="C6" s="268">
        <v>3000000</v>
      </c>
      <c r="D6" s="268">
        <v>-1000000</v>
      </c>
      <c r="E6" s="268">
        <f>C6+D6</f>
        <v>2000000</v>
      </c>
    </row>
    <row r="7" spans="1:8" ht="15.6" x14ac:dyDescent="0.3">
      <c r="A7" s="266">
        <v>2</v>
      </c>
      <c r="B7" s="266" t="s">
        <v>223</v>
      </c>
      <c r="C7" s="268">
        <v>499000</v>
      </c>
      <c r="D7" s="268"/>
      <c r="E7" s="268">
        <f t="shared" ref="E7:E41" si="0">C7+D7</f>
        <v>499000</v>
      </c>
    </row>
    <row r="8" spans="1:8" ht="15.6" x14ac:dyDescent="0.3">
      <c r="A8" s="266">
        <v>3</v>
      </c>
      <c r="B8" s="272" t="s">
        <v>856</v>
      </c>
      <c r="C8" s="268">
        <v>127000</v>
      </c>
      <c r="D8" s="268">
        <v>200000</v>
      </c>
      <c r="E8" s="268">
        <f t="shared" si="0"/>
        <v>327000</v>
      </c>
    </row>
    <row r="9" spans="1:8" ht="15.6" x14ac:dyDescent="0.3">
      <c r="A9" s="266">
        <v>4</v>
      </c>
      <c r="B9" s="272" t="s">
        <v>224</v>
      </c>
      <c r="C9" s="268">
        <v>10000000</v>
      </c>
      <c r="D9" s="268"/>
      <c r="E9" s="268">
        <f t="shared" si="0"/>
        <v>10000000</v>
      </c>
    </row>
    <row r="10" spans="1:8" ht="15.6" x14ac:dyDescent="0.3">
      <c r="A10" s="266">
        <v>5</v>
      </c>
      <c r="B10" s="272" t="s">
        <v>253</v>
      </c>
      <c r="C10" s="268">
        <v>114300</v>
      </c>
      <c r="D10" s="268"/>
      <c r="E10" s="268">
        <f t="shared" si="0"/>
        <v>114300</v>
      </c>
    </row>
    <row r="11" spans="1:8" ht="15.6" x14ac:dyDescent="0.3">
      <c r="A11" s="266">
        <v>6</v>
      </c>
      <c r="B11" s="272" t="s">
        <v>254</v>
      </c>
      <c r="C11" s="268">
        <v>36894</v>
      </c>
      <c r="D11" s="268"/>
      <c r="E11" s="268">
        <f t="shared" si="0"/>
        <v>36894</v>
      </c>
    </row>
    <row r="12" spans="1:8" ht="15.6" x14ac:dyDescent="0.3">
      <c r="A12" s="266">
        <v>7</v>
      </c>
      <c r="B12" s="269" t="s">
        <v>231</v>
      </c>
      <c r="C12" s="270">
        <v>1500000</v>
      </c>
      <c r="D12" s="270"/>
      <c r="E12" s="268">
        <f t="shared" si="0"/>
        <v>1500000</v>
      </c>
    </row>
    <row r="13" spans="1:8" ht="15.6" x14ac:dyDescent="0.3">
      <c r="A13" s="266">
        <v>8</v>
      </c>
      <c r="B13" s="269" t="s">
        <v>232</v>
      </c>
      <c r="C13" s="270">
        <v>1500000</v>
      </c>
      <c r="D13" s="270"/>
      <c r="E13" s="268">
        <f t="shared" si="0"/>
        <v>1500000</v>
      </c>
    </row>
    <row r="14" spans="1:8" ht="15.6" x14ac:dyDescent="0.3">
      <c r="A14" s="266">
        <v>9</v>
      </c>
      <c r="B14" s="266" t="s">
        <v>248</v>
      </c>
      <c r="C14" s="268">
        <v>600000</v>
      </c>
      <c r="D14" s="268">
        <v>349250</v>
      </c>
      <c r="E14" s="268">
        <f t="shared" si="0"/>
        <v>949250</v>
      </c>
    </row>
    <row r="15" spans="1:8" ht="15.6" x14ac:dyDescent="0.3">
      <c r="A15" s="266">
        <v>10</v>
      </c>
      <c r="B15" s="274" t="s">
        <v>234</v>
      </c>
      <c r="C15" s="268">
        <v>700000</v>
      </c>
      <c r="D15" s="268">
        <v>148151</v>
      </c>
      <c r="E15" s="268">
        <f t="shared" si="0"/>
        <v>848151</v>
      </c>
    </row>
    <row r="16" spans="1:8" ht="15.6" x14ac:dyDescent="0.3">
      <c r="A16" s="266">
        <v>11</v>
      </c>
      <c r="B16" s="273" t="s">
        <v>226</v>
      </c>
      <c r="C16" s="270">
        <v>254000</v>
      </c>
      <c r="D16" s="270"/>
      <c r="E16" s="268">
        <f t="shared" si="0"/>
        <v>254000</v>
      </c>
    </row>
    <row r="17" spans="1:5" ht="15.6" x14ac:dyDescent="0.3">
      <c r="A17" s="266">
        <v>12</v>
      </c>
      <c r="B17" s="273" t="s">
        <v>249</v>
      </c>
      <c r="C17" s="270">
        <v>762000</v>
      </c>
      <c r="D17" s="270">
        <v>125000</v>
      </c>
      <c r="E17" s="268">
        <f t="shared" si="0"/>
        <v>887000</v>
      </c>
    </row>
    <row r="18" spans="1:5" ht="15.6" x14ac:dyDescent="0.3">
      <c r="A18" s="266">
        <v>13</v>
      </c>
      <c r="B18" s="269" t="s">
        <v>228</v>
      </c>
      <c r="C18" s="270">
        <v>330200</v>
      </c>
      <c r="D18" s="270"/>
      <c r="E18" s="268">
        <f t="shared" si="0"/>
        <v>330200</v>
      </c>
    </row>
    <row r="19" spans="1:5" ht="15.6" x14ac:dyDescent="0.3">
      <c r="A19" s="266">
        <v>14</v>
      </c>
      <c r="B19" s="269" t="s">
        <v>250</v>
      </c>
      <c r="C19" s="270">
        <v>254000</v>
      </c>
      <c r="D19" s="270">
        <v>195000</v>
      </c>
      <c r="E19" s="268">
        <f t="shared" si="0"/>
        <v>449000</v>
      </c>
    </row>
    <row r="20" spans="1:5" ht="15.6" x14ac:dyDescent="0.3">
      <c r="A20" s="266">
        <v>15</v>
      </c>
      <c r="B20" s="269" t="s">
        <v>252</v>
      </c>
      <c r="C20" s="270">
        <v>317500</v>
      </c>
      <c r="D20" s="270"/>
      <c r="E20" s="268">
        <f t="shared" si="0"/>
        <v>317500</v>
      </c>
    </row>
    <row r="21" spans="1:5" ht="15.6" x14ac:dyDescent="0.3">
      <c r="A21" s="266">
        <v>16</v>
      </c>
      <c r="B21" s="269" t="s">
        <v>251</v>
      </c>
      <c r="C21" s="270">
        <v>342900</v>
      </c>
      <c r="D21" s="270"/>
      <c r="E21" s="268">
        <f t="shared" si="0"/>
        <v>342900</v>
      </c>
    </row>
    <row r="22" spans="1:5" ht="15.6" x14ac:dyDescent="0.3">
      <c r="A22" s="266">
        <v>17</v>
      </c>
      <c r="B22" s="266" t="s">
        <v>233</v>
      </c>
      <c r="C22" s="268">
        <v>635000</v>
      </c>
      <c r="D22" s="268"/>
      <c r="E22" s="268">
        <f t="shared" si="0"/>
        <v>635000</v>
      </c>
    </row>
    <row r="23" spans="1:5" ht="15.6" x14ac:dyDescent="0.3">
      <c r="A23" s="266">
        <v>18</v>
      </c>
      <c r="B23" s="273" t="s">
        <v>247</v>
      </c>
      <c r="C23" s="270">
        <v>254000</v>
      </c>
      <c r="D23" s="270">
        <v>260000</v>
      </c>
      <c r="E23" s="268">
        <f t="shared" si="0"/>
        <v>514000</v>
      </c>
    </row>
    <row r="24" spans="1:5" ht="15.6" x14ac:dyDescent="0.3">
      <c r="A24" s="266">
        <v>19</v>
      </c>
      <c r="B24" s="269" t="s">
        <v>227</v>
      </c>
      <c r="C24" s="270">
        <v>620550</v>
      </c>
      <c r="D24" s="270"/>
      <c r="E24" s="268">
        <f t="shared" si="0"/>
        <v>620550</v>
      </c>
    </row>
    <row r="25" spans="1:5" ht="15.6" x14ac:dyDescent="0.3">
      <c r="A25" s="266">
        <v>20</v>
      </c>
      <c r="B25" s="269" t="s">
        <v>244</v>
      </c>
      <c r="C25" s="270">
        <v>254000</v>
      </c>
      <c r="D25" s="270"/>
      <c r="E25" s="268">
        <f t="shared" si="0"/>
        <v>254000</v>
      </c>
    </row>
    <row r="26" spans="1:5" ht="15.6" x14ac:dyDescent="0.3">
      <c r="A26" s="266">
        <v>21</v>
      </c>
      <c r="B26" s="269" t="s">
        <v>246</v>
      </c>
      <c r="C26" s="270">
        <v>228600</v>
      </c>
      <c r="D26" s="270">
        <v>141000</v>
      </c>
      <c r="E26" s="268">
        <f t="shared" si="0"/>
        <v>369600</v>
      </c>
    </row>
    <row r="27" spans="1:5" ht="15.6" x14ac:dyDescent="0.3">
      <c r="A27" s="266">
        <v>22</v>
      </c>
      <c r="B27" s="269" t="s">
        <v>229</v>
      </c>
      <c r="C27" s="270">
        <v>3810000</v>
      </c>
      <c r="D27" s="270">
        <v>-400050</v>
      </c>
      <c r="E27" s="268">
        <f t="shared" si="0"/>
        <v>3409950</v>
      </c>
    </row>
    <row r="28" spans="1:5" ht="15.6" x14ac:dyDescent="0.3">
      <c r="A28" s="266">
        <v>23</v>
      </c>
      <c r="B28" s="269" t="s">
        <v>230</v>
      </c>
      <c r="C28" s="270">
        <v>254000</v>
      </c>
      <c r="D28" s="270">
        <v>1418290</v>
      </c>
      <c r="E28" s="268">
        <f t="shared" si="0"/>
        <v>1672290</v>
      </c>
    </row>
    <row r="29" spans="1:5" ht="15.6" x14ac:dyDescent="0.3">
      <c r="A29" s="266">
        <v>24</v>
      </c>
      <c r="B29" s="273" t="s">
        <v>225</v>
      </c>
      <c r="C29" s="270">
        <v>1270000</v>
      </c>
      <c r="D29" s="270">
        <v>-269240</v>
      </c>
      <c r="E29" s="268">
        <f t="shared" si="0"/>
        <v>1000760</v>
      </c>
    </row>
    <row r="30" spans="1:5" ht="15.6" x14ac:dyDescent="0.3">
      <c r="A30" s="266">
        <v>25</v>
      </c>
      <c r="B30" s="626" t="s">
        <v>857</v>
      </c>
      <c r="C30" s="270"/>
      <c r="D30" s="624">
        <v>2000000</v>
      </c>
      <c r="E30" s="268">
        <f t="shared" si="0"/>
        <v>2000000</v>
      </c>
    </row>
    <row r="31" spans="1:5" ht="15.6" x14ac:dyDescent="0.3">
      <c r="A31" s="266">
        <v>26</v>
      </c>
      <c r="B31" s="626" t="s">
        <v>858</v>
      </c>
      <c r="C31" s="270"/>
      <c r="D31" s="624">
        <v>300000</v>
      </c>
      <c r="E31" s="268">
        <f t="shared" si="0"/>
        <v>300000</v>
      </c>
    </row>
    <row r="32" spans="1:5" ht="15.6" x14ac:dyDescent="0.3">
      <c r="A32" s="266">
        <v>27</v>
      </c>
      <c r="B32" s="626" t="s">
        <v>859</v>
      </c>
      <c r="C32" s="270"/>
      <c r="D32" s="624">
        <v>925000</v>
      </c>
      <c r="E32" s="268">
        <f t="shared" si="0"/>
        <v>925000</v>
      </c>
    </row>
    <row r="33" spans="1:5" ht="15.6" x14ac:dyDescent="0.3">
      <c r="A33" s="266">
        <v>28</v>
      </c>
      <c r="B33" s="626" t="s">
        <v>860</v>
      </c>
      <c r="C33" s="270"/>
      <c r="D33" s="624">
        <v>2470000</v>
      </c>
      <c r="E33" s="268">
        <f t="shared" si="0"/>
        <v>2470000</v>
      </c>
    </row>
    <row r="34" spans="1:5" ht="15.6" x14ac:dyDescent="0.3">
      <c r="A34" s="266">
        <v>29</v>
      </c>
      <c r="B34" s="627" t="s">
        <v>861</v>
      </c>
      <c r="C34" s="270"/>
      <c r="D34" s="628">
        <v>303267</v>
      </c>
      <c r="E34" s="268">
        <f t="shared" si="0"/>
        <v>303267</v>
      </c>
    </row>
    <row r="35" spans="1:5" ht="15.6" x14ac:dyDescent="0.3">
      <c r="A35" s="266">
        <v>30</v>
      </c>
      <c r="B35" s="629" t="s">
        <v>862</v>
      </c>
      <c r="C35" s="270"/>
      <c r="D35" s="270">
        <v>300000</v>
      </c>
      <c r="E35" s="268">
        <f t="shared" si="0"/>
        <v>300000</v>
      </c>
    </row>
    <row r="36" spans="1:5" ht="15.6" x14ac:dyDescent="0.3">
      <c r="A36" s="266">
        <v>31</v>
      </c>
      <c r="B36" s="629" t="s">
        <v>863</v>
      </c>
      <c r="C36" s="270"/>
      <c r="D36" s="270">
        <v>1070000</v>
      </c>
      <c r="E36" s="268">
        <f t="shared" si="0"/>
        <v>1070000</v>
      </c>
    </row>
    <row r="37" spans="1:5" ht="15.6" x14ac:dyDescent="0.3">
      <c r="A37" s="266">
        <v>32</v>
      </c>
      <c r="B37" s="630" t="s">
        <v>864</v>
      </c>
      <c r="C37" s="270"/>
      <c r="D37" s="270">
        <v>80000</v>
      </c>
      <c r="E37" s="268">
        <f t="shared" si="0"/>
        <v>80000</v>
      </c>
    </row>
    <row r="38" spans="1:5" ht="15.6" x14ac:dyDescent="0.3">
      <c r="A38" s="266">
        <v>33</v>
      </c>
      <c r="B38" s="631" t="s">
        <v>865</v>
      </c>
      <c r="C38" s="270"/>
      <c r="D38" s="270">
        <v>784860</v>
      </c>
      <c r="E38" s="268">
        <f t="shared" si="0"/>
        <v>784860</v>
      </c>
    </row>
    <row r="39" spans="1:5" ht="15.6" x14ac:dyDescent="0.3">
      <c r="A39" s="266"/>
      <c r="B39" s="632" t="s">
        <v>866</v>
      </c>
      <c r="C39" s="270"/>
      <c r="D39" s="270">
        <v>200300</v>
      </c>
      <c r="E39" s="268">
        <f t="shared" si="0"/>
        <v>200300</v>
      </c>
    </row>
    <row r="40" spans="1:5" ht="15.6" x14ac:dyDescent="0.3">
      <c r="A40" s="266"/>
      <c r="B40" s="633"/>
      <c r="C40" s="270"/>
      <c r="D40" s="270"/>
      <c r="E40" s="268"/>
    </row>
    <row r="41" spans="1:5" ht="15.6" x14ac:dyDescent="0.3">
      <c r="A41" s="266">
        <v>34</v>
      </c>
      <c r="B41" s="273"/>
      <c r="C41" s="270"/>
      <c r="D41" s="270"/>
      <c r="E41" s="268">
        <f t="shared" si="0"/>
        <v>0</v>
      </c>
    </row>
    <row r="42" spans="1:5" ht="15.6" x14ac:dyDescent="0.3">
      <c r="A42" s="266">
        <v>35</v>
      </c>
      <c r="B42" s="264" t="s">
        <v>47</v>
      </c>
      <c r="C42" s="271">
        <f>SUM(C6:C41)</f>
        <v>27663944</v>
      </c>
      <c r="D42" s="271">
        <f>SUM(D6:D41)</f>
        <v>9600828</v>
      </c>
      <c r="E42" s="271">
        <f>SUM(E6:E41)</f>
        <v>37264772</v>
      </c>
    </row>
    <row r="43" spans="1:5" x14ac:dyDescent="0.3">
      <c r="A43" s="260"/>
      <c r="B43" s="260"/>
      <c r="C43" s="260"/>
      <c r="D43" s="260"/>
    </row>
  </sheetData>
  <phoneticPr fontId="57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E4" sqref="E4"/>
    </sheetView>
  </sheetViews>
  <sheetFormatPr defaultColWidth="4.5546875" defaultRowHeight="13.2" x14ac:dyDescent="0.25"/>
  <cols>
    <col min="1" max="1" width="49.6640625" style="255" customWidth="1"/>
    <col min="2" max="2" width="19.109375" style="255" customWidth="1"/>
    <col min="3" max="3" width="12.6640625" style="255" customWidth="1"/>
    <col min="4" max="4" width="12.33203125" style="255" customWidth="1"/>
    <col min="5" max="6" width="12.44140625" style="255" customWidth="1"/>
    <col min="7" max="7" width="13.109375" style="255" customWidth="1"/>
    <col min="8" max="8" width="13.44140625" style="255" customWidth="1"/>
    <col min="9" max="9" width="12.88671875" style="255" bestFit="1" customWidth="1"/>
    <col min="10" max="10" width="11.5546875" style="255" bestFit="1" customWidth="1"/>
    <col min="11" max="254" width="9.109375" style="255" customWidth="1"/>
    <col min="255" max="255" width="3.44140625" style="255" customWidth="1"/>
    <col min="256" max="16384" width="4.5546875" style="255"/>
  </cols>
  <sheetData>
    <row r="1" spans="1:10" x14ac:dyDescent="0.25">
      <c r="A1" s="294" t="s">
        <v>281</v>
      </c>
    </row>
    <row r="2" spans="1:10" x14ac:dyDescent="0.25">
      <c r="A2" s="295" t="s">
        <v>356</v>
      </c>
      <c r="B2" s="296"/>
      <c r="C2" s="296"/>
      <c r="D2" s="296"/>
    </row>
    <row r="3" spans="1:10" x14ac:dyDescent="0.25">
      <c r="A3" s="295"/>
      <c r="B3" s="296"/>
      <c r="C3" s="296"/>
      <c r="D3" s="296"/>
      <c r="E3" s="255" t="s">
        <v>282</v>
      </c>
    </row>
    <row r="4" spans="1:10" x14ac:dyDescent="0.25">
      <c r="A4" s="297"/>
      <c r="E4" s="70" t="s">
        <v>847</v>
      </c>
    </row>
    <row r="5" spans="1:10" ht="13.8" thickBot="1" x14ac:dyDescent="0.3">
      <c r="E5" s="298" t="s">
        <v>357</v>
      </c>
    </row>
    <row r="6" spans="1:10" ht="13.8" thickBot="1" x14ac:dyDescent="0.3">
      <c r="A6" s="348" t="s">
        <v>359</v>
      </c>
      <c r="B6" s="349"/>
      <c r="C6" s="349" t="s">
        <v>360</v>
      </c>
      <c r="D6" s="349" t="s">
        <v>838</v>
      </c>
      <c r="E6" s="349" t="s">
        <v>361</v>
      </c>
      <c r="F6" s="349" t="s">
        <v>362</v>
      </c>
      <c r="G6" s="349" t="s">
        <v>363</v>
      </c>
      <c r="H6" s="350" t="s">
        <v>364</v>
      </c>
      <c r="I6" s="351" t="s">
        <v>285</v>
      </c>
      <c r="J6" s="352" t="s">
        <v>286</v>
      </c>
    </row>
    <row r="7" spans="1:10" x14ac:dyDescent="0.25">
      <c r="A7" s="342" t="s">
        <v>365</v>
      </c>
      <c r="B7" s="343">
        <f>SUM(C7:J7)</f>
        <v>70775642</v>
      </c>
      <c r="C7" s="357">
        <v>70775642</v>
      </c>
      <c r="D7" s="357"/>
      <c r="E7" s="357"/>
      <c r="F7" s="357"/>
      <c r="G7" s="357"/>
      <c r="H7" s="358"/>
      <c r="I7" s="359"/>
      <c r="J7" s="359"/>
    </row>
    <row r="8" spans="1:10" x14ac:dyDescent="0.25">
      <c r="A8" s="338" t="s">
        <v>366</v>
      </c>
      <c r="B8" s="343">
        <f t="shared" ref="B8:B56" si="0">SUM(C8:J8)</f>
        <v>1217323</v>
      </c>
      <c r="C8" s="360"/>
      <c r="D8" s="360">
        <v>1217323</v>
      </c>
      <c r="E8" s="360"/>
      <c r="F8" s="360"/>
      <c r="G8" s="360"/>
      <c r="H8" s="361"/>
      <c r="I8" s="362"/>
      <c r="J8" s="362"/>
    </row>
    <row r="9" spans="1:10" x14ac:dyDescent="0.25">
      <c r="A9" s="338" t="s">
        <v>367</v>
      </c>
      <c r="B9" s="343">
        <f t="shared" si="0"/>
        <v>11120745</v>
      </c>
      <c r="C9" s="360">
        <v>11120745</v>
      </c>
      <c r="D9" s="360"/>
      <c r="E9" s="360"/>
      <c r="F9" s="360"/>
      <c r="G9" s="360"/>
      <c r="H9" s="361"/>
      <c r="I9" s="362"/>
      <c r="J9" s="362"/>
    </row>
    <row r="10" spans="1:10" x14ac:dyDescent="0.25">
      <c r="A10" s="338" t="s">
        <v>368</v>
      </c>
      <c r="B10" s="343">
        <f t="shared" si="0"/>
        <v>49983339</v>
      </c>
      <c r="C10" s="339"/>
      <c r="D10" s="339"/>
      <c r="E10" s="339">
        <v>49983339</v>
      </c>
      <c r="F10" s="339"/>
      <c r="G10" s="339"/>
      <c r="H10" s="363"/>
      <c r="I10" s="362"/>
      <c r="J10" s="362"/>
    </row>
    <row r="11" spans="1:10" x14ac:dyDescent="0.25">
      <c r="A11" s="338" t="s">
        <v>369</v>
      </c>
      <c r="B11" s="343">
        <f t="shared" si="0"/>
        <v>194581765</v>
      </c>
      <c r="C11" s="339"/>
      <c r="D11" s="339"/>
      <c r="E11" s="339">
        <v>194581765</v>
      </c>
      <c r="F11" s="339"/>
      <c r="G11" s="339"/>
      <c r="H11" s="363"/>
      <c r="I11" s="362"/>
      <c r="J11" s="362"/>
    </row>
    <row r="12" spans="1:10" x14ac:dyDescent="0.25">
      <c r="A12" s="338" t="s">
        <v>370</v>
      </c>
      <c r="B12" s="343">
        <f t="shared" si="0"/>
        <v>3200000</v>
      </c>
      <c r="C12" s="339">
        <v>3200000</v>
      </c>
      <c r="D12" s="339"/>
      <c r="E12" s="339"/>
      <c r="F12" s="339"/>
      <c r="G12" s="339"/>
      <c r="H12" s="363"/>
      <c r="I12" s="362"/>
      <c r="J12" s="362"/>
    </row>
    <row r="13" spans="1:10" x14ac:dyDescent="0.25">
      <c r="A13" s="338" t="s">
        <v>371</v>
      </c>
      <c r="B13" s="343">
        <f t="shared" si="0"/>
        <v>5000000</v>
      </c>
      <c r="C13" s="339">
        <v>5000000</v>
      </c>
      <c r="D13" s="339"/>
      <c r="E13" s="339"/>
      <c r="F13" s="339"/>
      <c r="G13" s="339"/>
      <c r="H13" s="363"/>
      <c r="I13" s="362"/>
      <c r="J13" s="362"/>
    </row>
    <row r="14" spans="1:10" x14ac:dyDescent="0.25">
      <c r="A14" s="338" t="s">
        <v>372</v>
      </c>
      <c r="B14" s="343">
        <f t="shared" si="0"/>
        <v>348000</v>
      </c>
      <c r="C14" s="339"/>
      <c r="D14" s="339"/>
      <c r="E14" s="339"/>
      <c r="F14" s="339"/>
      <c r="G14" s="339">
        <v>348000</v>
      </c>
      <c r="H14" s="363"/>
      <c r="I14" s="362"/>
      <c r="J14" s="362"/>
    </row>
    <row r="15" spans="1:10" x14ac:dyDescent="0.25">
      <c r="A15" s="338" t="s">
        <v>373</v>
      </c>
      <c r="B15" s="343">
        <f t="shared" si="0"/>
        <v>416162</v>
      </c>
      <c r="C15" s="339"/>
      <c r="D15" s="339"/>
      <c r="E15" s="339">
        <v>416162</v>
      </c>
      <c r="F15" s="339"/>
      <c r="G15" s="339"/>
      <c r="H15" s="363"/>
      <c r="I15" s="362"/>
      <c r="J15" s="362"/>
    </row>
    <row r="16" spans="1:10" x14ac:dyDescent="0.25">
      <c r="A16" s="338" t="s">
        <v>374</v>
      </c>
      <c r="B16" s="343">
        <f t="shared" si="0"/>
        <v>203200</v>
      </c>
      <c r="C16" s="339"/>
      <c r="D16" s="339"/>
      <c r="E16" s="339">
        <v>203200</v>
      </c>
      <c r="F16" s="339"/>
      <c r="G16" s="339"/>
      <c r="H16" s="363"/>
      <c r="I16" s="362"/>
      <c r="J16" s="362"/>
    </row>
    <row r="17" spans="1:10" x14ac:dyDescent="0.25">
      <c r="A17" s="338" t="s">
        <v>375</v>
      </c>
      <c r="B17" s="343">
        <f t="shared" si="0"/>
        <v>774446</v>
      </c>
      <c r="C17" s="339"/>
      <c r="D17" s="339"/>
      <c r="E17" s="339">
        <v>774446</v>
      </c>
      <c r="F17" s="339"/>
      <c r="G17" s="339"/>
      <c r="H17" s="363"/>
      <c r="I17" s="362"/>
      <c r="J17" s="362"/>
    </row>
    <row r="18" spans="1:10" x14ac:dyDescent="0.25">
      <c r="A18" s="338" t="s">
        <v>376</v>
      </c>
      <c r="B18" s="343">
        <f t="shared" si="0"/>
        <v>340000</v>
      </c>
      <c r="C18" s="339"/>
      <c r="D18" s="339"/>
      <c r="E18" s="339">
        <v>340000</v>
      </c>
      <c r="F18" s="339"/>
      <c r="G18" s="339"/>
      <c r="H18" s="363"/>
      <c r="I18" s="362"/>
      <c r="J18" s="362"/>
    </row>
    <row r="19" spans="1:10" x14ac:dyDescent="0.25">
      <c r="A19" s="338" t="s">
        <v>377</v>
      </c>
      <c r="B19" s="343">
        <f t="shared" si="0"/>
        <v>304800</v>
      </c>
      <c r="C19" s="339"/>
      <c r="D19" s="339"/>
      <c r="E19" s="339">
        <v>304800</v>
      </c>
      <c r="F19" s="339"/>
      <c r="G19" s="339"/>
      <c r="H19" s="363"/>
      <c r="I19" s="362"/>
      <c r="J19" s="362"/>
    </row>
    <row r="20" spans="1:10" x14ac:dyDescent="0.25">
      <c r="A20" s="338" t="s">
        <v>378</v>
      </c>
      <c r="B20" s="343">
        <f t="shared" si="0"/>
        <v>1987093</v>
      </c>
      <c r="C20" s="339"/>
      <c r="D20" s="339"/>
      <c r="E20" s="339">
        <v>1987093</v>
      </c>
      <c r="F20" s="339"/>
      <c r="G20" s="339"/>
      <c r="H20" s="363"/>
      <c r="I20" s="362"/>
      <c r="J20" s="362"/>
    </row>
    <row r="21" spans="1:10" x14ac:dyDescent="0.25">
      <c r="A21" s="338" t="s">
        <v>379</v>
      </c>
      <c r="B21" s="343">
        <f t="shared" si="0"/>
        <v>3000000</v>
      </c>
      <c r="C21" s="339"/>
      <c r="D21" s="339"/>
      <c r="E21" s="339">
        <v>3000000</v>
      </c>
      <c r="F21" s="339"/>
      <c r="G21" s="339"/>
      <c r="H21" s="363"/>
      <c r="I21" s="362"/>
      <c r="J21" s="362"/>
    </row>
    <row r="22" spans="1:10" x14ac:dyDescent="0.25">
      <c r="A22" s="338" t="s">
        <v>380</v>
      </c>
      <c r="B22" s="343">
        <f t="shared" si="0"/>
        <v>3000000</v>
      </c>
      <c r="C22" s="339"/>
      <c r="D22" s="339"/>
      <c r="E22" s="339"/>
      <c r="F22" s="339">
        <v>3000000</v>
      </c>
      <c r="G22" s="339"/>
      <c r="H22" s="363"/>
      <c r="I22" s="362"/>
      <c r="J22" s="362"/>
    </row>
    <row r="23" spans="1:10" x14ac:dyDescent="0.25">
      <c r="A23" s="338" t="s">
        <v>381</v>
      </c>
      <c r="B23" s="343">
        <f t="shared" si="0"/>
        <v>1247775</v>
      </c>
      <c r="C23" s="339"/>
      <c r="D23" s="339"/>
      <c r="E23" s="339">
        <v>1247775</v>
      </c>
      <c r="F23" s="339"/>
      <c r="G23" s="339"/>
      <c r="H23" s="363"/>
      <c r="I23" s="362"/>
      <c r="J23" s="362"/>
    </row>
    <row r="24" spans="1:10" x14ac:dyDescent="0.25">
      <c r="A24" s="338" t="s">
        <v>382</v>
      </c>
      <c r="B24" s="343">
        <f t="shared" si="0"/>
        <v>960000</v>
      </c>
      <c r="C24" s="339"/>
      <c r="D24" s="339"/>
      <c r="E24" s="339">
        <v>960000</v>
      </c>
      <c r="F24" s="339"/>
      <c r="G24" s="339"/>
      <c r="H24" s="363"/>
      <c r="I24" s="362"/>
      <c r="J24" s="362"/>
    </row>
    <row r="25" spans="1:10" x14ac:dyDescent="0.25">
      <c r="A25" s="338" t="s">
        <v>383</v>
      </c>
      <c r="B25" s="343">
        <f t="shared" si="0"/>
        <v>499000</v>
      </c>
      <c r="C25" s="339"/>
      <c r="D25" s="339"/>
      <c r="E25" s="339"/>
      <c r="F25" s="339">
        <v>499000</v>
      </c>
      <c r="G25" s="339"/>
      <c r="H25" s="363"/>
      <c r="I25" s="362"/>
      <c r="J25" s="362"/>
    </row>
    <row r="26" spans="1:10" x14ac:dyDescent="0.25">
      <c r="A26" s="338" t="s">
        <v>384</v>
      </c>
      <c r="B26" s="343">
        <f t="shared" si="0"/>
        <v>10000000</v>
      </c>
      <c r="C26" s="339"/>
      <c r="D26" s="339"/>
      <c r="E26" s="339"/>
      <c r="F26" s="339">
        <v>10000000</v>
      </c>
      <c r="G26" s="339"/>
      <c r="H26" s="363"/>
      <c r="I26" s="362"/>
      <c r="J26" s="362"/>
    </row>
    <row r="27" spans="1:10" x14ac:dyDescent="0.25">
      <c r="A27" s="338" t="s">
        <v>385</v>
      </c>
      <c r="B27" s="343">
        <f t="shared" si="0"/>
        <v>114300</v>
      </c>
      <c r="C27" s="339"/>
      <c r="D27" s="339"/>
      <c r="E27" s="339"/>
      <c r="F27" s="339">
        <v>114300</v>
      </c>
      <c r="G27" s="339"/>
      <c r="H27" s="363"/>
      <c r="I27" s="362"/>
      <c r="J27" s="362"/>
    </row>
    <row r="28" spans="1:10" x14ac:dyDescent="0.25">
      <c r="A28" s="338" t="s">
        <v>386</v>
      </c>
      <c r="B28" s="343">
        <f t="shared" si="0"/>
        <v>36894</v>
      </c>
      <c r="C28" s="339"/>
      <c r="D28" s="339"/>
      <c r="E28" s="339"/>
      <c r="F28" s="339">
        <v>36894</v>
      </c>
      <c r="G28" s="339"/>
      <c r="H28" s="363"/>
      <c r="I28" s="362"/>
      <c r="J28" s="362"/>
    </row>
    <row r="29" spans="1:10" x14ac:dyDescent="0.25">
      <c r="A29" s="338" t="s">
        <v>387</v>
      </c>
      <c r="B29" s="343">
        <f t="shared" si="0"/>
        <v>1500000</v>
      </c>
      <c r="C29" s="339"/>
      <c r="D29" s="339"/>
      <c r="E29" s="339"/>
      <c r="F29" s="339">
        <v>1500000</v>
      </c>
      <c r="G29" s="339"/>
      <c r="H29" s="363"/>
      <c r="I29" s="362"/>
      <c r="J29" s="362"/>
    </row>
    <row r="30" spans="1:10" x14ac:dyDescent="0.25">
      <c r="A30" s="338" t="s">
        <v>388</v>
      </c>
      <c r="B30" s="343">
        <f t="shared" si="0"/>
        <v>1500000</v>
      </c>
      <c r="C30" s="339"/>
      <c r="D30" s="339"/>
      <c r="E30" s="339"/>
      <c r="F30" s="339">
        <v>1500000</v>
      </c>
      <c r="G30" s="339"/>
      <c r="H30" s="363"/>
      <c r="I30" s="362"/>
      <c r="J30" s="362"/>
    </row>
    <row r="31" spans="1:10" x14ac:dyDescent="0.25">
      <c r="A31" s="338" t="s">
        <v>389</v>
      </c>
      <c r="B31" s="343">
        <f t="shared" si="0"/>
        <v>4860594</v>
      </c>
      <c r="C31" s="339"/>
      <c r="D31" s="339"/>
      <c r="E31" s="339"/>
      <c r="F31" s="339"/>
      <c r="G31" s="339">
        <v>4860594</v>
      </c>
      <c r="H31" s="363"/>
      <c r="I31" s="362"/>
      <c r="J31" s="362"/>
    </row>
    <row r="32" spans="1:10" x14ac:dyDescent="0.25">
      <c r="A32" s="334" t="s">
        <v>248</v>
      </c>
      <c r="B32" s="343">
        <f t="shared" si="0"/>
        <v>600000</v>
      </c>
      <c r="C32" s="339"/>
      <c r="D32" s="339"/>
      <c r="E32" s="339"/>
      <c r="F32" s="339">
        <v>600000</v>
      </c>
      <c r="G32" s="339"/>
      <c r="H32" s="363"/>
      <c r="I32" s="362"/>
      <c r="J32" s="362"/>
    </row>
    <row r="33" spans="1:10" x14ac:dyDescent="0.25">
      <c r="A33" s="335" t="s">
        <v>234</v>
      </c>
      <c r="B33" s="343">
        <f t="shared" si="0"/>
        <v>700000</v>
      </c>
      <c r="C33" s="339"/>
      <c r="D33" s="339"/>
      <c r="E33" s="339"/>
      <c r="F33" s="339">
        <v>700000</v>
      </c>
      <c r="G33" s="339"/>
      <c r="H33" s="363"/>
      <c r="I33" s="362"/>
      <c r="J33" s="362"/>
    </row>
    <row r="34" spans="1:10" x14ac:dyDescent="0.25">
      <c r="A34" s="336" t="s">
        <v>226</v>
      </c>
      <c r="B34" s="343">
        <f t="shared" si="0"/>
        <v>254000</v>
      </c>
      <c r="C34" s="339"/>
      <c r="D34" s="339"/>
      <c r="E34" s="339"/>
      <c r="F34" s="364">
        <v>254000</v>
      </c>
      <c r="G34" s="339"/>
      <c r="H34" s="363"/>
      <c r="I34" s="362"/>
      <c r="J34" s="362"/>
    </row>
    <row r="35" spans="1:10" x14ac:dyDescent="0.25">
      <c r="A35" s="336" t="s">
        <v>249</v>
      </c>
      <c r="B35" s="343">
        <f t="shared" si="0"/>
        <v>762000</v>
      </c>
      <c r="C35" s="339"/>
      <c r="D35" s="339"/>
      <c r="E35" s="339"/>
      <c r="F35" s="364">
        <v>762000</v>
      </c>
      <c r="G35" s="339"/>
      <c r="H35" s="363"/>
      <c r="I35" s="362"/>
      <c r="J35" s="362"/>
    </row>
    <row r="36" spans="1:10" x14ac:dyDescent="0.25">
      <c r="A36" s="337" t="s">
        <v>228</v>
      </c>
      <c r="B36" s="343">
        <f t="shared" si="0"/>
        <v>330200</v>
      </c>
      <c r="C36" s="339"/>
      <c r="D36" s="339"/>
      <c r="E36" s="339"/>
      <c r="F36" s="364">
        <v>330200</v>
      </c>
      <c r="G36" s="339"/>
      <c r="H36" s="363"/>
      <c r="I36" s="362"/>
      <c r="J36" s="362"/>
    </row>
    <row r="37" spans="1:10" x14ac:dyDescent="0.25">
      <c r="A37" s="337" t="s">
        <v>250</v>
      </c>
      <c r="B37" s="343">
        <f t="shared" si="0"/>
        <v>254000</v>
      </c>
      <c r="C37" s="339"/>
      <c r="D37" s="339"/>
      <c r="E37" s="339"/>
      <c r="F37" s="364">
        <v>254000</v>
      </c>
      <c r="G37" s="339"/>
      <c r="H37" s="363"/>
      <c r="I37" s="362"/>
      <c r="J37" s="362"/>
    </row>
    <row r="38" spans="1:10" x14ac:dyDescent="0.25">
      <c r="A38" s="337" t="s">
        <v>252</v>
      </c>
      <c r="B38" s="343">
        <f t="shared" si="0"/>
        <v>317500</v>
      </c>
      <c r="C38" s="339"/>
      <c r="D38" s="339"/>
      <c r="E38" s="339"/>
      <c r="F38" s="364">
        <v>317500</v>
      </c>
      <c r="G38" s="339"/>
      <c r="H38" s="363"/>
      <c r="I38" s="362"/>
      <c r="J38" s="362"/>
    </row>
    <row r="39" spans="1:10" x14ac:dyDescent="0.25">
      <c r="A39" s="337" t="s">
        <v>251</v>
      </c>
      <c r="B39" s="343">
        <f t="shared" si="0"/>
        <v>342900</v>
      </c>
      <c r="C39" s="339"/>
      <c r="D39" s="339"/>
      <c r="E39" s="339"/>
      <c r="F39" s="364">
        <v>342900</v>
      </c>
      <c r="G39" s="339"/>
      <c r="H39" s="363"/>
      <c r="I39" s="362"/>
      <c r="J39" s="362"/>
    </row>
    <row r="40" spans="1:10" x14ac:dyDescent="0.25">
      <c r="A40" s="334" t="s">
        <v>233</v>
      </c>
      <c r="B40" s="343">
        <f t="shared" si="0"/>
        <v>635000</v>
      </c>
      <c r="C40" s="339"/>
      <c r="D40" s="339"/>
      <c r="E40" s="339"/>
      <c r="F40" s="339">
        <v>635000</v>
      </c>
      <c r="G40" s="339"/>
      <c r="H40" s="363"/>
      <c r="I40" s="362"/>
      <c r="J40" s="362"/>
    </row>
    <row r="41" spans="1:10" x14ac:dyDescent="0.25">
      <c r="A41" s="336" t="s">
        <v>247</v>
      </c>
      <c r="B41" s="343">
        <f t="shared" si="0"/>
        <v>254000</v>
      </c>
      <c r="C41" s="339"/>
      <c r="D41" s="339"/>
      <c r="E41" s="339"/>
      <c r="F41" s="364">
        <v>254000</v>
      </c>
      <c r="G41" s="339"/>
      <c r="H41" s="363"/>
      <c r="I41" s="362"/>
      <c r="J41" s="362"/>
    </row>
    <row r="42" spans="1:10" x14ac:dyDescent="0.25">
      <c r="A42" s="337" t="s">
        <v>227</v>
      </c>
      <c r="B42" s="343">
        <f t="shared" si="0"/>
        <v>620550</v>
      </c>
      <c r="C42" s="339"/>
      <c r="D42" s="339"/>
      <c r="E42" s="339"/>
      <c r="F42" s="364">
        <v>620550</v>
      </c>
      <c r="G42" s="339"/>
      <c r="H42" s="363"/>
      <c r="I42" s="362"/>
      <c r="J42" s="362"/>
    </row>
    <row r="43" spans="1:10" x14ac:dyDescent="0.25">
      <c r="A43" s="337" t="s">
        <v>244</v>
      </c>
      <c r="B43" s="343">
        <f t="shared" si="0"/>
        <v>254000</v>
      </c>
      <c r="C43" s="339"/>
      <c r="D43" s="339"/>
      <c r="E43" s="339"/>
      <c r="F43" s="364">
        <v>254000</v>
      </c>
      <c r="G43" s="339"/>
      <c r="H43" s="363"/>
      <c r="I43" s="362"/>
      <c r="J43" s="362"/>
    </row>
    <row r="44" spans="1:10" x14ac:dyDescent="0.25">
      <c r="A44" s="337" t="s">
        <v>246</v>
      </c>
      <c r="B44" s="343">
        <f t="shared" si="0"/>
        <v>228600</v>
      </c>
      <c r="C44" s="339"/>
      <c r="D44" s="339"/>
      <c r="E44" s="339"/>
      <c r="F44" s="364">
        <v>228600</v>
      </c>
      <c r="G44" s="339"/>
      <c r="H44" s="363"/>
      <c r="I44" s="362"/>
      <c r="J44" s="362"/>
    </row>
    <row r="45" spans="1:10" x14ac:dyDescent="0.25">
      <c r="A45" s="337" t="s">
        <v>229</v>
      </c>
      <c r="B45" s="343">
        <f t="shared" si="0"/>
        <v>3810000</v>
      </c>
      <c r="C45" s="339"/>
      <c r="D45" s="339"/>
      <c r="E45" s="339"/>
      <c r="F45" s="364">
        <v>3810000</v>
      </c>
      <c r="G45" s="339"/>
      <c r="H45" s="363"/>
      <c r="I45" s="362"/>
      <c r="J45" s="362"/>
    </row>
    <row r="46" spans="1:10" x14ac:dyDescent="0.25">
      <c r="A46" s="337" t="s">
        <v>230</v>
      </c>
      <c r="B46" s="343">
        <f t="shared" si="0"/>
        <v>254000</v>
      </c>
      <c r="C46" s="339"/>
      <c r="D46" s="339"/>
      <c r="E46" s="339"/>
      <c r="F46" s="364">
        <v>254000</v>
      </c>
      <c r="G46" s="339"/>
      <c r="H46" s="363"/>
      <c r="I46" s="362"/>
      <c r="J46" s="362"/>
    </row>
    <row r="47" spans="1:10" x14ac:dyDescent="0.25">
      <c r="A47" s="336" t="s">
        <v>225</v>
      </c>
      <c r="B47" s="343">
        <f t="shared" si="0"/>
        <v>1270000</v>
      </c>
      <c r="C47" s="339"/>
      <c r="D47" s="339"/>
      <c r="E47" s="339"/>
      <c r="F47" s="364">
        <v>1270000</v>
      </c>
      <c r="G47" s="339"/>
      <c r="H47" s="363"/>
      <c r="I47" s="362"/>
      <c r="J47" s="362"/>
    </row>
    <row r="48" spans="1:10" x14ac:dyDescent="0.25">
      <c r="A48" s="338" t="s">
        <v>390</v>
      </c>
      <c r="B48" s="343">
        <f t="shared" si="0"/>
        <v>127000</v>
      </c>
      <c r="C48" s="339"/>
      <c r="D48" s="339"/>
      <c r="E48" s="339"/>
      <c r="F48" s="364">
        <v>127000</v>
      </c>
      <c r="G48" s="339"/>
      <c r="H48" s="363"/>
      <c r="I48" s="362"/>
      <c r="J48" s="362"/>
    </row>
    <row r="49" spans="1:10" x14ac:dyDescent="0.25">
      <c r="A49" s="338" t="s">
        <v>391</v>
      </c>
      <c r="B49" s="343">
        <f t="shared" si="0"/>
        <v>152400</v>
      </c>
      <c r="C49" s="339"/>
      <c r="D49" s="339"/>
      <c r="E49" s="339">
        <v>152400</v>
      </c>
      <c r="F49" s="339"/>
      <c r="G49" s="339"/>
      <c r="H49" s="363"/>
      <c r="I49" s="362"/>
      <c r="J49" s="362"/>
    </row>
    <row r="50" spans="1:10" x14ac:dyDescent="0.25">
      <c r="A50" s="338" t="s">
        <v>392</v>
      </c>
      <c r="B50" s="343">
        <f t="shared" si="0"/>
        <v>127000</v>
      </c>
      <c r="C50" s="339"/>
      <c r="D50" s="339"/>
      <c r="E50" s="339">
        <v>127000</v>
      </c>
      <c r="F50" s="339"/>
      <c r="G50" s="339"/>
      <c r="H50" s="363"/>
      <c r="I50" s="362"/>
      <c r="J50" s="362"/>
    </row>
    <row r="51" spans="1:10" x14ac:dyDescent="0.25">
      <c r="A51" s="338" t="s">
        <v>393</v>
      </c>
      <c r="B51" s="343">
        <f t="shared" si="0"/>
        <v>254000</v>
      </c>
      <c r="C51" s="339"/>
      <c r="D51" s="339"/>
      <c r="E51" s="339">
        <v>254000</v>
      </c>
      <c r="F51" s="339"/>
      <c r="G51" s="339"/>
      <c r="H51" s="363"/>
      <c r="I51" s="362"/>
      <c r="J51" s="362"/>
    </row>
    <row r="52" spans="1:10" x14ac:dyDescent="0.25">
      <c r="A52" s="338" t="s">
        <v>394</v>
      </c>
      <c r="B52" s="343">
        <f t="shared" si="0"/>
        <v>11433848</v>
      </c>
      <c r="C52" s="339"/>
      <c r="D52" s="339"/>
      <c r="E52" s="339"/>
      <c r="F52" s="339"/>
      <c r="G52" s="339"/>
      <c r="H52" s="363">
        <v>11433848</v>
      </c>
      <c r="I52" s="362"/>
      <c r="J52" s="362"/>
    </row>
    <row r="53" spans="1:10" x14ac:dyDescent="0.25">
      <c r="A53" s="338" t="s">
        <v>395</v>
      </c>
      <c r="B53" s="343">
        <f t="shared" si="0"/>
        <v>2460000</v>
      </c>
      <c r="C53" s="339"/>
      <c r="D53" s="339">
        <v>2460000</v>
      </c>
      <c r="E53" s="339"/>
      <c r="F53" s="339"/>
      <c r="G53" s="339"/>
      <c r="H53" s="363"/>
      <c r="I53" s="362"/>
      <c r="J53" s="362"/>
    </row>
    <row r="54" spans="1:10" x14ac:dyDescent="0.25">
      <c r="A54" s="338" t="s">
        <v>396</v>
      </c>
      <c r="B54" s="343">
        <f t="shared" si="0"/>
        <v>23894469</v>
      </c>
      <c r="C54" s="339"/>
      <c r="D54" s="339"/>
      <c r="E54" s="339"/>
      <c r="F54" s="339"/>
      <c r="G54" s="339">
        <v>23894469</v>
      </c>
      <c r="H54" s="363"/>
      <c r="I54" s="362"/>
      <c r="J54" s="362"/>
    </row>
    <row r="55" spans="1:10" x14ac:dyDescent="0.25">
      <c r="A55" s="338" t="s">
        <v>397</v>
      </c>
      <c r="B55" s="343">
        <f t="shared" si="0"/>
        <v>36000000</v>
      </c>
      <c r="C55" s="339">
        <v>36000000</v>
      </c>
      <c r="D55" s="339"/>
      <c r="E55" s="339"/>
      <c r="F55" s="339"/>
      <c r="G55" s="339"/>
      <c r="H55" s="363"/>
      <c r="I55" s="362"/>
      <c r="J55" s="362"/>
    </row>
    <row r="56" spans="1:10" ht="13.8" thickBot="1" x14ac:dyDescent="0.3">
      <c r="A56" s="344" t="s">
        <v>399</v>
      </c>
      <c r="B56" s="343">
        <f t="shared" si="0"/>
        <v>6727703</v>
      </c>
      <c r="C56" s="365"/>
      <c r="D56" s="365"/>
      <c r="E56" s="365"/>
      <c r="F56" s="365"/>
      <c r="G56" s="365"/>
      <c r="H56" s="366"/>
      <c r="I56" s="367">
        <v>5927492</v>
      </c>
      <c r="J56" s="367">
        <v>800211</v>
      </c>
    </row>
    <row r="57" spans="1:10" ht="13.8" thickBot="1" x14ac:dyDescent="0.3">
      <c r="A57" s="353" t="s">
        <v>398</v>
      </c>
      <c r="B57" s="354">
        <f t="shared" ref="B57:J57" si="1">SUM(B7:B56)</f>
        <v>459034248</v>
      </c>
      <c r="C57" s="354">
        <f t="shared" si="1"/>
        <v>126096387</v>
      </c>
      <c r="D57" s="355">
        <f t="shared" si="1"/>
        <v>3677323</v>
      </c>
      <c r="E57" s="355">
        <f t="shared" si="1"/>
        <v>254331980</v>
      </c>
      <c r="F57" s="355">
        <f t="shared" si="1"/>
        <v>27663944</v>
      </c>
      <c r="G57" s="355">
        <f t="shared" si="1"/>
        <v>29103063</v>
      </c>
      <c r="H57" s="356">
        <f t="shared" si="1"/>
        <v>11433848</v>
      </c>
      <c r="I57" s="356">
        <f t="shared" si="1"/>
        <v>5927492</v>
      </c>
      <c r="J57" s="356">
        <f t="shared" si="1"/>
        <v>800211</v>
      </c>
    </row>
    <row r="58" spans="1:10" x14ac:dyDescent="0.25">
      <c r="A58" s="340" t="s">
        <v>840</v>
      </c>
      <c r="B58" s="593">
        <f t="shared" ref="B58:B60" si="2">SUM(C58:J58)</f>
        <v>47708089</v>
      </c>
      <c r="C58" s="593">
        <f>C12+C13</f>
        <v>8200000</v>
      </c>
      <c r="D58" s="591">
        <f>D57</f>
        <v>3677323</v>
      </c>
      <c r="E58" s="340"/>
      <c r="F58" s="340"/>
      <c r="G58" s="591">
        <f>G57</f>
        <v>29103063</v>
      </c>
      <c r="H58" s="340"/>
      <c r="I58" s="593">
        <f>I57</f>
        <v>5927492</v>
      </c>
      <c r="J58" s="593">
        <f>J57</f>
        <v>800211</v>
      </c>
    </row>
    <row r="59" spans="1:10" x14ac:dyDescent="0.25">
      <c r="A59" s="340" t="s">
        <v>837</v>
      </c>
      <c r="B59" s="593">
        <f t="shared" si="2"/>
        <v>399892311</v>
      </c>
      <c r="C59" s="591">
        <f>C7+C9+C55</f>
        <v>117896387</v>
      </c>
      <c r="D59" s="340"/>
      <c r="E59" s="591">
        <f>E57</f>
        <v>254331980</v>
      </c>
      <c r="F59" s="591">
        <f>F57</f>
        <v>27663944</v>
      </c>
      <c r="G59" s="340"/>
      <c r="H59" s="591"/>
      <c r="I59" s="592"/>
      <c r="J59" s="592"/>
    </row>
    <row r="60" spans="1:10" x14ac:dyDescent="0.25">
      <c r="A60" s="340" t="s">
        <v>839</v>
      </c>
      <c r="B60" s="593">
        <f t="shared" si="2"/>
        <v>11433848</v>
      </c>
      <c r="C60" s="591"/>
      <c r="D60" s="340"/>
      <c r="E60" s="591"/>
      <c r="F60" s="591"/>
      <c r="G60" s="340"/>
      <c r="H60" s="591">
        <f>H57</f>
        <v>11433848</v>
      </c>
      <c r="I60" s="592"/>
      <c r="J60" s="592"/>
    </row>
    <row r="61" spans="1:10" x14ac:dyDescent="0.25">
      <c r="A61" s="592" t="s">
        <v>47</v>
      </c>
      <c r="B61" s="593">
        <f>SUM(C61:J61)</f>
        <v>459034248</v>
      </c>
      <c r="C61" s="593">
        <f>SUM(C58:C60)</f>
        <v>126096387</v>
      </c>
      <c r="D61" s="593">
        <f t="shared" ref="D61:J61" si="3">SUM(D58:D60)</f>
        <v>3677323</v>
      </c>
      <c r="E61" s="593">
        <f t="shared" si="3"/>
        <v>254331980</v>
      </c>
      <c r="F61" s="593">
        <f t="shared" si="3"/>
        <v>27663944</v>
      </c>
      <c r="G61" s="593">
        <f t="shared" si="3"/>
        <v>29103063</v>
      </c>
      <c r="H61" s="593">
        <f t="shared" si="3"/>
        <v>11433848</v>
      </c>
      <c r="I61" s="593">
        <f t="shared" si="3"/>
        <v>5927492</v>
      </c>
      <c r="J61" s="593">
        <f t="shared" si="3"/>
        <v>800211</v>
      </c>
    </row>
  </sheetData>
  <phoneticPr fontId="57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G8" sqref="G8"/>
    </sheetView>
  </sheetViews>
  <sheetFormatPr defaultRowHeight="13.2" x14ac:dyDescent="0.25"/>
  <cols>
    <col min="1" max="1" width="6.44140625" customWidth="1"/>
    <col min="2" max="2" width="46.5546875" customWidth="1"/>
    <col min="3" max="8" width="13.6640625" customWidth="1"/>
  </cols>
  <sheetData>
    <row r="1" spans="1:8" ht="18" x14ac:dyDescent="0.35">
      <c r="B1" s="28" t="s">
        <v>0</v>
      </c>
      <c r="D1" s="259" t="s">
        <v>870</v>
      </c>
    </row>
    <row r="2" spans="1:8" ht="18" x14ac:dyDescent="0.35">
      <c r="B2" s="29" t="s">
        <v>187</v>
      </c>
      <c r="D2" s="620" t="s">
        <v>867</v>
      </c>
    </row>
    <row r="3" spans="1:8" ht="15.6" x14ac:dyDescent="0.3">
      <c r="B3" s="30" t="s">
        <v>121</v>
      </c>
      <c r="C3" t="s">
        <v>122</v>
      </c>
    </row>
    <row r="4" spans="1:8" s="15" customFormat="1" ht="17.399999999999999" x14ac:dyDescent="0.3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7" thickBot="1" x14ac:dyDescent="0.3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5">
      <c r="A6" s="5">
        <v>1</v>
      </c>
      <c r="B6" s="50" t="s">
        <v>4</v>
      </c>
      <c r="C6" s="57">
        <f t="shared" ref="C6:C48" si="0">SUM(D6:H6)</f>
        <v>361781862</v>
      </c>
      <c r="D6" s="53">
        <v>34203835</v>
      </c>
      <c r="E6" s="10">
        <v>115661319</v>
      </c>
      <c r="F6" s="10">
        <v>107041038</v>
      </c>
      <c r="G6" s="10">
        <v>23831592</v>
      </c>
      <c r="H6" s="10">
        <v>81044078</v>
      </c>
    </row>
    <row r="7" spans="1:8" ht="26.4" x14ac:dyDescent="0.25">
      <c r="A7" s="5">
        <v>2</v>
      </c>
      <c r="B7" s="50" t="s">
        <v>5</v>
      </c>
      <c r="C7" s="58">
        <f t="shared" si="0"/>
        <v>78877589</v>
      </c>
      <c r="D7" s="53">
        <v>8902194</v>
      </c>
      <c r="E7" s="10">
        <v>27976915</v>
      </c>
      <c r="F7" s="10">
        <v>17096042</v>
      </c>
      <c r="G7" s="10">
        <v>5404150</v>
      </c>
      <c r="H7" s="10">
        <v>19498288</v>
      </c>
    </row>
    <row r="8" spans="1:8" x14ac:dyDescent="0.25">
      <c r="A8" s="5">
        <v>3</v>
      </c>
      <c r="B8" s="51" t="s">
        <v>6</v>
      </c>
      <c r="C8" s="58">
        <f t="shared" si="0"/>
        <v>239747771</v>
      </c>
      <c r="D8" s="54">
        <v>48395833</v>
      </c>
      <c r="E8" s="27">
        <v>34246509</v>
      </c>
      <c r="F8" s="27">
        <v>77687925</v>
      </c>
      <c r="G8" s="27">
        <v>31396726</v>
      </c>
      <c r="H8" s="10">
        <v>48020778</v>
      </c>
    </row>
    <row r="9" spans="1:8" x14ac:dyDescent="0.25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6.4" x14ac:dyDescent="0.25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</row>
    <row r="11" spans="1:8" x14ac:dyDescent="0.25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5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5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5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5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5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5">
      <c r="A17" s="5">
        <v>12</v>
      </c>
      <c r="B17" s="50" t="s">
        <v>15</v>
      </c>
      <c r="C17" s="58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5">
      <c r="A18" s="5">
        <v>13</v>
      </c>
      <c r="B18" s="32" t="s">
        <v>16</v>
      </c>
      <c r="C18" s="58">
        <f t="shared" si="0"/>
        <v>822459</v>
      </c>
      <c r="D18" s="39">
        <v>822459</v>
      </c>
      <c r="E18" s="6"/>
      <c r="F18" s="6"/>
      <c r="G18" s="6"/>
      <c r="H18" s="6"/>
    </row>
    <row r="19" spans="1:8" ht="26.4" x14ac:dyDescent="0.25">
      <c r="A19" s="5">
        <v>14</v>
      </c>
      <c r="B19" s="32" t="s">
        <v>17</v>
      </c>
      <c r="C19" s="58">
        <f t="shared" si="0"/>
        <v>155243980</v>
      </c>
      <c r="D19" s="41">
        <f>SUM(D20:D23)</f>
        <v>154501280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5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5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5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5">
      <c r="A23" s="5">
        <v>18</v>
      </c>
      <c r="B23" s="32" t="s">
        <v>21</v>
      </c>
      <c r="C23" s="58">
        <f t="shared" si="0"/>
        <v>154001280</v>
      </c>
      <c r="D23" s="39">
        <v>154001280</v>
      </c>
      <c r="E23" s="6"/>
      <c r="F23" s="6"/>
      <c r="G23" s="6"/>
      <c r="H23" s="6"/>
    </row>
    <row r="24" spans="1:8" ht="26.4" x14ac:dyDescent="0.25">
      <c r="A24" s="5">
        <v>19</v>
      </c>
      <c r="B24" s="32" t="s">
        <v>22</v>
      </c>
      <c r="C24" s="58">
        <f t="shared" si="0"/>
        <v>4851560</v>
      </c>
      <c r="D24" s="39">
        <v>4851560</v>
      </c>
      <c r="E24" s="6"/>
      <c r="F24" s="6"/>
      <c r="G24" s="6"/>
      <c r="H24" s="6"/>
    </row>
    <row r="25" spans="1:8" x14ac:dyDescent="0.25">
      <c r="A25" s="5">
        <v>20</v>
      </c>
      <c r="B25" s="32" t="s">
        <v>23</v>
      </c>
      <c r="C25" s="58">
        <f t="shared" si="0"/>
        <v>179198328</v>
      </c>
      <c r="D25" s="39">
        <v>179198328</v>
      </c>
      <c r="E25" s="6"/>
      <c r="F25" s="6"/>
      <c r="G25" s="6"/>
      <c r="H25" s="6"/>
    </row>
    <row r="26" spans="1:8" x14ac:dyDescent="0.25">
      <c r="A26" s="5">
        <v>21</v>
      </c>
      <c r="B26" s="50" t="s">
        <v>24</v>
      </c>
      <c r="C26" s="58">
        <f t="shared" si="0"/>
        <v>340116327</v>
      </c>
      <c r="D26" s="53">
        <f>D18+D19+D24+D25</f>
        <v>339373627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5">
      <c r="A27" s="5">
        <v>22</v>
      </c>
      <c r="B27" s="32" t="s">
        <v>25</v>
      </c>
      <c r="C27" s="58">
        <f t="shared" si="0"/>
        <v>2111862</v>
      </c>
      <c r="D27" s="39">
        <v>1181102</v>
      </c>
      <c r="E27" s="6">
        <v>730760</v>
      </c>
      <c r="F27" s="6">
        <v>200000</v>
      </c>
      <c r="G27" s="6"/>
      <c r="H27" s="6"/>
    </row>
    <row r="28" spans="1:8" x14ac:dyDescent="0.25">
      <c r="A28" s="5">
        <v>23</v>
      </c>
      <c r="B28" s="32" t="s">
        <v>26</v>
      </c>
      <c r="C28" s="58">
        <f t="shared" si="0"/>
        <v>15996392</v>
      </c>
      <c r="D28" s="39">
        <v>15996392</v>
      </c>
      <c r="E28" s="6"/>
      <c r="F28" s="6"/>
      <c r="G28" s="6"/>
      <c r="H28" s="6"/>
    </row>
    <row r="29" spans="1:8" x14ac:dyDescent="0.25">
      <c r="A29" s="5">
        <v>24</v>
      </c>
      <c r="B29" s="32" t="s">
        <v>27</v>
      </c>
      <c r="C29" s="58">
        <f t="shared" si="0"/>
        <v>2949950</v>
      </c>
      <c r="D29" s="39">
        <v>90000</v>
      </c>
      <c r="E29" s="6">
        <v>2599950</v>
      </c>
      <c r="F29" s="6">
        <v>260000</v>
      </c>
      <c r="G29" s="6"/>
      <c r="H29" s="6"/>
    </row>
    <row r="30" spans="1:8" x14ac:dyDescent="0.25">
      <c r="A30" s="5">
        <v>25</v>
      </c>
      <c r="B30" s="32" t="s">
        <v>28</v>
      </c>
      <c r="C30" s="58">
        <f t="shared" si="0"/>
        <v>8386510</v>
      </c>
      <c r="D30" s="39">
        <v>2530034</v>
      </c>
      <c r="E30" s="6">
        <v>1459050</v>
      </c>
      <c r="F30" s="6">
        <v>2134960</v>
      </c>
      <c r="G30" s="6">
        <v>1771442</v>
      </c>
      <c r="H30" s="6">
        <v>491024</v>
      </c>
    </row>
    <row r="31" spans="1:8" ht="26.4" x14ac:dyDescent="0.25">
      <c r="A31" s="5">
        <v>26</v>
      </c>
      <c r="B31" s="32" t="s">
        <v>29</v>
      </c>
      <c r="C31" s="58">
        <f t="shared" si="0"/>
        <v>7820058</v>
      </c>
      <c r="D31" s="39">
        <v>5345334</v>
      </c>
      <c r="E31" s="6">
        <v>1293240</v>
      </c>
      <c r="F31" s="6">
        <v>700640</v>
      </c>
      <c r="G31" s="6">
        <v>348268</v>
      </c>
      <c r="H31" s="6">
        <v>132576</v>
      </c>
    </row>
    <row r="32" spans="1:8" x14ac:dyDescent="0.25">
      <c r="A32" s="5">
        <v>27</v>
      </c>
      <c r="B32" s="50" t="s">
        <v>30</v>
      </c>
      <c r="C32" s="58">
        <f t="shared" si="0"/>
        <v>37264772</v>
      </c>
      <c r="D32" s="53">
        <f>SUM(D27:D31)</f>
        <v>25142862</v>
      </c>
      <c r="E32" s="10">
        <f>SUM(E27:E31)</f>
        <v>6083000</v>
      </c>
      <c r="F32" s="10">
        <f>SUM(F27:F31)</f>
        <v>3295600</v>
      </c>
      <c r="G32" s="10">
        <f>SUM(G27:G31)</f>
        <v>2119710</v>
      </c>
      <c r="H32" s="10">
        <f>SUM(H27:H31)</f>
        <v>623600</v>
      </c>
    </row>
    <row r="33" spans="1:8" x14ac:dyDescent="0.25">
      <c r="A33" s="5">
        <v>28</v>
      </c>
      <c r="B33" s="32" t="s">
        <v>31</v>
      </c>
      <c r="C33" s="58">
        <f t="shared" si="0"/>
        <v>209997363</v>
      </c>
      <c r="D33" s="39">
        <v>209997363</v>
      </c>
      <c r="E33" s="6"/>
      <c r="F33" s="6"/>
      <c r="G33" s="6"/>
      <c r="H33" s="6"/>
    </row>
    <row r="34" spans="1:8" x14ac:dyDescent="0.25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5">
      <c r="A35" s="5">
        <v>30</v>
      </c>
      <c r="B35" s="32" t="s">
        <v>33</v>
      </c>
      <c r="C35" s="58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6.4" x14ac:dyDescent="0.25">
      <c r="A36" s="5">
        <v>31</v>
      </c>
      <c r="B36" s="32" t="s">
        <v>34</v>
      </c>
      <c r="C36" s="58">
        <f t="shared" si="0"/>
        <v>56553488</v>
      </c>
      <c r="D36" s="39">
        <v>56440088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5">
      <c r="A37" s="5">
        <v>32</v>
      </c>
      <c r="B37" s="50" t="s">
        <v>35</v>
      </c>
      <c r="C37" s="58">
        <f t="shared" si="0"/>
        <v>266970851</v>
      </c>
      <c r="D37" s="53">
        <f>SUM(D33:D36)</f>
        <v>266437451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6.4" x14ac:dyDescent="0.25">
      <c r="A38" s="5">
        <v>33</v>
      </c>
      <c r="B38" s="32" t="s">
        <v>36</v>
      </c>
      <c r="C38" s="58">
        <f t="shared" si="0"/>
        <v>1500000</v>
      </c>
      <c r="D38" s="45">
        <f>SUM(D39:D41)</f>
        <v>1500000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5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5">
      <c r="A40" s="5">
        <v>35</v>
      </c>
      <c r="B40" s="32" t="s">
        <v>848</v>
      </c>
      <c r="C40" s="58">
        <f t="shared" si="0"/>
        <v>1500000</v>
      </c>
      <c r="D40" s="39">
        <v>1500000</v>
      </c>
      <c r="E40" s="6"/>
      <c r="F40" s="6"/>
      <c r="G40" s="6"/>
      <c r="H40" s="6"/>
    </row>
    <row r="41" spans="1:8" ht="26.4" x14ac:dyDescent="0.25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5">
      <c r="A42" s="5">
        <v>37</v>
      </c>
      <c r="B42" s="50" t="s">
        <v>40</v>
      </c>
      <c r="C42" s="58">
        <f t="shared" si="0"/>
        <v>1500000</v>
      </c>
      <c r="D42" s="53">
        <f>D38</f>
        <v>1500000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5">
      <c r="A43" s="5">
        <v>38</v>
      </c>
      <c r="B43" s="36" t="s">
        <v>41</v>
      </c>
      <c r="C43" s="58">
        <f t="shared" si="0"/>
        <v>1338259172</v>
      </c>
      <c r="D43" s="55">
        <f>D6+D7+D8+D17+D26+D32+D37+D42</f>
        <v>735955802</v>
      </c>
      <c r="E43" s="11">
        <f>E6+E7+E8+E17+E26+E32+E37+E42</f>
        <v>184094743</v>
      </c>
      <c r="F43" s="11">
        <f>F6+F7+F8+F17+F26+F32+F37+F42</f>
        <v>206117305</v>
      </c>
      <c r="G43" s="11">
        <f>G6+G7+G8+G17+G26+G32+G37+G42</f>
        <v>62752178</v>
      </c>
      <c r="H43" s="11">
        <f>H6+H7+H8+H17+H26+H32+H37+H42</f>
        <v>149339144</v>
      </c>
    </row>
    <row r="44" spans="1:8" ht="26.4" x14ac:dyDescent="0.25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</row>
    <row r="45" spans="1:8" ht="26.4" x14ac:dyDescent="0.25">
      <c r="A45" s="5">
        <v>40</v>
      </c>
      <c r="B45" s="32" t="s">
        <v>43</v>
      </c>
      <c r="C45" s="58">
        <f t="shared" si="0"/>
        <v>490382091</v>
      </c>
      <c r="D45" s="39">
        <f>'[1]17'!C69</f>
        <v>490382091</v>
      </c>
      <c r="E45" s="6"/>
      <c r="F45" s="6"/>
      <c r="G45" s="6"/>
      <c r="H45" s="6"/>
    </row>
    <row r="46" spans="1:8" x14ac:dyDescent="0.25">
      <c r="A46" s="5">
        <v>41</v>
      </c>
      <c r="B46" s="32" t="s">
        <v>44</v>
      </c>
      <c r="C46" s="58">
        <f t="shared" si="0"/>
        <v>501815939</v>
      </c>
      <c r="D46" s="45">
        <f>SUM(D44:D45)</f>
        <v>501815939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8" thickBot="1" x14ac:dyDescent="0.3">
      <c r="A47" s="5">
        <v>42</v>
      </c>
      <c r="B47" s="37" t="s">
        <v>45</v>
      </c>
      <c r="C47" s="58">
        <f t="shared" si="0"/>
        <v>501815939</v>
      </c>
      <c r="D47" s="56">
        <f>D46</f>
        <v>501815939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4" thickTop="1" thickBot="1" x14ac:dyDescent="0.3">
      <c r="A48" s="5">
        <v>43</v>
      </c>
      <c r="B48" s="52" t="s">
        <v>46</v>
      </c>
      <c r="C48" s="59">
        <f t="shared" si="0"/>
        <v>1840075111</v>
      </c>
      <c r="D48" s="23">
        <f>D43+D47</f>
        <v>1237771741</v>
      </c>
      <c r="E48" s="13">
        <f>E43+E47</f>
        <v>184094743</v>
      </c>
      <c r="F48" s="13">
        <f>F43+F47</f>
        <v>206117305</v>
      </c>
      <c r="G48" s="13">
        <f>G43+G47</f>
        <v>62752178</v>
      </c>
      <c r="H48" s="13">
        <f>H43+H47</f>
        <v>149339144</v>
      </c>
    </row>
    <row r="49" ht="13.8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workbookViewId="0">
      <selection activeCell="H2" sqref="H2"/>
    </sheetView>
  </sheetViews>
  <sheetFormatPr defaultColWidth="9.109375" defaultRowHeight="13.2" x14ac:dyDescent="0.25"/>
  <cols>
    <col min="1" max="1" width="4.33203125" style="241" customWidth="1"/>
    <col min="2" max="2" width="33.109375" style="241" customWidth="1"/>
    <col min="3" max="3" width="10.44140625" style="255" customWidth="1"/>
    <col min="4" max="4" width="12" style="255" customWidth="1"/>
    <col min="5" max="5" width="10.5546875" style="255" customWidth="1"/>
    <col min="6" max="6" width="13.6640625" style="255" customWidth="1"/>
    <col min="7" max="7" width="14" style="255" customWidth="1"/>
    <col min="8" max="8" width="16.44140625" style="255" customWidth="1"/>
    <col min="9" max="9" width="16.6640625" style="255" customWidth="1"/>
    <col min="10" max="10" width="10.88671875" style="255" customWidth="1"/>
    <col min="11" max="12" width="10.5546875" style="255" customWidth="1"/>
    <col min="13" max="13" width="8.109375" style="255" customWidth="1"/>
    <col min="14" max="16384" width="9.109375" style="255"/>
  </cols>
  <sheetData>
    <row r="1" spans="1:12" s="242" customFormat="1" ht="15.6" x14ac:dyDescent="0.3">
      <c r="A1" s="241"/>
      <c r="D1" s="243" t="s">
        <v>0</v>
      </c>
      <c r="H1" s="244" t="s">
        <v>185</v>
      </c>
    </row>
    <row r="2" spans="1:12" s="242" customFormat="1" ht="15" x14ac:dyDescent="0.25">
      <c r="A2" s="241"/>
      <c r="C2" s="245" t="s">
        <v>186</v>
      </c>
      <c r="D2" s="245"/>
      <c r="E2" s="245"/>
      <c r="H2" s="246" t="s">
        <v>867</v>
      </c>
    </row>
    <row r="3" spans="1:12" s="242" customFormat="1" ht="15" x14ac:dyDescent="0.25">
      <c r="A3" s="241"/>
      <c r="C3" s="245"/>
      <c r="D3" s="245"/>
      <c r="E3" s="245"/>
      <c r="H3" s="246"/>
    </row>
    <row r="4" spans="1:12" s="242" customFormat="1" ht="18" x14ac:dyDescent="0.35">
      <c r="A4" s="241"/>
      <c r="C4" s="245"/>
      <c r="D4" s="245"/>
      <c r="E4" s="634" t="s">
        <v>187</v>
      </c>
      <c r="J4" s="247"/>
    </row>
    <row r="5" spans="1:12" s="242" customFormat="1" ht="15" x14ac:dyDescent="0.25">
      <c r="A5" s="245"/>
      <c r="B5" s="245" t="s">
        <v>188</v>
      </c>
      <c r="C5" s="245" t="s">
        <v>189</v>
      </c>
      <c r="D5" s="245" t="s">
        <v>190</v>
      </c>
      <c r="E5" s="245" t="s">
        <v>191</v>
      </c>
      <c r="F5" s="245" t="s">
        <v>192</v>
      </c>
      <c r="G5" s="245" t="s">
        <v>193</v>
      </c>
      <c r="H5" s="245" t="s">
        <v>194</v>
      </c>
      <c r="I5" s="245" t="s">
        <v>195</v>
      </c>
    </row>
    <row r="6" spans="1:12" s="242" customFormat="1" ht="15.6" thickBot="1" x14ac:dyDescent="0.3">
      <c r="A6" s="245">
        <v>1</v>
      </c>
      <c r="B6" s="248" t="s">
        <v>196</v>
      </c>
      <c r="C6" s="248" t="s">
        <v>52</v>
      </c>
      <c r="D6" s="248" t="s">
        <v>197</v>
      </c>
      <c r="E6" s="248" t="s">
        <v>198</v>
      </c>
      <c r="F6" s="248" t="s">
        <v>199</v>
      </c>
      <c r="G6" s="248" t="s">
        <v>200</v>
      </c>
      <c r="H6" s="248" t="s">
        <v>48</v>
      </c>
      <c r="I6" s="248" t="s">
        <v>201</v>
      </c>
    </row>
    <row r="7" spans="1:12" s="242" customFormat="1" ht="15" x14ac:dyDescent="0.25">
      <c r="A7" s="245">
        <v>2</v>
      </c>
      <c r="B7" s="249" t="s">
        <v>202</v>
      </c>
      <c r="C7" s="249">
        <v>25</v>
      </c>
      <c r="D7" s="249">
        <v>4.5</v>
      </c>
      <c r="E7" s="249">
        <v>2</v>
      </c>
      <c r="F7" s="249">
        <v>13</v>
      </c>
      <c r="G7" s="249">
        <v>26.88</v>
      </c>
      <c r="H7" s="249">
        <v>12</v>
      </c>
      <c r="I7" s="249">
        <f>SUM(C7:H7)</f>
        <v>83.38</v>
      </c>
    </row>
    <row r="8" spans="1:12" s="242" customFormat="1" ht="15" x14ac:dyDescent="0.25">
      <c r="A8" s="245"/>
      <c r="B8" s="250" t="s">
        <v>203</v>
      </c>
      <c r="C8" s="250"/>
      <c r="D8" s="250">
        <v>1</v>
      </c>
      <c r="E8" s="250"/>
      <c r="F8" s="250"/>
      <c r="G8" s="250"/>
      <c r="H8" s="250"/>
      <c r="I8" s="250">
        <f>SUM(C8:H8)</f>
        <v>1</v>
      </c>
    </row>
    <row r="9" spans="1:12" s="242" customFormat="1" ht="15.6" thickBot="1" x14ac:dyDescent="0.3">
      <c r="A9" s="245">
        <v>3</v>
      </c>
      <c r="B9" s="250" t="s">
        <v>204</v>
      </c>
      <c r="C9" s="251">
        <v>2</v>
      </c>
      <c r="D9" s="251"/>
      <c r="E9" s="251"/>
      <c r="F9" s="251">
        <v>120</v>
      </c>
      <c r="G9" s="251"/>
      <c r="H9" s="251"/>
      <c r="I9" s="252">
        <f>SUM(C9:H9)</f>
        <v>122</v>
      </c>
    </row>
    <row r="10" spans="1:12" s="242" customFormat="1" ht="15.6" thickBot="1" x14ac:dyDescent="0.3">
      <c r="A10" s="245">
        <v>4</v>
      </c>
      <c r="B10" s="253" t="s">
        <v>205</v>
      </c>
      <c r="C10" s="254">
        <f t="shared" ref="C10:I10" si="0">SUM(C7:C9)</f>
        <v>27</v>
      </c>
      <c r="D10" s="254">
        <f t="shared" si="0"/>
        <v>5.5</v>
      </c>
      <c r="E10" s="254">
        <f t="shared" si="0"/>
        <v>2</v>
      </c>
      <c r="F10" s="254">
        <f t="shared" si="0"/>
        <v>133</v>
      </c>
      <c r="G10" s="254">
        <f t="shared" si="0"/>
        <v>26.88</v>
      </c>
      <c r="H10" s="254">
        <f t="shared" si="0"/>
        <v>12</v>
      </c>
      <c r="I10" s="254">
        <f t="shared" si="0"/>
        <v>206.38</v>
      </c>
    </row>
    <row r="11" spans="1:12" s="242" customFormat="1" ht="15.6" x14ac:dyDescent="0.3">
      <c r="A11" s="245"/>
      <c r="B11" s="243"/>
      <c r="C11" s="245"/>
      <c r="D11" s="245"/>
      <c r="E11" s="245"/>
      <c r="F11" s="245"/>
      <c r="G11" s="245"/>
      <c r="H11" s="245"/>
      <c r="I11" s="245"/>
    </row>
    <row r="12" spans="1:12" ht="15" x14ac:dyDescent="0.25">
      <c r="A12" s="245"/>
      <c r="B12" s="245" t="s">
        <v>206</v>
      </c>
      <c r="C12" s="245" t="s">
        <v>207</v>
      </c>
      <c r="D12" s="245"/>
      <c r="E12" s="245"/>
      <c r="F12" s="245">
        <v>1</v>
      </c>
      <c r="G12" s="245" t="s">
        <v>134</v>
      </c>
      <c r="H12" s="245"/>
      <c r="I12" s="245"/>
    </row>
    <row r="13" spans="1:12" ht="15" x14ac:dyDescent="0.25">
      <c r="B13" s="245"/>
      <c r="C13" s="245" t="s">
        <v>208</v>
      </c>
      <c r="D13" s="245"/>
      <c r="E13" s="245"/>
      <c r="F13" s="245">
        <v>1</v>
      </c>
      <c r="G13" s="245" t="s">
        <v>134</v>
      </c>
    </row>
    <row r="14" spans="1:12" ht="15" x14ac:dyDescent="0.25">
      <c r="B14" s="245"/>
      <c r="C14" s="245" t="s">
        <v>209</v>
      </c>
      <c r="D14" s="245"/>
      <c r="E14" s="245"/>
      <c r="F14" s="245">
        <v>7</v>
      </c>
      <c r="G14" s="245" t="s">
        <v>134</v>
      </c>
    </row>
    <row r="15" spans="1:12" ht="15" x14ac:dyDescent="0.25">
      <c r="B15" s="245"/>
      <c r="C15" s="245" t="s">
        <v>210</v>
      </c>
      <c r="D15" s="245"/>
      <c r="E15" s="245"/>
      <c r="F15" s="245">
        <v>3</v>
      </c>
      <c r="G15" s="245" t="s">
        <v>134</v>
      </c>
      <c r="L15" s="256"/>
    </row>
    <row r="16" spans="1:12" ht="15" x14ac:dyDescent="0.25">
      <c r="D16" s="245" t="s">
        <v>211</v>
      </c>
      <c r="E16" s="245"/>
      <c r="F16" s="245">
        <f>SUM(F12:F15)</f>
        <v>12</v>
      </c>
      <c r="G16" s="245" t="s">
        <v>134</v>
      </c>
    </row>
  </sheetData>
  <phoneticPr fontId="57" type="noConversion"/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2" sqref="G2"/>
    </sheetView>
  </sheetViews>
  <sheetFormatPr defaultColWidth="9.109375" defaultRowHeight="13.2" x14ac:dyDescent="0.25"/>
  <cols>
    <col min="1" max="1" width="5.6640625" style="299" customWidth="1"/>
    <col min="2" max="2" width="4.5546875" style="299" customWidth="1"/>
    <col min="3" max="3" width="27.33203125" style="299" customWidth="1"/>
    <col min="4" max="4" width="18.33203125" style="299" customWidth="1"/>
    <col min="5" max="5" width="7.44140625" style="299" customWidth="1"/>
    <col min="6" max="6" width="24.6640625" style="299" customWidth="1"/>
    <col min="7" max="7" width="16.6640625" style="299" customWidth="1"/>
    <col min="8" max="16384" width="9.109375" style="299"/>
  </cols>
  <sheetData>
    <row r="1" spans="1:8" x14ac:dyDescent="0.25">
      <c r="C1" s="300" t="s">
        <v>287</v>
      </c>
      <c r="D1" s="300"/>
      <c r="E1" s="301"/>
      <c r="F1" s="301"/>
      <c r="G1" s="244" t="s">
        <v>288</v>
      </c>
    </row>
    <row r="2" spans="1:8" x14ac:dyDescent="0.25">
      <c r="C2" s="301"/>
      <c r="D2" s="301" t="s">
        <v>355</v>
      </c>
      <c r="E2" s="301"/>
      <c r="F2" s="301"/>
      <c r="G2" s="620" t="s">
        <v>867</v>
      </c>
      <c r="H2" s="302"/>
    </row>
    <row r="3" spans="1:8" x14ac:dyDescent="0.25">
      <c r="C3" s="299" t="s">
        <v>289</v>
      </c>
      <c r="G3" s="247" t="s">
        <v>236</v>
      </c>
      <c r="H3" s="302"/>
    </row>
    <row r="4" spans="1:8" x14ac:dyDescent="0.25">
      <c r="G4" s="247"/>
      <c r="H4" s="302"/>
    </row>
    <row r="5" spans="1:8" x14ac:dyDescent="0.25">
      <c r="B5" s="299" t="s">
        <v>290</v>
      </c>
      <c r="C5" s="299" t="s">
        <v>189</v>
      </c>
      <c r="D5" s="299" t="s">
        <v>190</v>
      </c>
      <c r="E5" s="299" t="s">
        <v>291</v>
      </c>
      <c r="F5" s="299" t="s">
        <v>292</v>
      </c>
      <c r="G5" s="247" t="s">
        <v>193</v>
      </c>
      <c r="H5" s="302"/>
    </row>
    <row r="6" spans="1:8" x14ac:dyDescent="0.25">
      <c r="A6" s="276">
        <v>1</v>
      </c>
      <c r="B6" s="610" t="s">
        <v>293</v>
      </c>
      <c r="C6" s="610"/>
      <c r="D6" s="610"/>
      <c r="E6" s="610" t="s">
        <v>294</v>
      </c>
      <c r="F6" s="610"/>
      <c r="G6" s="610"/>
    </row>
    <row r="7" spans="1:8" x14ac:dyDescent="0.25">
      <c r="A7" s="276">
        <v>2</v>
      </c>
      <c r="B7" s="303" t="s">
        <v>295</v>
      </c>
      <c r="C7" s="303" t="s">
        <v>296</v>
      </c>
      <c r="D7" s="303"/>
      <c r="E7" s="303" t="s">
        <v>295</v>
      </c>
      <c r="F7" s="303" t="s">
        <v>297</v>
      </c>
      <c r="G7" s="303"/>
    </row>
    <row r="8" spans="1:8" x14ac:dyDescent="0.25">
      <c r="A8" s="276">
        <v>3</v>
      </c>
      <c r="B8" s="304" t="s">
        <v>298</v>
      </c>
      <c r="C8" s="305" t="s">
        <v>299</v>
      </c>
      <c r="D8" s="326">
        <f>'[1]17'!C18</f>
        <v>416277979</v>
      </c>
      <c r="E8" s="304" t="s">
        <v>298</v>
      </c>
      <c r="F8" s="304" t="s">
        <v>300</v>
      </c>
      <c r="G8" s="326">
        <f>'[1]18'!C6</f>
        <v>361781862</v>
      </c>
    </row>
    <row r="9" spans="1:8" x14ac:dyDescent="0.25">
      <c r="A9" s="276">
        <v>4</v>
      </c>
      <c r="B9" s="304" t="s">
        <v>301</v>
      </c>
      <c r="C9" s="305" t="s">
        <v>302</v>
      </c>
      <c r="D9" s="326">
        <f>'[1]17'!C36</f>
        <v>303204813</v>
      </c>
      <c r="E9" s="304" t="s">
        <v>301</v>
      </c>
      <c r="F9" s="304" t="s">
        <v>303</v>
      </c>
      <c r="G9" s="326">
        <f>'[1]18'!C7</f>
        <v>78877589</v>
      </c>
    </row>
    <row r="10" spans="1:8" x14ac:dyDescent="0.25">
      <c r="A10" s="276">
        <v>5</v>
      </c>
      <c r="B10" s="304" t="s">
        <v>304</v>
      </c>
      <c r="C10" s="305" t="s">
        <v>305</v>
      </c>
      <c r="D10" s="326">
        <f>'[1]17'!C59</f>
        <v>38871587</v>
      </c>
      <c r="E10" s="304" t="s">
        <v>304</v>
      </c>
      <c r="F10" s="304" t="s">
        <v>306</v>
      </c>
      <c r="G10" s="326">
        <f>'[1]18'!C8</f>
        <v>239747771</v>
      </c>
    </row>
    <row r="11" spans="1:8" x14ac:dyDescent="0.25">
      <c r="A11" s="276">
        <v>6</v>
      </c>
      <c r="B11" s="304" t="s">
        <v>307</v>
      </c>
      <c r="C11" s="305" t="s">
        <v>308</v>
      </c>
      <c r="D11" s="326"/>
      <c r="E11" s="304" t="s">
        <v>307</v>
      </c>
      <c r="F11" s="304" t="s">
        <v>309</v>
      </c>
      <c r="G11" s="326">
        <f>'[1]18'!C17</f>
        <v>12000000</v>
      </c>
    </row>
    <row r="12" spans="1:8" x14ac:dyDescent="0.25">
      <c r="A12" s="276">
        <v>7</v>
      </c>
      <c r="B12" s="304" t="s">
        <v>310</v>
      </c>
      <c r="C12" s="304" t="s">
        <v>311</v>
      </c>
      <c r="D12" s="326">
        <v>93659690</v>
      </c>
      <c r="E12" s="304" t="s">
        <v>310</v>
      </c>
      <c r="F12" s="304" t="s">
        <v>312</v>
      </c>
      <c r="G12" s="329">
        <f>'[1]18'!C26</f>
        <v>340116327</v>
      </c>
    </row>
    <row r="13" spans="1:8" x14ac:dyDescent="0.25">
      <c r="A13" s="276">
        <v>8</v>
      </c>
      <c r="B13" s="304" t="s">
        <v>313</v>
      </c>
      <c r="C13" s="304"/>
      <c r="D13" s="326"/>
      <c r="E13" s="304" t="s">
        <v>313</v>
      </c>
      <c r="F13" s="304"/>
      <c r="G13" s="326"/>
    </row>
    <row r="14" spans="1:8" x14ac:dyDescent="0.25">
      <c r="A14" s="276">
        <v>9</v>
      </c>
      <c r="B14" s="304"/>
      <c r="C14" s="304"/>
      <c r="D14" s="326"/>
      <c r="E14" s="304" t="s">
        <v>314</v>
      </c>
      <c r="F14" s="304"/>
      <c r="G14" s="326"/>
    </row>
    <row r="15" spans="1:8" x14ac:dyDescent="0.25">
      <c r="A15" s="276">
        <v>10</v>
      </c>
      <c r="B15" s="304"/>
      <c r="C15" s="304"/>
      <c r="D15" s="326"/>
      <c r="E15" s="304"/>
      <c r="F15" s="304"/>
      <c r="G15" s="326"/>
    </row>
    <row r="16" spans="1:8" x14ac:dyDescent="0.25">
      <c r="A16" s="276">
        <v>11</v>
      </c>
      <c r="B16" s="306"/>
      <c r="C16" s="306" t="s">
        <v>315</v>
      </c>
      <c r="D16" s="330">
        <f>SUM(D8:D15)</f>
        <v>852014069</v>
      </c>
      <c r="E16" s="306"/>
      <c r="F16" s="306" t="s">
        <v>316</v>
      </c>
      <c r="G16" s="330">
        <f>SUM(G8:G14)</f>
        <v>1032523549</v>
      </c>
    </row>
    <row r="17" spans="1:7" x14ac:dyDescent="0.25">
      <c r="A17" s="276">
        <v>12</v>
      </c>
      <c r="B17" s="304"/>
      <c r="C17" s="304"/>
      <c r="D17" s="326"/>
      <c r="E17" s="304"/>
      <c r="F17" s="304" t="s">
        <v>317</v>
      </c>
      <c r="G17" s="326">
        <f>D16</f>
        <v>852014069</v>
      </c>
    </row>
    <row r="18" spans="1:7" x14ac:dyDescent="0.25">
      <c r="A18" s="276">
        <v>13</v>
      </c>
      <c r="B18" s="304"/>
      <c r="C18" s="304"/>
      <c r="D18" s="326"/>
      <c r="E18" s="304"/>
      <c r="F18" s="304" t="s">
        <v>318</v>
      </c>
      <c r="G18" s="326">
        <f>G16-G17</f>
        <v>180509480</v>
      </c>
    </row>
    <row r="19" spans="1:7" x14ac:dyDescent="0.25">
      <c r="A19" s="276">
        <v>14</v>
      </c>
      <c r="B19" s="304"/>
      <c r="C19" s="307"/>
      <c r="D19" s="326"/>
      <c r="E19" s="304"/>
      <c r="F19" s="304"/>
      <c r="G19" s="326"/>
    </row>
    <row r="20" spans="1:7" x14ac:dyDescent="0.25">
      <c r="A20" s="276">
        <v>15</v>
      </c>
      <c r="B20" s="306" t="s">
        <v>319</v>
      </c>
      <c r="C20" s="306" t="s">
        <v>320</v>
      </c>
      <c r="D20" s="330"/>
      <c r="E20" s="306" t="s">
        <v>319</v>
      </c>
      <c r="F20" s="306" t="s">
        <v>321</v>
      </c>
      <c r="G20" s="330"/>
    </row>
    <row r="21" spans="1:7" x14ac:dyDescent="0.25">
      <c r="A21" s="276">
        <v>16</v>
      </c>
      <c r="B21" s="304" t="s">
        <v>322</v>
      </c>
      <c r="C21" s="304" t="s">
        <v>323</v>
      </c>
      <c r="D21" s="326"/>
      <c r="E21" s="304" t="s">
        <v>322</v>
      </c>
      <c r="F21" s="304" t="s">
        <v>221</v>
      </c>
      <c r="G21" s="326">
        <f>'[1]18'!C32</f>
        <v>37264772</v>
      </c>
    </row>
    <row r="22" spans="1:7" x14ac:dyDescent="0.25">
      <c r="A22" s="276">
        <v>17</v>
      </c>
      <c r="B22" s="304" t="s">
        <v>324</v>
      </c>
      <c r="C22" s="304" t="s">
        <v>325</v>
      </c>
      <c r="D22" s="326">
        <f>'[1]17'!C61</f>
        <v>180000</v>
      </c>
      <c r="E22" s="304" t="s">
        <v>324</v>
      </c>
      <c r="F22" s="304" t="s">
        <v>213</v>
      </c>
      <c r="G22" s="326">
        <f>'[1]18'!C37</f>
        <v>266970851</v>
      </c>
    </row>
    <row r="23" spans="1:7" x14ac:dyDescent="0.25">
      <c r="A23" s="276">
        <v>18</v>
      </c>
      <c r="B23" s="304" t="s">
        <v>326</v>
      </c>
      <c r="C23" s="304" t="s">
        <v>327</v>
      </c>
      <c r="D23" s="326">
        <f>'[1]17'!C65</f>
        <v>435500</v>
      </c>
      <c r="E23" s="304" t="s">
        <v>326</v>
      </c>
      <c r="F23" s="304" t="s">
        <v>328</v>
      </c>
      <c r="G23" s="326">
        <f>'[1]18'!C42</f>
        <v>1500000</v>
      </c>
    </row>
    <row r="24" spans="1:7" x14ac:dyDescent="0.25">
      <c r="A24" s="276">
        <v>19</v>
      </c>
      <c r="B24" s="304" t="s">
        <v>329</v>
      </c>
      <c r="C24" s="304" t="s">
        <v>330</v>
      </c>
      <c r="D24" s="326">
        <v>472867708</v>
      </c>
      <c r="E24" s="304" t="s">
        <v>329</v>
      </c>
      <c r="F24" s="305"/>
      <c r="G24" s="326"/>
    </row>
    <row r="25" spans="1:7" x14ac:dyDescent="0.25">
      <c r="A25" s="276">
        <v>20</v>
      </c>
      <c r="B25" s="304" t="s">
        <v>331</v>
      </c>
      <c r="C25" s="304"/>
      <c r="D25" s="326"/>
      <c r="E25" s="304" t="s">
        <v>331</v>
      </c>
      <c r="F25" s="304"/>
      <c r="G25" s="326"/>
    </row>
    <row r="26" spans="1:7" x14ac:dyDescent="0.25">
      <c r="A26" s="276">
        <v>21</v>
      </c>
      <c r="B26" s="304" t="s">
        <v>332</v>
      </c>
      <c r="C26" s="304"/>
      <c r="D26" s="326"/>
      <c r="E26" s="304"/>
      <c r="F26" s="304"/>
      <c r="G26" s="326"/>
    </row>
    <row r="27" spans="1:7" x14ac:dyDescent="0.25">
      <c r="A27" s="276">
        <v>22</v>
      </c>
      <c r="B27" s="304" t="s">
        <v>333</v>
      </c>
      <c r="C27" s="308"/>
      <c r="D27" s="326"/>
      <c r="E27" s="304"/>
      <c r="F27" s="304"/>
      <c r="G27" s="326"/>
    </row>
    <row r="28" spans="1:7" x14ac:dyDescent="0.25">
      <c r="A28" s="276">
        <v>23</v>
      </c>
      <c r="B28" s="304" t="s">
        <v>334</v>
      </c>
      <c r="C28" s="304"/>
      <c r="D28" s="326"/>
      <c r="E28" s="304"/>
      <c r="F28" s="304"/>
      <c r="G28" s="326"/>
    </row>
    <row r="29" spans="1:7" x14ac:dyDescent="0.25">
      <c r="A29" s="276">
        <v>24</v>
      </c>
      <c r="B29" s="306"/>
      <c r="C29" s="306" t="s">
        <v>335</v>
      </c>
      <c r="D29" s="330">
        <f>SUM(D21:D28)</f>
        <v>473483208</v>
      </c>
      <c r="E29" s="306"/>
      <c r="F29" s="306" t="s">
        <v>336</v>
      </c>
      <c r="G29" s="330">
        <f>SUM(G21:G26)</f>
        <v>305735623</v>
      </c>
    </row>
    <row r="30" spans="1:7" x14ac:dyDescent="0.25">
      <c r="A30" s="276">
        <v>25</v>
      </c>
      <c r="B30" s="304"/>
      <c r="C30" s="304"/>
      <c r="D30" s="326"/>
      <c r="E30" s="304"/>
      <c r="F30" s="304" t="s">
        <v>337</v>
      </c>
      <c r="G30" s="326">
        <f>D29</f>
        <v>473483208</v>
      </c>
    </row>
    <row r="31" spans="1:7" x14ac:dyDescent="0.25">
      <c r="A31" s="276">
        <v>26</v>
      </c>
      <c r="B31" s="304"/>
      <c r="C31" s="304"/>
      <c r="D31" s="326"/>
      <c r="E31" s="304"/>
      <c r="F31" s="304" t="s">
        <v>338</v>
      </c>
      <c r="G31" s="326">
        <f>G29-G30</f>
        <v>-167747585</v>
      </c>
    </row>
    <row r="32" spans="1:7" x14ac:dyDescent="0.25">
      <c r="A32" s="276">
        <v>27</v>
      </c>
      <c r="B32" s="304"/>
      <c r="D32" s="326"/>
      <c r="E32" s="304"/>
      <c r="F32" s="304"/>
      <c r="G32" s="326"/>
    </row>
    <row r="33" spans="1:7" x14ac:dyDescent="0.25">
      <c r="A33" s="276">
        <v>28</v>
      </c>
      <c r="B33" s="309"/>
      <c r="C33" s="309" t="s">
        <v>339</v>
      </c>
      <c r="D33" s="331">
        <f>D16+D29</f>
        <v>1325497277</v>
      </c>
      <c r="E33" s="309"/>
      <c r="F33" s="309" t="s">
        <v>340</v>
      </c>
      <c r="G33" s="331">
        <f>SUM(G16+G29)</f>
        <v>1338259172</v>
      </c>
    </row>
    <row r="34" spans="1:7" x14ac:dyDescent="0.25">
      <c r="A34" s="310"/>
      <c r="B34" s="310"/>
      <c r="C34" s="311" t="s">
        <v>341</v>
      </c>
      <c r="D34" s="333">
        <f>'[1]17'!C69</f>
        <v>490382091</v>
      </c>
      <c r="F34" s="311" t="s">
        <v>341</v>
      </c>
      <c r="G34" s="332">
        <f>'[1]18'!C45</f>
        <v>490382091</v>
      </c>
    </row>
    <row r="35" spans="1:7" x14ac:dyDescent="0.25">
      <c r="A35" s="310"/>
      <c r="B35" s="310"/>
      <c r="C35" s="311" t="s">
        <v>358</v>
      </c>
      <c r="D35" s="333">
        <v>24195743</v>
      </c>
      <c r="F35" s="311" t="s">
        <v>342</v>
      </c>
      <c r="G35" s="332">
        <f>'[1]18'!C44</f>
        <v>11433848</v>
      </c>
    </row>
    <row r="36" spans="1:7" x14ac:dyDescent="0.25">
      <c r="A36" s="310"/>
      <c r="B36" s="310"/>
      <c r="C36" s="311" t="s">
        <v>343</v>
      </c>
      <c r="D36" s="333">
        <f>SUM(D33:D35)</f>
        <v>1840075111</v>
      </c>
      <c r="F36" s="311" t="s">
        <v>344</v>
      </c>
      <c r="G36" s="332">
        <f>SUM(G33:G35)</f>
        <v>1840075111</v>
      </c>
    </row>
    <row r="37" spans="1:7" x14ac:dyDescent="0.25">
      <c r="A37" s="310"/>
      <c r="B37" s="310"/>
      <c r="C37" s="310"/>
      <c r="D37" s="333"/>
      <c r="G37" s="332"/>
    </row>
    <row r="38" spans="1:7" x14ac:dyDescent="0.25">
      <c r="A38" s="310"/>
      <c r="B38" s="310"/>
      <c r="C38" s="310"/>
      <c r="D38" s="333"/>
      <c r="G38" s="332"/>
    </row>
    <row r="39" spans="1:7" x14ac:dyDescent="0.25">
      <c r="A39" s="310"/>
      <c r="B39" s="310"/>
      <c r="D39" s="333"/>
    </row>
  </sheetData>
  <mergeCells count="2">
    <mergeCell ref="B6:D6"/>
    <mergeCell ref="E6:G6"/>
  </mergeCells>
  <phoneticPr fontId="57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" sqref="C3"/>
    </sheetView>
  </sheetViews>
  <sheetFormatPr defaultColWidth="9.109375" defaultRowHeight="13.2" x14ac:dyDescent="0.25"/>
  <cols>
    <col min="1" max="1" width="5" style="299" customWidth="1"/>
    <col min="2" max="2" width="48.5546875" style="299" customWidth="1"/>
    <col min="3" max="3" width="17.33203125" style="299" customWidth="1"/>
    <col min="4" max="16384" width="9.109375" style="299"/>
  </cols>
  <sheetData>
    <row r="1" spans="1:4" x14ac:dyDescent="0.25">
      <c r="B1" s="312" t="s">
        <v>354</v>
      </c>
    </row>
    <row r="2" spans="1:4" x14ac:dyDescent="0.25">
      <c r="B2" s="312" t="s">
        <v>0</v>
      </c>
      <c r="C2" s="313" t="s">
        <v>345</v>
      </c>
    </row>
    <row r="3" spans="1:4" x14ac:dyDescent="0.25">
      <c r="B3" s="301" t="s">
        <v>346</v>
      </c>
      <c r="C3" s="620" t="s">
        <v>867</v>
      </c>
    </row>
    <row r="5" spans="1:4" x14ac:dyDescent="0.25">
      <c r="B5" s="299" t="s">
        <v>290</v>
      </c>
      <c r="C5" s="299" t="s">
        <v>189</v>
      </c>
      <c r="D5" s="314" t="s">
        <v>236</v>
      </c>
    </row>
    <row r="6" spans="1:4" x14ac:dyDescent="0.25">
      <c r="A6" s="276">
        <v>1</v>
      </c>
      <c r="B6" s="315" t="s">
        <v>347</v>
      </c>
      <c r="C6" s="315" t="s">
        <v>348</v>
      </c>
    </row>
    <row r="7" spans="1:4" x14ac:dyDescent="0.25">
      <c r="A7" s="276">
        <v>2</v>
      </c>
      <c r="B7" s="304"/>
      <c r="C7" s="304"/>
    </row>
    <row r="8" spans="1:4" x14ac:dyDescent="0.25">
      <c r="A8" s="276">
        <v>3</v>
      </c>
      <c r="B8" s="304"/>
      <c r="C8" s="304"/>
    </row>
    <row r="9" spans="1:4" ht="13.8" thickBot="1" x14ac:dyDescent="0.3">
      <c r="A9" s="276">
        <v>4</v>
      </c>
      <c r="B9" s="316" t="s">
        <v>349</v>
      </c>
      <c r="C9" s="324">
        <v>2510000</v>
      </c>
    </row>
    <row r="10" spans="1:4" x14ac:dyDescent="0.25">
      <c r="A10" s="276">
        <v>5</v>
      </c>
      <c r="B10" s="317" t="s">
        <v>350</v>
      </c>
      <c r="C10" s="325">
        <v>1841560</v>
      </c>
    </row>
    <row r="11" spans="1:4" ht="13.8" thickBot="1" x14ac:dyDescent="0.3">
      <c r="A11" s="276">
        <v>6</v>
      </c>
      <c r="B11" s="304"/>
      <c r="C11" s="326"/>
    </row>
    <row r="12" spans="1:4" ht="13.8" thickBot="1" x14ac:dyDescent="0.3">
      <c r="A12" s="276">
        <v>7</v>
      </c>
      <c r="B12" s="318" t="s">
        <v>351</v>
      </c>
      <c r="C12" s="327">
        <v>500000</v>
      </c>
    </row>
    <row r="13" spans="1:4" ht="13.8" thickBot="1" x14ac:dyDescent="0.3">
      <c r="A13" s="276">
        <v>8</v>
      </c>
      <c r="B13" s="319" t="s">
        <v>352</v>
      </c>
      <c r="C13" s="328">
        <f>SUM(C9+C10+C12)</f>
        <v>4851560</v>
      </c>
    </row>
    <row r="14" spans="1:4" x14ac:dyDescent="0.25">
      <c r="A14" s="310"/>
    </row>
    <row r="15" spans="1:4" x14ac:dyDescent="0.25">
      <c r="A15" s="310"/>
      <c r="B15" s="299" t="s">
        <v>353</v>
      </c>
    </row>
    <row r="16" spans="1:4" x14ac:dyDescent="0.25">
      <c r="A16" s="310"/>
    </row>
    <row r="17" spans="1:1" x14ac:dyDescent="0.25">
      <c r="A17" s="310"/>
    </row>
    <row r="18" spans="1:1" x14ac:dyDescent="0.25">
      <c r="A18" s="310"/>
    </row>
    <row r="19" spans="1:1" x14ac:dyDescent="0.25">
      <c r="A19" s="310"/>
    </row>
  </sheetData>
  <phoneticPr fontId="5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F3" sqref="F3"/>
    </sheetView>
  </sheetViews>
  <sheetFormatPr defaultColWidth="9.109375" defaultRowHeight="13.2" x14ac:dyDescent="0.25"/>
  <cols>
    <col min="1" max="1" width="5.109375" style="293" customWidth="1"/>
    <col min="2" max="2" width="36.5546875" style="277" customWidth="1"/>
    <col min="3" max="3" width="13.44140625" style="277" customWidth="1"/>
    <col min="4" max="4" width="13.88671875" style="277" customWidth="1"/>
    <col min="5" max="5" width="15.88671875" style="277" customWidth="1"/>
    <col min="6" max="6" width="14.6640625" style="277" customWidth="1"/>
    <col min="7" max="7" width="16" style="277" customWidth="1"/>
    <col min="8" max="8" width="11.109375" style="277" customWidth="1"/>
    <col min="9" max="16384" width="9.109375" style="277"/>
  </cols>
  <sheetData>
    <row r="1" spans="1:8" x14ac:dyDescent="0.25">
      <c r="A1" s="276"/>
      <c r="C1" s="278" t="s">
        <v>0</v>
      </c>
      <c r="D1" s="278"/>
      <c r="E1" s="278"/>
    </row>
    <row r="2" spans="1:8" x14ac:dyDescent="0.25">
      <c r="A2" s="276"/>
      <c r="C2" s="279" t="s">
        <v>255</v>
      </c>
      <c r="D2" s="279"/>
      <c r="E2" s="279"/>
      <c r="F2" s="244" t="s">
        <v>256</v>
      </c>
    </row>
    <row r="3" spans="1:8" x14ac:dyDescent="0.25">
      <c r="A3" s="276"/>
      <c r="C3" s="278" t="s">
        <v>257</v>
      </c>
      <c r="D3" s="278"/>
      <c r="E3" s="278"/>
      <c r="F3" s="70" t="s">
        <v>847</v>
      </c>
    </row>
    <row r="4" spans="1:8" x14ac:dyDescent="0.25">
      <c r="A4" s="276"/>
      <c r="F4" s="247" t="s">
        <v>258</v>
      </c>
    </row>
    <row r="5" spans="1:8" x14ac:dyDescent="0.25">
      <c r="A5" s="276"/>
      <c r="B5" s="280" t="s">
        <v>188</v>
      </c>
      <c r="C5" s="280" t="s">
        <v>259</v>
      </c>
      <c r="D5" s="280" t="s">
        <v>190</v>
      </c>
      <c r="E5" s="280" t="s">
        <v>191</v>
      </c>
      <c r="F5" s="280" t="s">
        <v>192</v>
      </c>
      <c r="G5" s="280" t="s">
        <v>193</v>
      </c>
    </row>
    <row r="6" spans="1:8" x14ac:dyDescent="0.25">
      <c r="A6" s="276"/>
      <c r="B6" s="281" t="s">
        <v>260</v>
      </c>
      <c r="C6" s="611" t="s">
        <v>261</v>
      </c>
      <c r="D6" s="612"/>
      <c r="E6" s="281" t="s">
        <v>262</v>
      </c>
      <c r="F6" s="281" t="s">
        <v>263</v>
      </c>
      <c r="G6" s="281" t="s">
        <v>264</v>
      </c>
    </row>
    <row r="7" spans="1:8" x14ac:dyDescent="0.25">
      <c r="A7" s="276"/>
      <c r="B7" s="282"/>
      <c r="C7" s="282" t="s">
        <v>265</v>
      </c>
      <c r="D7" s="282" t="s">
        <v>266</v>
      </c>
      <c r="E7" s="282"/>
      <c r="F7" s="282"/>
      <c r="G7" s="282" t="s">
        <v>267</v>
      </c>
    </row>
    <row r="8" spans="1:8" x14ac:dyDescent="0.25">
      <c r="A8" s="276">
        <v>1</v>
      </c>
      <c r="B8" s="283" t="s">
        <v>268</v>
      </c>
      <c r="C8" s="320">
        <f>SUM(C9:C18)</f>
        <v>2400000</v>
      </c>
      <c r="D8" s="320">
        <f>SUM(D9:D18)</f>
        <v>6900000</v>
      </c>
      <c r="E8" s="320">
        <f>SUM(E9:E18)</f>
        <v>2700000</v>
      </c>
      <c r="F8" s="320">
        <f>SUM(F9:F18)</f>
        <v>0</v>
      </c>
      <c r="G8" s="320">
        <f>SUM(G9:G18)</f>
        <v>12000000</v>
      </c>
    </row>
    <row r="9" spans="1:8" x14ac:dyDescent="0.25">
      <c r="A9" s="276">
        <v>2</v>
      </c>
      <c r="B9" s="284" t="s">
        <v>269</v>
      </c>
      <c r="C9" s="321"/>
      <c r="D9" s="321"/>
      <c r="E9" s="321"/>
      <c r="F9" s="321"/>
      <c r="G9" s="321"/>
    </row>
    <row r="10" spans="1:8" x14ac:dyDescent="0.25">
      <c r="A10" s="276">
        <v>3</v>
      </c>
      <c r="B10" s="285" t="s">
        <v>270</v>
      </c>
      <c r="C10" s="322"/>
      <c r="D10" s="322"/>
      <c r="E10" s="322"/>
      <c r="F10" s="322"/>
      <c r="G10" s="322"/>
    </row>
    <row r="11" spans="1:8" x14ac:dyDescent="0.25">
      <c r="A11" s="276">
        <v>4</v>
      </c>
      <c r="B11" s="287" t="s">
        <v>271</v>
      </c>
      <c r="C11" s="322"/>
      <c r="D11" s="322">
        <v>600000</v>
      </c>
      <c r="E11" s="322"/>
      <c r="F11" s="322"/>
      <c r="G11" s="322">
        <f>SUM(C11:F11)</f>
        <v>600000</v>
      </c>
      <c r="H11" s="288"/>
    </row>
    <row r="12" spans="1:8" x14ac:dyDescent="0.25">
      <c r="A12" s="276">
        <v>5</v>
      </c>
      <c r="B12" s="286" t="s">
        <v>272</v>
      </c>
      <c r="C12" s="322"/>
      <c r="D12" s="322">
        <v>5300000</v>
      </c>
      <c r="E12" s="322"/>
      <c r="F12" s="322"/>
      <c r="G12" s="322">
        <f t="shared" ref="G12:G18" si="0">SUM(C12:F12)</f>
        <v>5300000</v>
      </c>
    </row>
    <row r="13" spans="1:8" x14ac:dyDescent="0.25">
      <c r="A13" s="276">
        <v>6</v>
      </c>
      <c r="B13" s="287" t="s">
        <v>273</v>
      </c>
      <c r="C13" s="322">
        <v>1500000</v>
      </c>
      <c r="D13" s="322"/>
      <c r="E13" s="322"/>
      <c r="F13" s="322"/>
      <c r="G13" s="322">
        <f t="shared" si="0"/>
        <v>1500000</v>
      </c>
      <c r="H13" s="288"/>
    </row>
    <row r="14" spans="1:8" x14ac:dyDescent="0.25">
      <c r="A14" s="276">
        <v>7</v>
      </c>
      <c r="B14" s="287" t="s">
        <v>274</v>
      </c>
      <c r="C14" s="322"/>
      <c r="D14" s="322">
        <v>1000000</v>
      </c>
      <c r="E14" s="322"/>
      <c r="F14" s="322"/>
      <c r="G14" s="322">
        <f>SUM(C14:F14)</f>
        <v>1000000</v>
      </c>
    </row>
    <row r="15" spans="1:8" x14ac:dyDescent="0.25">
      <c r="A15" s="276">
        <v>8</v>
      </c>
      <c r="B15" s="287" t="s">
        <v>275</v>
      </c>
      <c r="C15" s="322">
        <v>900000</v>
      </c>
      <c r="D15" s="322"/>
      <c r="E15" s="322"/>
      <c r="F15" s="322"/>
      <c r="G15" s="322">
        <f t="shared" si="0"/>
        <v>900000</v>
      </c>
    </row>
    <row r="16" spans="1:8" x14ac:dyDescent="0.25">
      <c r="A16" s="276">
        <v>9</v>
      </c>
      <c r="B16" s="285" t="s">
        <v>276</v>
      </c>
      <c r="C16" s="322"/>
      <c r="D16" s="322"/>
      <c r="E16" s="322"/>
      <c r="F16" s="322"/>
      <c r="G16" s="322">
        <f t="shared" si="0"/>
        <v>0</v>
      </c>
    </row>
    <row r="17" spans="1:8" x14ac:dyDescent="0.25">
      <c r="A17" s="276"/>
      <c r="B17" s="286" t="s">
        <v>277</v>
      </c>
      <c r="C17" s="322"/>
      <c r="D17" s="322"/>
      <c r="E17" s="322">
        <v>100000</v>
      </c>
      <c r="F17" s="322"/>
      <c r="G17" s="322">
        <f t="shared" si="0"/>
        <v>100000</v>
      </c>
    </row>
    <row r="18" spans="1:8" x14ac:dyDescent="0.25">
      <c r="A18" s="276">
        <v>10</v>
      </c>
      <c r="B18" s="289" t="s">
        <v>278</v>
      </c>
      <c r="C18" s="323"/>
      <c r="D18" s="323"/>
      <c r="E18" s="323">
        <v>2600000</v>
      </c>
      <c r="F18" s="323"/>
      <c r="G18" s="323">
        <f t="shared" si="0"/>
        <v>2600000</v>
      </c>
      <c r="H18" s="288"/>
    </row>
    <row r="19" spans="1:8" x14ac:dyDescent="0.25">
      <c r="A19" s="276"/>
    </row>
    <row r="20" spans="1:8" x14ac:dyDescent="0.25">
      <c r="A20" s="276"/>
    </row>
    <row r="21" spans="1:8" x14ac:dyDescent="0.25">
      <c r="A21" s="276"/>
    </row>
    <row r="22" spans="1:8" x14ac:dyDescent="0.25">
      <c r="A22" s="276"/>
    </row>
    <row r="23" spans="1:8" x14ac:dyDescent="0.25">
      <c r="A23" s="276"/>
    </row>
    <row r="24" spans="1:8" x14ac:dyDescent="0.25">
      <c r="A24" s="276"/>
    </row>
    <row r="25" spans="1:8" x14ac:dyDescent="0.25">
      <c r="A25" s="276"/>
    </row>
    <row r="26" spans="1:8" x14ac:dyDescent="0.25">
      <c r="A26" s="290"/>
    </row>
    <row r="27" spans="1:8" x14ac:dyDescent="0.25">
      <c r="A27" s="290"/>
    </row>
    <row r="28" spans="1:8" x14ac:dyDescent="0.25">
      <c r="A28" s="290"/>
    </row>
    <row r="29" spans="1:8" x14ac:dyDescent="0.25">
      <c r="A29" s="290"/>
    </row>
    <row r="30" spans="1:8" x14ac:dyDescent="0.25">
      <c r="A30" s="292"/>
    </row>
  </sheetData>
  <mergeCells count="1">
    <mergeCell ref="C6:D6"/>
  </mergeCells>
  <phoneticPr fontId="57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09375" defaultRowHeight="13.2" x14ac:dyDescent="0.25"/>
  <cols>
    <col min="1" max="1" width="9.109375" style="368"/>
    <col min="2" max="2" width="29.44140625" style="368" customWidth="1"/>
    <col min="3" max="3" width="17.33203125" style="368" customWidth="1"/>
    <col min="4" max="4" width="13.88671875" style="368" customWidth="1"/>
    <col min="5" max="16384" width="9.109375" style="368"/>
  </cols>
  <sheetData>
    <row r="1" spans="1:6" x14ac:dyDescent="0.25">
      <c r="B1" s="369" t="s">
        <v>400</v>
      </c>
    </row>
    <row r="2" spans="1:6" x14ac:dyDescent="0.25">
      <c r="A2" s="369"/>
      <c r="B2" s="369" t="s">
        <v>500</v>
      </c>
      <c r="C2" s="369"/>
      <c r="D2" s="369"/>
    </row>
    <row r="3" spans="1:6" ht="13.8" x14ac:dyDescent="0.25">
      <c r="A3" s="613" t="s">
        <v>401</v>
      </c>
      <c r="B3" s="613"/>
      <c r="C3" s="613"/>
      <c r="D3" s="613"/>
    </row>
    <row r="4" spans="1:6" x14ac:dyDescent="0.25">
      <c r="C4" s="370" t="s">
        <v>402</v>
      </c>
      <c r="D4" s="370"/>
      <c r="E4" s="370"/>
    </row>
    <row r="5" spans="1:6" x14ac:dyDescent="0.25">
      <c r="C5" s="70" t="s">
        <v>847</v>
      </c>
    </row>
    <row r="6" spans="1:6" x14ac:dyDescent="0.25">
      <c r="C6" s="371" t="s">
        <v>258</v>
      </c>
    </row>
    <row r="8" spans="1:6" x14ac:dyDescent="0.25">
      <c r="A8" s="368" t="s">
        <v>290</v>
      </c>
      <c r="B8" s="368" t="s">
        <v>259</v>
      </c>
      <c r="C8" s="368" t="s">
        <v>190</v>
      </c>
      <c r="D8" s="368" t="s">
        <v>291</v>
      </c>
      <c r="F8" s="372"/>
    </row>
    <row r="9" spans="1:6" x14ac:dyDescent="0.25">
      <c r="A9" s="373" t="s">
        <v>403</v>
      </c>
      <c r="B9" s="374" t="s">
        <v>404</v>
      </c>
      <c r="C9" s="374" t="s">
        <v>405</v>
      </c>
      <c r="D9" s="374" t="s">
        <v>406</v>
      </c>
    </row>
    <row r="10" spans="1:6" x14ac:dyDescent="0.25">
      <c r="A10" s="375"/>
      <c r="B10" s="376"/>
      <c r="C10" s="377" t="s">
        <v>407</v>
      </c>
      <c r="D10" s="377" t="s">
        <v>408</v>
      </c>
    </row>
    <row r="11" spans="1:6" x14ac:dyDescent="0.25">
      <c r="A11" s="375"/>
      <c r="B11" s="376"/>
      <c r="C11" s="377" t="s">
        <v>409</v>
      </c>
      <c r="D11" s="377" t="s">
        <v>410</v>
      </c>
    </row>
    <row r="12" spans="1:6" x14ac:dyDescent="0.25">
      <c r="A12" s="378" t="s">
        <v>411</v>
      </c>
      <c r="B12" s="379" t="s">
        <v>412</v>
      </c>
      <c r="C12" s="379" t="s">
        <v>413</v>
      </c>
      <c r="D12" s="379" t="s">
        <v>414</v>
      </c>
    </row>
    <row r="13" spans="1:6" x14ac:dyDescent="0.25">
      <c r="A13" s="380" t="s">
        <v>411</v>
      </c>
      <c r="B13" s="381" t="s">
        <v>415</v>
      </c>
      <c r="C13" s="382">
        <v>1827</v>
      </c>
      <c r="D13" s="383">
        <v>667</v>
      </c>
    </row>
    <row r="14" spans="1:6" x14ac:dyDescent="0.25">
      <c r="A14" s="380" t="s">
        <v>412</v>
      </c>
      <c r="B14" s="381" t="s">
        <v>416</v>
      </c>
      <c r="C14" s="384">
        <v>4825</v>
      </c>
      <c r="D14" s="383">
        <v>2800</v>
      </c>
    </row>
    <row r="15" spans="1:6" x14ac:dyDescent="0.25">
      <c r="A15" s="380" t="s">
        <v>413</v>
      </c>
      <c r="B15" s="381" t="s">
        <v>417</v>
      </c>
      <c r="C15" s="384">
        <v>3283</v>
      </c>
      <c r="D15" s="383">
        <v>641</v>
      </c>
    </row>
    <row r="16" spans="1:6" x14ac:dyDescent="0.25">
      <c r="A16" s="380" t="s">
        <v>414</v>
      </c>
      <c r="B16" s="381" t="s">
        <v>418</v>
      </c>
      <c r="C16" s="384">
        <v>12605</v>
      </c>
      <c r="D16" s="383">
        <v>926</v>
      </c>
    </row>
    <row r="17" spans="1:4" x14ac:dyDescent="0.25">
      <c r="A17" s="380" t="s">
        <v>419</v>
      </c>
      <c r="B17" s="381" t="s">
        <v>420</v>
      </c>
      <c r="C17" s="384">
        <v>18287</v>
      </c>
      <c r="D17" s="383">
        <v>649</v>
      </c>
    </row>
    <row r="18" spans="1:4" x14ac:dyDescent="0.25">
      <c r="A18" s="380" t="s">
        <v>421</v>
      </c>
      <c r="B18" s="381"/>
      <c r="C18" s="385"/>
      <c r="D18" s="386"/>
    </row>
    <row r="19" spans="1:4" x14ac:dyDescent="0.25">
      <c r="A19" s="380" t="s">
        <v>422</v>
      </c>
      <c r="B19" s="381"/>
      <c r="C19" s="385"/>
      <c r="D19" s="386"/>
    </row>
    <row r="20" spans="1:4" x14ac:dyDescent="0.25">
      <c r="A20" s="380" t="s">
        <v>423</v>
      </c>
      <c r="B20" s="381"/>
      <c r="C20" s="385"/>
      <c r="D20" s="386"/>
    </row>
    <row r="21" spans="1:4" x14ac:dyDescent="0.25">
      <c r="A21" s="380" t="s">
        <v>424</v>
      </c>
      <c r="B21" s="381"/>
      <c r="C21" s="385"/>
      <c r="D21" s="386"/>
    </row>
    <row r="22" spans="1:4" x14ac:dyDescent="0.25">
      <c r="A22" s="387" t="s">
        <v>425</v>
      </c>
      <c r="B22" s="388" t="s">
        <v>211</v>
      </c>
      <c r="C22" s="389">
        <f>SUM(C13:C21)</f>
        <v>40827</v>
      </c>
      <c r="D22" s="389">
        <f>SUM(D13:D21)</f>
        <v>5683</v>
      </c>
    </row>
  </sheetData>
  <mergeCells count="1">
    <mergeCell ref="A3:D3"/>
  </mergeCells>
  <phoneticPr fontId="5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H3" sqref="H3"/>
    </sheetView>
  </sheetViews>
  <sheetFormatPr defaultColWidth="9.109375" defaultRowHeight="13.2" x14ac:dyDescent="0.25"/>
  <cols>
    <col min="1" max="1" width="12.6640625" style="255" customWidth="1"/>
    <col min="2" max="2" width="30.5546875" style="255" customWidth="1"/>
    <col min="3" max="3" width="9.88671875" style="255" customWidth="1"/>
    <col min="4" max="4" width="9.6640625" style="255" customWidth="1"/>
    <col min="5" max="5" width="8.88671875" style="255" customWidth="1"/>
    <col min="6" max="6" width="8.44140625" style="255" customWidth="1"/>
    <col min="7" max="7" width="10.5546875" style="255" customWidth="1"/>
    <col min="8" max="8" width="9.88671875" style="255" customWidth="1"/>
    <col min="9" max="9" width="10.5546875" style="255" customWidth="1"/>
    <col min="10" max="10" width="13.88671875" style="255" customWidth="1"/>
    <col min="11" max="11" width="15.109375" style="255" customWidth="1"/>
    <col min="12" max="16384" width="9.109375" style="255"/>
  </cols>
  <sheetData>
    <row r="1" spans="1:10" x14ac:dyDescent="0.25">
      <c r="B1" s="296"/>
    </row>
    <row r="2" spans="1:10" ht="15.6" x14ac:dyDescent="0.3">
      <c r="C2" s="243" t="s">
        <v>354</v>
      </c>
      <c r="H2" s="390" t="s">
        <v>426</v>
      </c>
      <c r="I2" s="390"/>
      <c r="J2" s="390"/>
    </row>
    <row r="3" spans="1:10" ht="15.6" x14ac:dyDescent="0.3">
      <c r="C3" s="243" t="s">
        <v>0</v>
      </c>
      <c r="H3" s="70" t="s">
        <v>847</v>
      </c>
      <c r="I3" s="390"/>
      <c r="J3" s="390"/>
    </row>
    <row r="4" spans="1:10" x14ac:dyDescent="0.25">
      <c r="H4" s="247" t="s">
        <v>258</v>
      </c>
      <c r="I4" s="390"/>
      <c r="J4" s="390"/>
    </row>
    <row r="5" spans="1:10" ht="15.6" x14ac:dyDescent="0.3">
      <c r="A5" s="614" t="s">
        <v>427</v>
      </c>
      <c r="B5" s="614"/>
      <c r="C5" s="614"/>
      <c r="D5" s="614"/>
      <c r="E5" s="614"/>
      <c r="F5" s="614"/>
      <c r="G5" s="614"/>
      <c r="H5" s="614"/>
      <c r="I5" s="614"/>
      <c r="J5" s="614"/>
    </row>
    <row r="6" spans="1:10" ht="15.6" x14ac:dyDescent="0.3">
      <c r="A6" s="614" t="s">
        <v>428</v>
      </c>
      <c r="B6" s="614"/>
      <c r="C6" s="614"/>
      <c r="D6" s="614"/>
      <c r="E6" s="614"/>
      <c r="F6" s="614"/>
      <c r="G6" s="614"/>
      <c r="H6" s="614"/>
      <c r="I6" s="614"/>
      <c r="J6" s="614"/>
    </row>
    <row r="7" spans="1:10" ht="15.6" x14ac:dyDescent="0.3">
      <c r="A7" s="391"/>
      <c r="B7" s="391"/>
      <c r="C7" s="391"/>
      <c r="D7" s="391"/>
      <c r="E7" s="391"/>
      <c r="F7" s="391"/>
      <c r="G7" s="391"/>
      <c r="H7" s="391"/>
      <c r="I7" s="391"/>
      <c r="J7" s="391"/>
    </row>
    <row r="8" spans="1:10" ht="15.6" x14ac:dyDescent="0.3">
      <c r="A8" s="391"/>
      <c r="B8" s="391"/>
      <c r="C8" s="391"/>
      <c r="D8" s="391"/>
      <c r="E8" s="391"/>
      <c r="F8" s="391"/>
      <c r="G8" s="391"/>
      <c r="H8" s="391"/>
      <c r="I8" s="391"/>
      <c r="J8" s="391"/>
    </row>
    <row r="9" spans="1:10" s="392" customFormat="1" x14ac:dyDescent="0.25">
      <c r="A9" s="255" t="s">
        <v>290</v>
      </c>
      <c r="B9" s="255" t="s">
        <v>259</v>
      </c>
      <c r="C9" s="255" t="s">
        <v>190</v>
      </c>
      <c r="D9" s="255" t="s">
        <v>291</v>
      </c>
      <c r="E9" s="255" t="s">
        <v>292</v>
      </c>
      <c r="F9" s="241" t="s">
        <v>193</v>
      </c>
      <c r="G9" s="247" t="s">
        <v>194</v>
      </c>
      <c r="H9" s="244" t="s">
        <v>195</v>
      </c>
      <c r="I9" s="244" t="s">
        <v>283</v>
      </c>
      <c r="J9" s="244" t="s">
        <v>284</v>
      </c>
    </row>
    <row r="10" spans="1:10" x14ac:dyDescent="0.25">
      <c r="A10" s="393" t="s">
        <v>403</v>
      </c>
      <c r="B10" s="394"/>
      <c r="C10" s="291" t="s">
        <v>429</v>
      </c>
      <c r="D10" s="394" t="s">
        <v>430</v>
      </c>
      <c r="E10" s="395">
        <v>2017</v>
      </c>
      <c r="F10" s="615"/>
      <c r="G10" s="616"/>
      <c r="H10" s="616"/>
      <c r="I10" s="616"/>
      <c r="J10" s="617"/>
    </row>
    <row r="11" spans="1:10" x14ac:dyDescent="0.25">
      <c r="A11" s="396"/>
      <c r="B11" s="397" t="s">
        <v>431</v>
      </c>
      <c r="C11" s="398" t="s">
        <v>432</v>
      </c>
      <c r="D11" s="397" t="s">
        <v>433</v>
      </c>
      <c r="E11" s="397" t="s">
        <v>434</v>
      </c>
      <c r="F11" s="397" t="s">
        <v>435</v>
      </c>
      <c r="G11" s="398" t="s">
        <v>436</v>
      </c>
      <c r="H11" s="398" t="s">
        <v>502</v>
      </c>
      <c r="I11" s="399" t="s">
        <v>503</v>
      </c>
      <c r="J11" s="400" t="s">
        <v>47</v>
      </c>
    </row>
    <row r="12" spans="1:10" x14ac:dyDescent="0.25">
      <c r="A12" s="401"/>
      <c r="B12" s="402"/>
      <c r="C12" s="403" t="s">
        <v>433</v>
      </c>
      <c r="D12" s="402"/>
      <c r="E12" s="402" t="s">
        <v>437</v>
      </c>
      <c r="F12" s="402"/>
      <c r="G12" s="404"/>
      <c r="H12" s="404"/>
      <c r="I12" s="405"/>
      <c r="J12" s="406"/>
    </row>
    <row r="13" spans="1:10" ht="13.8" thickBot="1" x14ac:dyDescent="0.3">
      <c r="A13" s="407" t="s">
        <v>411</v>
      </c>
      <c r="B13" s="408" t="s">
        <v>412</v>
      </c>
      <c r="C13" s="409" t="s">
        <v>413</v>
      </c>
      <c r="D13" s="409" t="s">
        <v>414</v>
      </c>
      <c r="E13" s="409"/>
      <c r="F13" s="409" t="s">
        <v>419</v>
      </c>
      <c r="G13" s="409" t="s">
        <v>421</v>
      </c>
      <c r="H13" s="409" t="s">
        <v>422</v>
      </c>
      <c r="I13" s="410" t="s">
        <v>423</v>
      </c>
      <c r="J13" s="347"/>
    </row>
    <row r="14" spans="1:10" ht="13.8" thickBot="1" x14ac:dyDescent="0.3">
      <c r="A14" s="411" t="s">
        <v>411</v>
      </c>
      <c r="B14" s="412" t="s">
        <v>438</v>
      </c>
      <c r="C14" s="413"/>
      <c r="D14" s="413"/>
      <c r="E14" s="413"/>
      <c r="F14" s="414"/>
      <c r="G14" s="414"/>
      <c r="H14" s="414"/>
      <c r="I14" s="415"/>
      <c r="J14" s="416"/>
    </row>
    <row r="15" spans="1:10" x14ac:dyDescent="0.25">
      <c r="A15" s="417" t="s">
        <v>412</v>
      </c>
      <c r="B15" s="346"/>
      <c r="C15" s="418"/>
      <c r="D15" s="418"/>
      <c r="E15" s="418"/>
      <c r="F15" s="419"/>
      <c r="G15" s="419"/>
      <c r="H15" s="419"/>
      <c r="I15" s="420"/>
      <c r="J15" s="346"/>
    </row>
    <row r="16" spans="1:10" x14ac:dyDescent="0.25">
      <c r="A16" s="421" t="s">
        <v>413</v>
      </c>
      <c r="B16" s="345"/>
      <c r="C16" s="422"/>
      <c r="D16" s="422"/>
      <c r="E16" s="422"/>
      <c r="F16" s="423"/>
      <c r="G16" s="423"/>
      <c r="H16" s="423"/>
      <c r="I16" s="424"/>
      <c r="J16" s="345"/>
    </row>
    <row r="17" spans="1:11" x14ac:dyDescent="0.25">
      <c r="A17" s="421" t="s">
        <v>414</v>
      </c>
      <c r="B17" s="345"/>
      <c r="C17" s="422"/>
      <c r="D17" s="422"/>
      <c r="E17" s="422"/>
      <c r="F17" s="423"/>
      <c r="G17" s="423"/>
      <c r="H17" s="423"/>
      <c r="I17" s="424"/>
      <c r="J17" s="345"/>
    </row>
    <row r="18" spans="1:11" ht="13.8" thickBot="1" x14ac:dyDescent="0.3">
      <c r="A18" s="393" t="s">
        <v>419</v>
      </c>
      <c r="B18" s="347"/>
      <c r="C18" s="425"/>
      <c r="D18" s="425"/>
      <c r="E18" s="425"/>
      <c r="F18" s="426"/>
      <c r="G18" s="426"/>
      <c r="H18" s="426"/>
      <c r="I18" s="427"/>
      <c r="J18" s="347"/>
    </row>
    <row r="19" spans="1:11" ht="13.8" thickBot="1" x14ac:dyDescent="0.3">
      <c r="A19" s="411" t="s">
        <v>421</v>
      </c>
      <c r="B19" s="412" t="s">
        <v>439</v>
      </c>
      <c r="C19" s="413"/>
      <c r="D19" s="413"/>
      <c r="E19" s="413"/>
      <c r="F19" s="428"/>
      <c r="G19" s="428"/>
      <c r="H19" s="428"/>
      <c r="I19" s="429"/>
      <c r="J19" s="416"/>
    </row>
    <row r="20" spans="1:11" x14ac:dyDescent="0.25">
      <c r="A20" s="417" t="s">
        <v>422</v>
      </c>
      <c r="B20" s="419"/>
      <c r="C20" s="418"/>
      <c r="D20" s="418"/>
      <c r="E20" s="418"/>
      <c r="F20" s="430"/>
      <c r="G20" s="430"/>
      <c r="H20" s="430"/>
      <c r="I20" s="431"/>
      <c r="J20" s="432">
        <f>SUM(E20:I20)</f>
        <v>0</v>
      </c>
    </row>
    <row r="21" spans="1:11" x14ac:dyDescent="0.25">
      <c r="A21" s="421" t="s">
        <v>423</v>
      </c>
      <c r="B21" s="423"/>
      <c r="C21" s="422"/>
      <c r="D21" s="422"/>
      <c r="E21" s="422"/>
      <c r="F21" s="433"/>
      <c r="G21" s="433"/>
      <c r="H21" s="433"/>
      <c r="I21" s="434"/>
      <c r="J21" s="435"/>
    </row>
    <row r="22" spans="1:11" x14ac:dyDescent="0.25">
      <c r="A22" s="421" t="s">
        <v>424</v>
      </c>
      <c r="B22" s="423"/>
      <c r="C22" s="422"/>
      <c r="D22" s="422"/>
      <c r="E22" s="422"/>
      <c r="F22" s="433"/>
      <c r="G22" s="433"/>
      <c r="H22" s="433"/>
      <c r="I22" s="436"/>
      <c r="J22" s="435"/>
    </row>
    <row r="23" spans="1:11" ht="13.8" thickBot="1" x14ac:dyDescent="0.3">
      <c r="A23" s="393" t="s">
        <v>440</v>
      </c>
      <c r="B23" s="426"/>
      <c r="C23" s="425"/>
      <c r="D23" s="425"/>
      <c r="E23" s="425"/>
      <c r="F23" s="437"/>
      <c r="G23" s="437"/>
      <c r="H23" s="437"/>
      <c r="I23" s="438"/>
      <c r="J23" s="435">
        <f>SUM(E23:I23)</f>
        <v>0</v>
      </c>
    </row>
    <row r="24" spans="1:11" ht="13.8" thickBot="1" x14ac:dyDescent="0.3">
      <c r="A24" s="411" t="s">
        <v>441</v>
      </c>
      <c r="B24" s="439" t="s">
        <v>442</v>
      </c>
      <c r="C24" s="440"/>
      <c r="D24" s="440"/>
      <c r="E24" s="441">
        <f>SUM(E20:E22)</f>
        <v>0</v>
      </c>
      <c r="F24" s="441">
        <f>SUM(F20:F22)</f>
        <v>0</v>
      </c>
      <c r="G24" s="441">
        <f>SUM(G20:G22)</f>
        <v>0</v>
      </c>
      <c r="H24" s="441">
        <f>SUM(H20:H22)</f>
        <v>0</v>
      </c>
      <c r="I24" s="442">
        <f>SUM(I20:I22)</f>
        <v>0</v>
      </c>
      <c r="J24" s="443">
        <f>SUM(E24:I24)</f>
        <v>0</v>
      </c>
      <c r="K24" s="444"/>
    </row>
    <row r="27" spans="1:11" x14ac:dyDescent="0.25">
      <c r="B27" s="444"/>
      <c r="G27" s="444"/>
      <c r="H27" s="444"/>
      <c r="I27" s="444"/>
    </row>
    <row r="28" spans="1:11" x14ac:dyDescent="0.25">
      <c r="B28" s="444"/>
      <c r="G28" s="444"/>
      <c r="H28" s="444"/>
      <c r="I28" s="444"/>
    </row>
    <row r="29" spans="1:11" x14ac:dyDescent="0.25">
      <c r="A29" s="390"/>
      <c r="B29" s="445"/>
      <c r="G29" s="444"/>
      <c r="H29" s="444"/>
      <c r="I29" s="444"/>
    </row>
    <row r="32" spans="1:11" x14ac:dyDescent="0.25">
      <c r="B32" s="444"/>
      <c r="H32" s="444"/>
      <c r="I32" s="444"/>
    </row>
    <row r="33" spans="2:9" x14ac:dyDescent="0.25">
      <c r="B33" s="444"/>
      <c r="H33" s="444"/>
      <c r="I33" s="444"/>
    </row>
    <row r="34" spans="2:9" x14ac:dyDescent="0.25">
      <c r="B34" s="444"/>
      <c r="H34" s="444"/>
      <c r="I34" s="444"/>
    </row>
    <row r="37" spans="2:9" x14ac:dyDescent="0.25">
      <c r="B37" s="444"/>
    </row>
    <row r="38" spans="2:9" x14ac:dyDescent="0.25">
      <c r="B38" s="444"/>
    </row>
    <row r="39" spans="2:9" x14ac:dyDescent="0.25">
      <c r="B39" s="444"/>
    </row>
  </sheetData>
  <mergeCells count="3">
    <mergeCell ref="A5:J5"/>
    <mergeCell ref="A6:J6"/>
    <mergeCell ref="F10:J10"/>
  </mergeCells>
  <phoneticPr fontId="57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workbookViewId="0">
      <pane ySplit="7" topLeftCell="A8" activePane="bottomLeft" state="frozen"/>
      <selection pane="bottomLeft"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  <col min="9" max="9" width="12.6640625" customWidth="1"/>
  </cols>
  <sheetData>
    <row r="1" spans="1:8" ht="17.399999999999999" x14ac:dyDescent="0.3">
      <c r="B1" s="635" t="s">
        <v>0</v>
      </c>
      <c r="C1" s="259" t="s">
        <v>843</v>
      </c>
    </row>
    <row r="2" spans="1:8" ht="18" x14ac:dyDescent="0.35">
      <c r="B2" s="636" t="s">
        <v>187</v>
      </c>
      <c r="C2" s="620" t="s">
        <v>867</v>
      </c>
    </row>
    <row r="3" spans="1:8" ht="18" x14ac:dyDescent="0.35">
      <c r="B3" s="29" t="s">
        <v>845</v>
      </c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7" thickBot="1" x14ac:dyDescent="0.3">
      <c r="A7" s="5">
        <v>1</v>
      </c>
      <c r="B7" s="32" t="s">
        <v>54</v>
      </c>
      <c r="C7" s="601">
        <f>'[1]17'!C7-'[1]21b'!C7-'[1]21c'!C7</f>
        <v>106085367</v>
      </c>
      <c r="D7" s="601">
        <f>'[1]17'!D7-'[1]21b'!D7-'[1]21c'!D7</f>
        <v>106085367</v>
      </c>
      <c r="E7" s="601">
        <f>'[1]17'!E7-'[1]21b'!E7-'[1]21c'!E7</f>
        <v>0</v>
      </c>
      <c r="F7" s="601">
        <f>'[1]17'!F7-'[1]21b'!F7-'[1]21c'!F7</f>
        <v>0</v>
      </c>
      <c r="G7" s="601">
        <f>'[1]17'!G7-'[1]21b'!G7-'[1]21c'!G7</f>
        <v>0</v>
      </c>
      <c r="H7" s="601">
        <f>'[1]17'!H7-'[1]21b'!H7-'[1]21c'!H7</f>
        <v>0</v>
      </c>
    </row>
    <row r="8" spans="1:8" ht="27" thickBot="1" x14ac:dyDescent="0.3">
      <c r="A8" s="5">
        <v>2</v>
      </c>
      <c r="B8" s="32" t="s">
        <v>55</v>
      </c>
      <c r="C8" s="601">
        <f>'[1]17'!C8-'[1]21b'!C8-'[1]21c'!C8</f>
        <v>127904640</v>
      </c>
      <c r="D8" s="601">
        <f>'[1]17'!D8-'[1]21b'!D8-'[1]21c'!D8</f>
        <v>127904640</v>
      </c>
      <c r="E8" s="601">
        <f>'[1]17'!E8-'[1]21b'!E8-'[1]21c'!E8</f>
        <v>0</v>
      </c>
      <c r="F8" s="601">
        <f>'[1]17'!F8-'[1]21b'!F8-'[1]21c'!F8</f>
        <v>0</v>
      </c>
      <c r="G8" s="601">
        <f>'[1]17'!G8-'[1]21b'!G8-'[1]21c'!G8</f>
        <v>0</v>
      </c>
      <c r="H8" s="601">
        <f>'[1]17'!H8-'[1]21b'!H8-'[1]21c'!H8</f>
        <v>0</v>
      </c>
    </row>
    <row r="9" spans="1:8" ht="27" thickBot="1" x14ac:dyDescent="0.3">
      <c r="A9" s="5">
        <v>3</v>
      </c>
      <c r="B9" s="32" t="s">
        <v>56</v>
      </c>
      <c r="C9" s="601">
        <f>'[1]17'!C9-'[1]21b'!C9-'[1]21c'!C9</f>
        <v>90729626</v>
      </c>
      <c r="D9" s="601">
        <f>'[1]17'!D9-'[1]21b'!D9-'[1]21c'!D9</f>
        <v>90729626</v>
      </c>
      <c r="E9" s="601">
        <f>'[1]17'!E9-'[1]21b'!E9-'[1]21c'!E9</f>
        <v>0</v>
      </c>
      <c r="F9" s="601">
        <f>'[1]17'!F9-'[1]21b'!F9-'[1]21c'!F9</f>
        <v>0</v>
      </c>
      <c r="G9" s="601">
        <f>'[1]17'!G9-'[1]21b'!G9-'[1]21c'!G9</f>
        <v>0</v>
      </c>
      <c r="H9" s="601">
        <f>'[1]17'!H9-'[1]21b'!H9-'[1]21c'!H9</f>
        <v>0</v>
      </c>
    </row>
    <row r="10" spans="1:8" ht="27" thickBot="1" x14ac:dyDescent="0.3">
      <c r="A10" s="5">
        <v>4</v>
      </c>
      <c r="B10" s="32" t="s">
        <v>57</v>
      </c>
      <c r="C10" s="601">
        <f>'[1]17'!C10-'[1]21b'!C10-'[1]21c'!C10</f>
        <v>6854820</v>
      </c>
      <c r="D10" s="601">
        <f>'[1]17'!D10-'[1]21b'!D10-'[1]21c'!D10</f>
        <v>6854820</v>
      </c>
      <c r="E10" s="601">
        <f>'[1]17'!E10-'[1]21b'!E10-'[1]21c'!E10</f>
        <v>0</v>
      </c>
      <c r="F10" s="601">
        <f>'[1]17'!F10-'[1]21b'!F10-'[1]21c'!F10</f>
        <v>0</v>
      </c>
      <c r="G10" s="601">
        <f>'[1]17'!G10-'[1]21b'!G10-'[1]21c'!G10</f>
        <v>0</v>
      </c>
      <c r="H10" s="601">
        <f>'[1]17'!H10-'[1]21b'!H10-'[1]21c'!H10</f>
        <v>0</v>
      </c>
    </row>
    <row r="11" spans="1:8" ht="27" thickBot="1" x14ac:dyDescent="0.3">
      <c r="A11" s="5">
        <v>5</v>
      </c>
      <c r="B11" s="32" t="s">
        <v>58</v>
      </c>
      <c r="C11" s="601">
        <f>'[1]17'!C11-'[1]21b'!C11-'[1]21c'!C11</f>
        <v>0</v>
      </c>
      <c r="D11" s="601">
        <f>'[1]17'!D11-'[1]21b'!D11-'[1]21c'!D11</f>
        <v>0</v>
      </c>
      <c r="E11" s="601">
        <f>'[1]17'!E11-'[1]21b'!E11-'[1]21c'!E11</f>
        <v>0</v>
      </c>
      <c r="F11" s="601">
        <f>'[1]17'!F11-'[1]21b'!F11-'[1]21c'!F11</f>
        <v>0</v>
      </c>
      <c r="G11" s="601">
        <f>'[1]17'!G11-'[1]21b'!G11-'[1]21c'!G11</f>
        <v>0</v>
      </c>
      <c r="H11" s="601">
        <f>'[1]17'!H11-'[1]21b'!H11-'[1]21c'!H11</f>
        <v>0</v>
      </c>
    </row>
    <row r="12" spans="1:8" ht="13.8" thickBot="1" x14ac:dyDescent="0.3">
      <c r="A12" s="5">
        <v>6</v>
      </c>
      <c r="B12" s="32" t="s">
        <v>59</v>
      </c>
      <c r="C12" s="601">
        <f>'[1]17'!C12-'[1]21b'!C12-'[1]21c'!C12</f>
        <v>331574453</v>
      </c>
      <c r="D12" s="601">
        <f>'[1]17'!D12-'[1]21b'!D12-'[1]21c'!D12</f>
        <v>331574453</v>
      </c>
      <c r="E12" s="601">
        <f>'[1]17'!E12-'[1]21b'!E12-'[1]21c'!E12</f>
        <v>0</v>
      </c>
      <c r="F12" s="601">
        <f>'[1]17'!F12-'[1]21b'!F12-'[1]21c'!F12</f>
        <v>0</v>
      </c>
      <c r="G12" s="601">
        <f>'[1]17'!G12-'[1]21b'!G12-'[1]21c'!G12</f>
        <v>0</v>
      </c>
      <c r="H12" s="601">
        <f>'[1]17'!H12-'[1]21b'!H12-'[1]21c'!H12</f>
        <v>0</v>
      </c>
    </row>
    <row r="13" spans="1:8" ht="27" thickBot="1" x14ac:dyDescent="0.3">
      <c r="A13" s="5">
        <v>7</v>
      </c>
      <c r="B13" s="32" t="s">
        <v>60</v>
      </c>
      <c r="C13" s="601">
        <f>'[1]17'!C13-'[1]21b'!C13-'[1]21c'!C13</f>
        <v>84703526</v>
      </c>
      <c r="D13" s="601">
        <f>'[1]17'!D13-'[1]21b'!D13-'[1]21c'!D13</f>
        <v>22667022</v>
      </c>
      <c r="E13" s="601">
        <f>'[1]17'!E13-'[1]21b'!E13-'[1]21c'!E13</f>
        <v>0</v>
      </c>
      <c r="F13" s="601">
        <f>'[1]17'!F13-'[1]21b'!F13-'[1]21c'!F13</f>
        <v>62036504</v>
      </c>
      <c r="G13" s="601">
        <f>'[1]17'!G13-'[1]21b'!G13-'[1]21c'!G13</f>
        <v>0</v>
      </c>
      <c r="H13" s="601">
        <f>'[1]17'!H13-'[1]21b'!H13-'[1]21c'!H13</f>
        <v>0</v>
      </c>
    </row>
    <row r="14" spans="1:8" ht="13.8" thickBot="1" x14ac:dyDescent="0.3">
      <c r="A14" s="5">
        <v>8</v>
      </c>
      <c r="B14" s="32" t="s">
        <v>61</v>
      </c>
      <c r="C14" s="601">
        <f>'[1]17'!C14-'[1]21b'!C14-'[1]21c'!C14</f>
        <v>8237022</v>
      </c>
      <c r="D14" s="601">
        <f>'[1]17'!D14-'[1]21b'!D14-'[1]21c'!D14</f>
        <v>8237022</v>
      </c>
      <c r="E14" s="601">
        <f>'[1]17'!E14-'[1]21b'!E14-'[1]21c'!E14</f>
        <v>0</v>
      </c>
      <c r="F14" s="601">
        <f>'[1]17'!F14-'[1]21b'!F14-'[1]21c'!F14</f>
        <v>0</v>
      </c>
      <c r="G14" s="601">
        <f>'[1]17'!G14-'[1]21b'!G14-'[1]21c'!G14</f>
        <v>0</v>
      </c>
      <c r="H14" s="601">
        <f>'[1]17'!H14-'[1]21b'!H14-'[1]21c'!H14</f>
        <v>0</v>
      </c>
    </row>
    <row r="15" spans="1:8" ht="13.8" thickBot="1" x14ac:dyDescent="0.3">
      <c r="A15" s="5">
        <v>9</v>
      </c>
      <c r="B15" s="32" t="s">
        <v>62</v>
      </c>
      <c r="C15" s="601">
        <f>'[1]17'!C15-'[1]21b'!C15-'[1]21c'!C15</f>
        <v>14430000</v>
      </c>
      <c r="D15" s="601">
        <f>'[1]17'!D15-'[1]21b'!D15-'[1]21c'!D15</f>
        <v>14430000</v>
      </c>
      <c r="E15" s="601">
        <f>'[1]17'!E15-'[1]21b'!E15-'[1]21c'!E15</f>
        <v>0</v>
      </c>
      <c r="F15" s="601">
        <f>'[1]17'!F15-'[1]21b'!F15-'[1]21c'!F15</f>
        <v>0</v>
      </c>
      <c r="G15" s="601">
        <f>'[1]17'!G15-'[1]21b'!G15-'[1]21c'!G15</f>
        <v>0</v>
      </c>
      <c r="H15" s="601">
        <f>'[1]17'!H15-'[1]21b'!H15-'[1]21c'!H15</f>
        <v>0</v>
      </c>
    </row>
    <row r="16" spans="1:8" ht="13.8" thickBot="1" x14ac:dyDescent="0.3">
      <c r="A16" s="5">
        <v>10</v>
      </c>
      <c r="B16" s="32" t="s">
        <v>63</v>
      </c>
      <c r="C16" s="601">
        <f>'[1]17'!C16-'[1]21b'!C16-'[1]21c'!C16</f>
        <v>62036504</v>
      </c>
      <c r="D16" s="601">
        <f>'[1]17'!D16-'[1]21b'!D16-'[1]21c'!D16</f>
        <v>0</v>
      </c>
      <c r="E16" s="601">
        <f>'[1]17'!E16-'[1]21b'!E16-'[1]21c'!E16</f>
        <v>0</v>
      </c>
      <c r="F16" s="601">
        <f>'[1]17'!F16-'[1]21b'!F16-'[1]21c'!F16</f>
        <v>62036504</v>
      </c>
      <c r="G16" s="601">
        <f>'[1]17'!G16-'[1]21b'!G16-'[1]21c'!G16</f>
        <v>0</v>
      </c>
      <c r="H16" s="601">
        <f>'[1]17'!H16-'[1]21b'!H16-'[1]21c'!H16</f>
        <v>0</v>
      </c>
    </row>
    <row r="17" spans="1:8" ht="13.8" thickBot="1" x14ac:dyDescent="0.3">
      <c r="A17" s="5">
        <v>11</v>
      </c>
      <c r="B17" s="32" t="s">
        <v>64</v>
      </c>
      <c r="C17" s="601">
        <f>'[1]17'!C17-'[1]21b'!C17-'[1]21c'!C17</f>
        <v>0</v>
      </c>
      <c r="D17" s="601">
        <f>'[1]17'!D17-'[1]21b'!D17-'[1]21c'!D17</f>
        <v>0</v>
      </c>
      <c r="E17" s="601">
        <f>'[1]17'!E17-'[1]21b'!E17-'[1]21c'!E17</f>
        <v>0</v>
      </c>
      <c r="F17" s="601">
        <f>'[1]17'!F17-'[1]21b'!F17-'[1]21c'!F17</f>
        <v>0</v>
      </c>
      <c r="G17" s="601">
        <f>'[1]17'!G17-'[1]21b'!G17-'[1]21c'!G17</f>
        <v>0</v>
      </c>
      <c r="H17" s="601">
        <f>'[1]17'!H17-'[1]21b'!H17-'[1]21c'!H17</f>
        <v>0</v>
      </c>
    </row>
    <row r="18" spans="1:8" ht="27" thickBot="1" x14ac:dyDescent="0.3">
      <c r="A18" s="5">
        <v>12</v>
      </c>
      <c r="B18" s="33" t="s">
        <v>65</v>
      </c>
      <c r="C18" s="601">
        <f>'[1]17'!C18-'[1]21b'!C18-'[1]21c'!C18</f>
        <v>416277979</v>
      </c>
      <c r="D18" s="601">
        <f>'[1]17'!D18-'[1]21b'!D18-'[1]21c'!D18</f>
        <v>354241475</v>
      </c>
      <c r="E18" s="601">
        <f>'[1]17'!E18-'[1]21b'!E18-'[1]21c'!E18</f>
        <v>0</v>
      </c>
      <c r="F18" s="601">
        <f>'[1]17'!F18-'[1]21b'!F18-'[1]21c'!F18</f>
        <v>62036504</v>
      </c>
      <c r="G18" s="601">
        <f>'[1]17'!G18-'[1]21b'!G18-'[1]21c'!G18</f>
        <v>0</v>
      </c>
      <c r="H18" s="601">
        <f>'[1]17'!H18-'[1]21b'!H18-'[1]21c'!H18</f>
        <v>0</v>
      </c>
    </row>
    <row r="19" spans="1:8" ht="13.8" thickBot="1" x14ac:dyDescent="0.3">
      <c r="A19" s="5">
        <v>13</v>
      </c>
      <c r="B19" s="32" t="s">
        <v>66</v>
      </c>
      <c r="C19" s="601">
        <f>'[1]17'!C19-'[1]21b'!C19-'[1]21c'!C19</f>
        <v>0</v>
      </c>
      <c r="D19" s="601">
        <f>'[1]17'!D19-'[1]21b'!D19-'[1]21c'!D19</f>
        <v>0</v>
      </c>
      <c r="E19" s="601">
        <f>'[1]17'!E19-'[1]21b'!E19-'[1]21c'!E19</f>
        <v>0</v>
      </c>
      <c r="F19" s="601">
        <f>'[1]17'!F19-'[1]21b'!F19-'[1]21c'!F19</f>
        <v>0</v>
      </c>
      <c r="G19" s="601">
        <f>'[1]17'!G19-'[1]21b'!G19-'[1]21c'!G19</f>
        <v>0</v>
      </c>
      <c r="H19" s="601">
        <f>'[1]17'!H19-'[1]21b'!H19-'[1]21c'!H19</f>
        <v>0</v>
      </c>
    </row>
    <row r="20" spans="1:8" ht="13.8" thickBot="1" x14ac:dyDescent="0.3">
      <c r="A20" s="5">
        <v>14</v>
      </c>
      <c r="B20" s="32" t="s">
        <v>67</v>
      </c>
      <c r="C20" s="601">
        <f>'[1]17'!C20-'[1]21b'!C20-'[1]21c'!C20</f>
        <v>0</v>
      </c>
      <c r="D20" s="601">
        <f>'[1]17'!D20-'[1]21b'!D20-'[1]21c'!D20</f>
        <v>0</v>
      </c>
      <c r="E20" s="601">
        <f>'[1]17'!E20-'[1]21b'!E20-'[1]21c'!E20</f>
        <v>0</v>
      </c>
      <c r="F20" s="601">
        <f>'[1]17'!F20-'[1]21b'!F20-'[1]21c'!F20</f>
        <v>0</v>
      </c>
      <c r="G20" s="601">
        <f>'[1]17'!G20-'[1]21b'!G20-'[1]21c'!G20</f>
        <v>0</v>
      </c>
      <c r="H20" s="601">
        <f>'[1]17'!H20-'[1]21b'!H20-'[1]21c'!H20</f>
        <v>0</v>
      </c>
    </row>
    <row r="21" spans="1:8" ht="13.8" thickBot="1" x14ac:dyDescent="0.3">
      <c r="A21" s="5">
        <v>15</v>
      </c>
      <c r="B21" s="32" t="s">
        <v>68</v>
      </c>
      <c r="C21" s="601">
        <f>'[1]17'!C21-'[1]21b'!C21-'[1]21c'!C21</f>
        <v>0</v>
      </c>
      <c r="D21" s="601">
        <f>'[1]17'!D21-'[1]21b'!D21-'[1]21c'!D21</f>
        <v>0</v>
      </c>
      <c r="E21" s="601">
        <f>'[1]17'!E21-'[1]21b'!E21-'[1]21c'!E21</f>
        <v>0</v>
      </c>
      <c r="F21" s="601">
        <f>'[1]17'!F21-'[1]21b'!F21-'[1]21c'!F21</f>
        <v>0</v>
      </c>
      <c r="G21" s="601">
        <f>'[1]17'!G21-'[1]21b'!G21-'[1]21c'!G21</f>
        <v>0</v>
      </c>
      <c r="H21" s="601">
        <f>'[1]17'!H21-'[1]21b'!H21-'[1]21c'!H21</f>
        <v>0</v>
      </c>
    </row>
    <row r="22" spans="1:8" ht="13.8" thickBot="1" x14ac:dyDescent="0.3">
      <c r="A22" s="5">
        <v>16</v>
      </c>
      <c r="B22" s="32" t="s">
        <v>69</v>
      </c>
      <c r="C22" s="601">
        <f>'[1]17'!C22-'[1]21b'!C22-'[1]21c'!C22</f>
        <v>0</v>
      </c>
      <c r="D22" s="601">
        <f>'[1]17'!D22-'[1]21b'!D22-'[1]21c'!D22</f>
        <v>0</v>
      </c>
      <c r="E22" s="601">
        <f>'[1]17'!E22-'[1]21b'!E22-'[1]21c'!E22</f>
        <v>0</v>
      </c>
      <c r="F22" s="601">
        <f>'[1]17'!F22-'[1]21b'!F22-'[1]21c'!F22</f>
        <v>0</v>
      </c>
      <c r="G22" s="601">
        <f>'[1]17'!G22-'[1]21b'!G22-'[1]21c'!G22</f>
        <v>0</v>
      </c>
      <c r="H22" s="601">
        <f>'[1]17'!H22-'[1]21b'!H22-'[1]21c'!H22</f>
        <v>0</v>
      </c>
    </row>
    <row r="23" spans="1:8" ht="13.8" thickBot="1" x14ac:dyDescent="0.3">
      <c r="A23" s="5">
        <v>17</v>
      </c>
      <c r="B23" s="34" t="s">
        <v>70</v>
      </c>
      <c r="C23" s="601">
        <f>'[1]17'!C23-'[1]21b'!C23-'[1]21c'!C23</f>
        <v>0</v>
      </c>
      <c r="D23" s="601">
        <f>'[1]17'!D23-'[1]21b'!D23-'[1]21c'!D23</f>
        <v>0</v>
      </c>
      <c r="E23" s="601">
        <f>'[1]17'!E23-'[1]21b'!E23-'[1]21c'!E23</f>
        <v>0</v>
      </c>
      <c r="F23" s="601">
        <f>'[1]17'!F23-'[1]21b'!F23-'[1]21c'!F23</f>
        <v>0</v>
      </c>
      <c r="G23" s="601">
        <f>'[1]17'!G23-'[1]21b'!G23-'[1]21c'!G23</f>
        <v>0</v>
      </c>
      <c r="H23" s="601">
        <f>'[1]17'!H23-'[1]21b'!H23-'[1]21c'!H23</f>
        <v>0</v>
      </c>
    </row>
    <row r="24" spans="1:8" ht="27" thickBot="1" x14ac:dyDescent="0.3">
      <c r="A24" s="5">
        <v>18</v>
      </c>
      <c r="B24" s="33" t="s">
        <v>71</v>
      </c>
      <c r="C24" s="601">
        <f>'[1]17'!C24-'[1]21b'!C24-'[1]21c'!C24</f>
        <v>0</v>
      </c>
      <c r="D24" s="601">
        <f>'[1]17'!D24-'[1]21b'!D24-'[1]21c'!D24</f>
        <v>0</v>
      </c>
      <c r="E24" s="601">
        <f>'[1]17'!E24-'[1]21b'!E24-'[1]21c'!E24</f>
        <v>0</v>
      </c>
      <c r="F24" s="601">
        <f>'[1]17'!F24-'[1]21b'!F24-'[1]21c'!F24</f>
        <v>0</v>
      </c>
      <c r="G24" s="601">
        <f>'[1]17'!G24-'[1]21b'!G24-'[1]21c'!G24</f>
        <v>0</v>
      </c>
      <c r="H24" s="601">
        <f>'[1]17'!H24-'[1]21b'!H24-'[1]21c'!H24</f>
        <v>0</v>
      </c>
    </row>
    <row r="25" spans="1:8" ht="13.8" thickBot="1" x14ac:dyDescent="0.3">
      <c r="A25" s="5">
        <v>19</v>
      </c>
      <c r="B25" s="32" t="s">
        <v>72</v>
      </c>
      <c r="C25" s="601">
        <f>'[1]17'!C25-'[1]21b'!C25-'[1]21c'!C25</f>
        <v>98952275</v>
      </c>
      <c r="D25" s="601">
        <f>'[1]17'!D25-'[1]21b'!D25-'[1]21c'!D25</f>
        <v>98952275</v>
      </c>
      <c r="E25" s="601">
        <f>'[1]17'!E25-'[1]21b'!E25-'[1]21c'!E25</f>
        <v>0</v>
      </c>
      <c r="F25" s="601">
        <f>'[1]17'!F25-'[1]21b'!F25-'[1]21c'!F25</f>
        <v>0</v>
      </c>
      <c r="G25" s="601">
        <f>'[1]17'!G25-'[1]21b'!G25-'[1]21c'!G25</f>
        <v>0</v>
      </c>
      <c r="H25" s="601">
        <f>'[1]17'!H25-'[1]21b'!H25-'[1]21c'!H25</f>
        <v>0</v>
      </c>
    </row>
    <row r="26" spans="1:8" ht="13.8" thickBot="1" x14ac:dyDescent="0.3">
      <c r="A26" s="5">
        <v>20</v>
      </c>
      <c r="B26" s="32" t="s">
        <v>73</v>
      </c>
      <c r="C26" s="601">
        <f>'[1]17'!C26-'[1]21b'!C26-'[1]21c'!C26</f>
        <v>81314586</v>
      </c>
      <c r="D26" s="601">
        <f>'[1]17'!D26-'[1]21b'!D26-'[1]21c'!D26</f>
        <v>81314586</v>
      </c>
      <c r="E26" s="601">
        <f>'[1]17'!E26-'[1]21b'!E26-'[1]21c'!E26</f>
        <v>0</v>
      </c>
      <c r="F26" s="601">
        <f>'[1]17'!F26-'[1]21b'!F26-'[1]21c'!F26</f>
        <v>0</v>
      </c>
      <c r="G26" s="601">
        <f>'[1]17'!G26-'[1]21b'!G26-'[1]21c'!G26</f>
        <v>0</v>
      </c>
      <c r="H26" s="601">
        <f>'[1]17'!H26-'[1]21b'!H26-'[1]21c'!H26</f>
        <v>0</v>
      </c>
    </row>
    <row r="27" spans="1:8" ht="16.5" customHeight="1" thickBot="1" x14ac:dyDescent="0.3">
      <c r="A27" s="5">
        <v>21</v>
      </c>
      <c r="B27" s="32" t="s">
        <v>74</v>
      </c>
      <c r="C27" s="601">
        <f>'[1]17'!C27-'[1]21b'!C27-'[1]21c'!C27</f>
        <v>17637689</v>
      </c>
      <c r="D27" s="601">
        <f>'[1]17'!D27-'[1]21b'!D27-'[1]21c'!D27</f>
        <v>17637689</v>
      </c>
      <c r="E27" s="601">
        <f>'[1]17'!E27-'[1]21b'!E27-'[1]21c'!E27</f>
        <v>0</v>
      </c>
      <c r="F27" s="601">
        <f>'[1]17'!F27-'[1]21b'!F27-'[1]21c'!F27</f>
        <v>0</v>
      </c>
      <c r="G27" s="601">
        <f>'[1]17'!G27-'[1]21b'!G27-'[1]21c'!G27</f>
        <v>0</v>
      </c>
      <c r="H27" s="601">
        <f>'[1]17'!H27-'[1]21b'!H27-'[1]21c'!H27</f>
        <v>0</v>
      </c>
    </row>
    <row r="28" spans="1:8" ht="18.75" customHeight="1" thickBot="1" x14ac:dyDescent="0.3">
      <c r="A28" s="5">
        <v>22</v>
      </c>
      <c r="B28" s="32" t="s">
        <v>75</v>
      </c>
      <c r="C28" s="601">
        <f>'[1]17'!C28-'[1]21b'!C28-'[1]21c'!C28</f>
        <v>189265417</v>
      </c>
      <c r="D28" s="601">
        <f>'[1]17'!D28-'[1]21b'!D28-'[1]21c'!D28</f>
        <v>189265417</v>
      </c>
      <c r="E28" s="601">
        <f>'[1]17'!E28-'[1]21b'!E28-'[1]21c'!E28</f>
        <v>0</v>
      </c>
      <c r="F28" s="601">
        <f>'[1]17'!F28-'[1]21b'!F28-'[1]21c'!F28</f>
        <v>0</v>
      </c>
      <c r="G28" s="601">
        <f>'[1]17'!G28-'[1]21b'!G28-'[1]21c'!G28</f>
        <v>0</v>
      </c>
      <c r="H28" s="601">
        <f>'[1]17'!H28-'[1]21b'!H28-'[1]21c'!H28</f>
        <v>0</v>
      </c>
    </row>
    <row r="29" spans="1:8" ht="13.8" thickBot="1" x14ac:dyDescent="0.3">
      <c r="A29" s="5">
        <v>23</v>
      </c>
      <c r="B29" s="32" t="s">
        <v>76</v>
      </c>
      <c r="C29" s="601">
        <f>'[1]17'!C29-'[1]21b'!C29-'[1]21c'!C29</f>
        <v>11678757</v>
      </c>
      <c r="D29" s="601">
        <f>'[1]17'!D29-'[1]21b'!D29-'[1]21c'!D29</f>
        <v>11678757</v>
      </c>
      <c r="E29" s="601">
        <f>'[1]17'!E29-'[1]21b'!E29-'[1]21c'!E29</f>
        <v>0</v>
      </c>
      <c r="F29" s="601">
        <f>'[1]17'!F29-'[1]21b'!F29-'[1]21c'!F29</f>
        <v>0</v>
      </c>
      <c r="G29" s="601">
        <f>'[1]17'!G29-'[1]21b'!G29-'[1]21c'!G29</f>
        <v>0</v>
      </c>
      <c r="H29" s="601">
        <f>'[1]17'!H29-'[1]21b'!H29-'[1]21c'!H29</f>
        <v>0</v>
      </c>
    </row>
    <row r="30" spans="1:8" ht="27" thickBot="1" x14ac:dyDescent="0.3">
      <c r="A30" s="5">
        <v>24</v>
      </c>
      <c r="B30" s="32" t="s">
        <v>77</v>
      </c>
      <c r="C30" s="601">
        <f>'[1]17'!C30-'[1]21b'!C30-'[1]21c'!C30</f>
        <v>110000</v>
      </c>
      <c r="D30" s="601">
        <f>'[1]17'!D30-'[1]21b'!D30-'[1]21c'!D30</f>
        <v>110000</v>
      </c>
      <c r="E30" s="601">
        <f>'[1]17'!E30-'[1]21b'!E30-'[1]21c'!E30</f>
        <v>0</v>
      </c>
      <c r="F30" s="601">
        <f>'[1]17'!F30-'[1]21b'!F30-'[1]21c'!F30</f>
        <v>0</v>
      </c>
      <c r="G30" s="601">
        <f>'[1]17'!G30-'[1]21b'!G30-'[1]21c'!G30</f>
        <v>0</v>
      </c>
      <c r="H30" s="601">
        <f>'[1]17'!H30-'[1]21b'!H30-'[1]21c'!H30</f>
        <v>0</v>
      </c>
    </row>
    <row r="31" spans="1:8" ht="13.8" thickBot="1" x14ac:dyDescent="0.3">
      <c r="A31" s="5">
        <v>25</v>
      </c>
      <c r="B31" s="32" t="s">
        <v>78</v>
      </c>
      <c r="C31" s="601">
        <f>'[1]17'!C31-'[1]21b'!C31-'[1]21c'!C31</f>
        <v>201054174</v>
      </c>
      <c r="D31" s="601">
        <f>'[1]17'!D31-'[1]21b'!D31-'[1]21c'!D31</f>
        <v>201054174</v>
      </c>
      <c r="E31" s="601">
        <f>'[1]17'!E31-'[1]21b'!E31-'[1]21c'!E31</f>
        <v>0</v>
      </c>
      <c r="F31" s="601">
        <f>'[1]17'!F31-'[1]21b'!F31-'[1]21c'!F31</f>
        <v>0</v>
      </c>
      <c r="G31" s="601">
        <f>'[1]17'!G31-'[1]21b'!G31-'[1]21c'!G31</f>
        <v>0</v>
      </c>
      <c r="H31" s="601">
        <f>'[1]17'!H31-'[1]21b'!H31-'[1]21c'!H31</f>
        <v>0</v>
      </c>
    </row>
    <row r="32" spans="1:8" ht="13.8" thickBot="1" x14ac:dyDescent="0.3">
      <c r="A32" s="5">
        <v>26</v>
      </c>
      <c r="B32" s="32" t="s">
        <v>79</v>
      </c>
      <c r="C32" s="601">
        <f>'[1]17'!C32-'[1]21b'!C32-'[1]21c'!C32</f>
        <v>0</v>
      </c>
      <c r="D32" s="601">
        <f>'[1]17'!D32-'[1]21b'!D32-'[1]21c'!D32</f>
        <v>0</v>
      </c>
      <c r="E32" s="601">
        <f>'[1]17'!E32-'[1]21b'!E32-'[1]21c'!E32</f>
        <v>0</v>
      </c>
      <c r="F32" s="601">
        <f>'[1]17'!F32-'[1]21b'!F32-'[1]21c'!F32</f>
        <v>0</v>
      </c>
      <c r="G32" s="601">
        <f>'[1]17'!G32-'[1]21b'!G32-'[1]21c'!G32</f>
        <v>0</v>
      </c>
      <c r="H32" s="601">
        <f>'[1]17'!H32-'[1]21b'!H32-'[1]21c'!H32</f>
        <v>0</v>
      </c>
    </row>
    <row r="33" spans="1:8" ht="40.200000000000003" thickBot="1" x14ac:dyDescent="0.3">
      <c r="A33" s="5">
        <v>27</v>
      </c>
      <c r="B33" s="32" t="s">
        <v>80</v>
      </c>
      <c r="C33" s="601">
        <f>'[1]17'!C33-'[1]21b'!C33-'[1]21c'!C33</f>
        <v>0</v>
      </c>
      <c r="D33" s="601">
        <f>'[1]17'!D33-'[1]21b'!D33-'[1]21c'!D33</f>
        <v>0</v>
      </c>
      <c r="E33" s="601">
        <f>'[1]17'!E33-'[1]21b'!E33-'[1]21c'!E33</f>
        <v>0</v>
      </c>
      <c r="F33" s="601">
        <f>'[1]17'!F33-'[1]21b'!F33-'[1]21c'!F33</f>
        <v>0</v>
      </c>
      <c r="G33" s="601">
        <f>'[1]17'!G33-'[1]21b'!G33-'[1]21c'!G33</f>
        <v>0</v>
      </c>
      <c r="H33" s="601">
        <f>'[1]17'!H33-'[1]21b'!H33-'[1]21c'!H33</f>
        <v>0</v>
      </c>
    </row>
    <row r="34" spans="1:8" ht="13.8" thickBot="1" x14ac:dyDescent="0.3">
      <c r="A34" s="5">
        <v>28</v>
      </c>
      <c r="B34" s="32" t="s">
        <v>81</v>
      </c>
      <c r="C34" s="601">
        <f>'[1]17'!C34-'[1]21b'!C34-'[1]21c'!C34</f>
        <v>0</v>
      </c>
      <c r="D34" s="601">
        <f>'[1]17'!D34-'[1]21b'!D34-'[1]21c'!D34</f>
        <v>0</v>
      </c>
      <c r="E34" s="601">
        <f>'[1]17'!E34-'[1]21b'!E34-'[1]21c'!E34</f>
        <v>0</v>
      </c>
      <c r="F34" s="601">
        <f>'[1]17'!F34-'[1]21b'!F34-'[1]21c'!F34</f>
        <v>0</v>
      </c>
      <c r="G34" s="601">
        <f>'[1]17'!G34-'[1]21b'!G34-'[1]21c'!G34</f>
        <v>0</v>
      </c>
      <c r="H34" s="601">
        <f>'[1]17'!H34-'[1]21b'!H34-'[1]21c'!H34</f>
        <v>0</v>
      </c>
    </row>
    <row r="35" spans="1:8" ht="13.8" thickBot="1" x14ac:dyDescent="0.3">
      <c r="A35" s="5">
        <v>29</v>
      </c>
      <c r="B35" s="32" t="s">
        <v>82</v>
      </c>
      <c r="C35" s="601">
        <f>'[1]17'!C35-'[1]21b'!C35-'[1]21c'!C35</f>
        <v>0</v>
      </c>
      <c r="D35" s="601">
        <f>'[1]17'!D35-'[1]21b'!D35-'[1]21c'!D35</f>
        <v>0</v>
      </c>
      <c r="E35" s="601">
        <f>'[1]17'!E35-'[1]21b'!E35-'[1]21c'!E35</f>
        <v>0</v>
      </c>
      <c r="F35" s="601">
        <f>'[1]17'!F35-'[1]21b'!F35-'[1]21c'!F35</f>
        <v>0</v>
      </c>
      <c r="G35" s="601">
        <f>'[1]17'!G35-'[1]21b'!G35-'[1]21c'!G35</f>
        <v>0</v>
      </c>
      <c r="H35" s="601">
        <f>'[1]17'!H35-'[1]21b'!H35-'[1]21c'!H35</f>
        <v>0</v>
      </c>
    </row>
    <row r="36" spans="1:8" ht="13.8" thickBot="1" x14ac:dyDescent="0.3">
      <c r="A36" s="5">
        <v>30</v>
      </c>
      <c r="B36" s="33" t="s">
        <v>83</v>
      </c>
      <c r="C36" s="601">
        <f>'[1]17'!C36-'[1]21b'!C36-'[1]21c'!C36</f>
        <v>300006449</v>
      </c>
      <c r="D36" s="601">
        <f>'[1]17'!D36-'[1]21b'!D36-'[1]21c'!D36</f>
        <v>300006449</v>
      </c>
      <c r="E36" s="601">
        <f>'[1]17'!E36-'[1]21b'!E36-'[1]21c'!E36</f>
        <v>0</v>
      </c>
      <c r="F36" s="601">
        <f>'[1]17'!F36-'[1]21b'!F36-'[1]21c'!F36</f>
        <v>0</v>
      </c>
      <c r="G36" s="601">
        <f>'[1]17'!G36-'[1]21b'!G36-'[1]21c'!G36</f>
        <v>0</v>
      </c>
      <c r="H36" s="601">
        <f>'[1]17'!H36-'[1]21b'!H36-'[1]21c'!H36</f>
        <v>0</v>
      </c>
    </row>
    <row r="37" spans="1:8" ht="13.8" thickBot="1" x14ac:dyDescent="0.3">
      <c r="A37" s="5">
        <v>31</v>
      </c>
      <c r="B37" s="35" t="s">
        <v>84</v>
      </c>
      <c r="C37" s="601">
        <f>'[1]17'!C37-'[1]21b'!C37-'[1]21c'!C37</f>
        <v>6822704</v>
      </c>
      <c r="D37" s="601">
        <f>'[1]17'!D37-'[1]21b'!D37-'[1]21c'!D37</f>
        <v>0</v>
      </c>
      <c r="E37" s="601">
        <f>'[1]17'!E37-'[1]21b'!E37-'[1]21c'!E37</f>
        <v>335000</v>
      </c>
      <c r="F37" s="601">
        <f>'[1]17'!F37-'[1]21b'!F37-'[1]21c'!F37</f>
        <v>400000</v>
      </c>
      <c r="G37" s="601">
        <f>'[1]17'!G37-'[1]21b'!G37-'[1]21c'!G37</f>
        <v>820000</v>
      </c>
      <c r="H37" s="601">
        <f>'[1]17'!H37-'[1]21b'!H37-'[1]21c'!H37</f>
        <v>5267704</v>
      </c>
    </row>
    <row r="38" spans="1:8" ht="13.8" thickBot="1" x14ac:dyDescent="0.3">
      <c r="A38" s="5">
        <v>32</v>
      </c>
      <c r="B38" s="35" t="s">
        <v>85</v>
      </c>
      <c r="C38" s="601">
        <f>'[1]17'!C38-'[1]21b'!C38-'[1]21c'!C38</f>
        <v>562880</v>
      </c>
      <c r="D38" s="601">
        <f>'[1]17'!D38-'[1]21b'!D38-'[1]21c'!D38</f>
        <v>0</v>
      </c>
      <c r="E38" s="601">
        <f>'[1]17'!E38-'[1]21b'!E38-'[1]21c'!E38</f>
        <v>0</v>
      </c>
      <c r="F38" s="601">
        <f>'[1]17'!F38-'[1]21b'!F38-'[1]21c'!F38</f>
        <v>0</v>
      </c>
      <c r="G38" s="601">
        <f>'[1]17'!G38-'[1]21b'!G38-'[1]21c'!G38</f>
        <v>0</v>
      </c>
      <c r="H38" s="601">
        <f>'[1]17'!H38-'[1]21b'!H38-'[1]21c'!H38</f>
        <v>562880</v>
      </c>
    </row>
    <row r="39" spans="1:8" ht="13.8" thickBot="1" x14ac:dyDescent="0.3">
      <c r="A39" s="5">
        <v>33</v>
      </c>
      <c r="B39" s="35" t="s">
        <v>86</v>
      </c>
      <c r="C39" s="601">
        <f>'[1]17'!C39-'[1]21b'!C39-'[1]21c'!C39</f>
        <v>1475000</v>
      </c>
      <c r="D39" s="601">
        <f>'[1]17'!D39-'[1]21b'!D39-'[1]21c'!D39</f>
        <v>0</v>
      </c>
      <c r="E39" s="601">
        <f>'[1]17'!E39-'[1]21b'!E39-'[1]21c'!E39</f>
        <v>335000</v>
      </c>
      <c r="F39" s="601">
        <f>'[1]17'!F39-'[1]21b'!F39-'[1]21c'!F39</f>
        <v>400000</v>
      </c>
      <c r="G39" s="601">
        <f>'[1]17'!G39-'[1]21b'!G39-'[1]21c'!G39</f>
        <v>740000</v>
      </c>
      <c r="H39" s="601">
        <f>'[1]17'!H39-'[1]21b'!H39-'[1]21c'!H39</f>
        <v>0</v>
      </c>
    </row>
    <row r="40" spans="1:8" ht="13.8" thickBot="1" x14ac:dyDescent="0.3">
      <c r="A40" s="5">
        <v>34</v>
      </c>
      <c r="B40" s="35" t="s">
        <v>87</v>
      </c>
      <c r="C40" s="601">
        <f>'[1]17'!C40-'[1]21b'!C40-'[1]21c'!C40</f>
        <v>4784824</v>
      </c>
      <c r="D40" s="601">
        <f>'[1]17'!D40-'[1]21b'!D40-'[1]21c'!D40</f>
        <v>0</v>
      </c>
      <c r="E40" s="601">
        <f>'[1]17'!E40-'[1]21b'!E40-'[1]21c'!E40</f>
        <v>0</v>
      </c>
      <c r="F40" s="601">
        <f>'[1]17'!F40-'[1]21b'!F40-'[1]21c'!F40</f>
        <v>0</v>
      </c>
      <c r="G40" s="601">
        <f>'[1]17'!G40-'[1]21b'!G40-'[1]21c'!G40</f>
        <v>80000</v>
      </c>
      <c r="H40" s="601">
        <f>'[1]17'!H40-'[1]21b'!H40-'[1]21c'!H40</f>
        <v>4704824</v>
      </c>
    </row>
    <row r="41" spans="1:8" ht="13.8" thickBot="1" x14ac:dyDescent="0.3">
      <c r="A41" s="5">
        <v>35</v>
      </c>
      <c r="B41" s="32" t="s">
        <v>88</v>
      </c>
      <c r="C41" s="601">
        <f>'[1]17'!C41-'[1]21b'!C41-'[1]21c'!C41</f>
        <v>2572000</v>
      </c>
      <c r="D41" s="601">
        <f>'[1]17'!D41-'[1]21b'!D41-'[1]21c'!D41</f>
        <v>1330000</v>
      </c>
      <c r="E41" s="601">
        <f>'[1]17'!E41-'[1]21b'!E41-'[1]21c'!E41</f>
        <v>1200000</v>
      </c>
      <c r="F41" s="601">
        <f>'[1]17'!F41-'[1]21b'!F41-'[1]21c'!F41</f>
        <v>42000</v>
      </c>
      <c r="G41" s="601">
        <f>'[1]17'!G41-'[1]21b'!G41-'[1]21c'!G41</f>
        <v>0</v>
      </c>
      <c r="H41" s="601">
        <f>'[1]17'!H41-'[1]21b'!H41-'[1]21c'!H41</f>
        <v>0</v>
      </c>
    </row>
    <row r="42" spans="1:8" ht="13.8" thickBot="1" x14ac:dyDescent="0.3">
      <c r="A42" s="5">
        <v>36</v>
      </c>
      <c r="B42" s="32" t="s">
        <v>89</v>
      </c>
      <c r="C42" s="601">
        <f>'[1]17'!C42-'[1]21b'!C42-'[1]21c'!C42</f>
        <v>2530000</v>
      </c>
      <c r="D42" s="601">
        <f>'[1]17'!D42-'[1]21b'!D42-'[1]21c'!D42</f>
        <v>1330000</v>
      </c>
      <c r="E42" s="601">
        <f>'[1]17'!E42-'[1]21b'!E42-'[1]21c'!E42</f>
        <v>1200000</v>
      </c>
      <c r="F42" s="601">
        <f>'[1]17'!F42-'[1]21b'!F42-'[1]21c'!F42</f>
        <v>0</v>
      </c>
      <c r="G42" s="601">
        <f>'[1]17'!G42-'[1]21b'!G42-'[1]21c'!G42</f>
        <v>0</v>
      </c>
      <c r="H42" s="601">
        <f>'[1]17'!H42-'[1]21b'!H42-'[1]21c'!H42</f>
        <v>0</v>
      </c>
    </row>
    <row r="43" spans="1:8" ht="13.8" thickBot="1" x14ac:dyDescent="0.3">
      <c r="A43" s="5">
        <v>37</v>
      </c>
      <c r="B43" s="32" t="s">
        <v>90</v>
      </c>
      <c r="C43" s="601">
        <f>'[1]17'!C43-'[1]21b'!C43-'[1]21c'!C43</f>
        <v>42000</v>
      </c>
      <c r="D43" s="601">
        <f>'[1]17'!D43-'[1]21b'!D43-'[1]21c'!D43</f>
        <v>0</v>
      </c>
      <c r="E43" s="601">
        <f>'[1]17'!E43-'[1]21b'!E43-'[1]21c'!E43</f>
        <v>0</v>
      </c>
      <c r="F43" s="601">
        <f>'[1]17'!F43-'[1]21b'!F43-'[1]21c'!F43</f>
        <v>42000</v>
      </c>
      <c r="G43" s="601">
        <f>'[1]17'!G43-'[1]21b'!G43-'[1]21c'!G43</f>
        <v>0</v>
      </c>
      <c r="H43" s="601">
        <f>'[1]17'!H43-'[1]21b'!H43-'[1]21c'!H43</f>
        <v>0</v>
      </c>
    </row>
    <row r="44" spans="1:8" ht="13.8" thickBot="1" x14ac:dyDescent="0.3">
      <c r="A44" s="5">
        <v>38</v>
      </c>
      <c r="B44" s="32" t="s">
        <v>91</v>
      </c>
      <c r="C44" s="601">
        <f>'[1]17'!C44-'[1]21b'!C44-'[1]21c'!C44</f>
        <v>9611212</v>
      </c>
      <c r="D44" s="601">
        <f>'[1]17'!D44-'[1]21b'!D44-'[1]21c'!D44</f>
        <v>9611212</v>
      </c>
      <c r="E44" s="601">
        <f>'[1]17'!E44-'[1]21b'!E44-'[1]21c'!E44</f>
        <v>0</v>
      </c>
      <c r="F44" s="601">
        <f>'[1]17'!F44-'[1]21b'!F44-'[1]21c'!F44</f>
        <v>0</v>
      </c>
      <c r="G44" s="601">
        <f>'[1]17'!G44-'[1]21b'!G44-'[1]21c'!G44</f>
        <v>0</v>
      </c>
      <c r="H44" s="601">
        <f>'[1]17'!H44-'[1]21b'!H44-'[1]21c'!H44</f>
        <v>0</v>
      </c>
    </row>
    <row r="45" spans="1:8" ht="27" thickBot="1" x14ac:dyDescent="0.3">
      <c r="A45" s="5">
        <v>39</v>
      </c>
      <c r="B45" s="32" t="s">
        <v>92</v>
      </c>
      <c r="C45" s="601">
        <f>'[1]17'!C45-'[1]21b'!C45-'[1]21c'!C45</f>
        <v>9611212</v>
      </c>
      <c r="D45" s="601">
        <f>'[1]17'!D45-'[1]21b'!D45-'[1]21c'!D45</f>
        <v>9611212</v>
      </c>
      <c r="E45" s="601">
        <f>'[1]17'!E45-'[1]21b'!E45-'[1]21c'!E45</f>
        <v>0</v>
      </c>
      <c r="F45" s="601">
        <f>'[1]17'!F45-'[1]21b'!F45-'[1]21c'!F45</f>
        <v>0</v>
      </c>
      <c r="G45" s="601">
        <f>'[1]17'!G45-'[1]21b'!G45-'[1]21c'!G45</f>
        <v>0</v>
      </c>
      <c r="H45" s="601">
        <f>'[1]17'!H45-'[1]21b'!H45-'[1]21c'!H45</f>
        <v>0</v>
      </c>
    </row>
    <row r="46" spans="1:8" ht="27" thickBot="1" x14ac:dyDescent="0.3">
      <c r="A46" s="5">
        <v>40</v>
      </c>
      <c r="B46" s="32" t="s">
        <v>93</v>
      </c>
      <c r="C46" s="601">
        <f>'[1]17'!C46-'[1]21b'!C46-'[1]21c'!C46</f>
        <v>0</v>
      </c>
      <c r="D46" s="601">
        <f>'[1]17'!D46-'[1]21b'!D46-'[1]21c'!D46</f>
        <v>0</v>
      </c>
      <c r="E46" s="601">
        <f>'[1]17'!E46-'[1]21b'!E46-'[1]21c'!E46</f>
        <v>0</v>
      </c>
      <c r="F46" s="601">
        <f>'[1]17'!F46-'[1]21b'!F46-'[1]21c'!F46</f>
        <v>0</v>
      </c>
      <c r="G46" s="601">
        <f>'[1]17'!G46-'[1]21b'!G46-'[1]21c'!G46</f>
        <v>0</v>
      </c>
      <c r="H46" s="601">
        <f>'[1]17'!H46-'[1]21b'!H46-'[1]21c'!H46</f>
        <v>0</v>
      </c>
    </row>
    <row r="47" spans="1:8" ht="13.8" thickBot="1" x14ac:dyDescent="0.3">
      <c r="A47" s="5">
        <v>41</v>
      </c>
      <c r="B47" s="32" t="s">
        <v>94</v>
      </c>
      <c r="C47" s="601">
        <f>'[1]17'!C47-'[1]21b'!C47-'[1]21c'!C47</f>
        <v>0</v>
      </c>
      <c r="D47" s="601">
        <f>'[1]17'!D47-'[1]21b'!D47-'[1]21c'!D47</f>
        <v>0</v>
      </c>
      <c r="E47" s="601">
        <f>'[1]17'!E47-'[1]21b'!E47-'[1]21c'!E47</f>
        <v>0</v>
      </c>
      <c r="F47" s="601">
        <f>'[1]17'!F47-'[1]21b'!F47-'[1]21c'!F47</f>
        <v>0</v>
      </c>
      <c r="G47" s="601">
        <f>'[1]17'!G47-'[1]21b'!G47-'[1]21c'!G47</f>
        <v>0</v>
      </c>
      <c r="H47" s="601">
        <f>'[1]17'!H47-'[1]21b'!H47-'[1]21c'!H47</f>
        <v>0</v>
      </c>
    </row>
    <row r="48" spans="1:8" ht="27" thickBot="1" x14ac:dyDescent="0.3">
      <c r="A48" s="5">
        <v>42</v>
      </c>
      <c r="B48" s="32" t="s">
        <v>95</v>
      </c>
      <c r="C48" s="601">
        <f>'[1]17'!C48-'[1]21b'!C48-'[1]21c'!C48</f>
        <v>0</v>
      </c>
      <c r="D48" s="601">
        <f>'[1]17'!D48-'[1]21b'!D48-'[1]21c'!D48</f>
        <v>0</v>
      </c>
      <c r="E48" s="601">
        <f>'[1]17'!E48-'[1]21b'!E48-'[1]21c'!E48</f>
        <v>0</v>
      </c>
      <c r="F48" s="601">
        <f>'[1]17'!F48-'[1]21b'!F48-'[1]21c'!F48</f>
        <v>0</v>
      </c>
      <c r="G48" s="601">
        <f>'[1]17'!G48-'[1]21b'!G48-'[1]21c'!G48</f>
        <v>0</v>
      </c>
      <c r="H48" s="601">
        <f>'[1]17'!H48-'[1]21b'!H48-'[1]21c'!H48</f>
        <v>0</v>
      </c>
    </row>
    <row r="49" spans="1:8" ht="13.8" thickBot="1" x14ac:dyDescent="0.3">
      <c r="A49" s="5">
        <v>43</v>
      </c>
      <c r="B49" s="32" t="s">
        <v>96</v>
      </c>
      <c r="C49" s="601">
        <f>'[1]17'!C49-'[1]21b'!C49-'[1]21c'!C49</f>
        <v>0</v>
      </c>
      <c r="D49" s="601">
        <f>'[1]17'!D49-'[1]21b'!D49-'[1]21c'!D49</f>
        <v>0</v>
      </c>
      <c r="E49" s="601">
        <f>'[1]17'!E49-'[1]21b'!E49-'[1]21c'!E49</f>
        <v>0</v>
      </c>
      <c r="F49" s="601">
        <f>'[1]17'!F49-'[1]21b'!F49-'[1]21c'!F49</f>
        <v>0</v>
      </c>
      <c r="G49" s="601">
        <f>'[1]17'!G49-'[1]21b'!G49-'[1]21c'!G49</f>
        <v>0</v>
      </c>
      <c r="H49" s="601">
        <f>'[1]17'!H49-'[1]21b'!H49-'[1]21c'!H49</f>
        <v>0</v>
      </c>
    </row>
    <row r="50" spans="1:8" ht="13.8" thickBot="1" x14ac:dyDescent="0.3">
      <c r="A50" s="5">
        <v>44</v>
      </c>
      <c r="B50" s="32" t="s">
        <v>97</v>
      </c>
      <c r="C50" s="601">
        <f>'[1]17'!C50-'[1]21b'!C50-'[1]21c'!C50</f>
        <v>898775</v>
      </c>
      <c r="D50" s="601">
        <f>'[1]17'!D50-'[1]21b'!D50-'[1]21c'!D50</f>
        <v>0</v>
      </c>
      <c r="E50" s="601">
        <f>'[1]17'!E50-'[1]21b'!E50-'[1]21c'!E50</f>
        <v>0</v>
      </c>
      <c r="F50" s="601">
        <f>'[1]17'!F50-'[1]21b'!F50-'[1]21c'!F50</f>
        <v>0</v>
      </c>
      <c r="G50" s="601">
        <f>'[1]17'!G50-'[1]21b'!G50-'[1]21c'!G50</f>
        <v>0</v>
      </c>
      <c r="H50" s="601">
        <f>'[1]17'!H50-'[1]21b'!H50-'[1]21c'!H50</f>
        <v>898775</v>
      </c>
    </row>
    <row r="51" spans="1:8" ht="13.8" thickBot="1" x14ac:dyDescent="0.3">
      <c r="A51" s="5">
        <v>45</v>
      </c>
      <c r="B51" s="32" t="s">
        <v>98</v>
      </c>
      <c r="C51" s="601">
        <f>'[1]17'!C51-'[1]21b'!C51-'[1]21c'!C51</f>
        <v>5152866</v>
      </c>
      <c r="D51" s="601">
        <f>'[1]17'!D51-'[1]21b'!D51-'[1]21c'!D51</f>
        <v>2954127</v>
      </c>
      <c r="E51" s="601">
        <f>'[1]17'!E51-'[1]21b'!E51-'[1]21c'!E51</f>
        <v>414450</v>
      </c>
      <c r="F51" s="601">
        <f>'[1]17'!F51-'[1]21b'!F51-'[1]21c'!F51</f>
        <v>119340.00000000006</v>
      </c>
      <c r="G51" s="601">
        <f>'[1]17'!G51-'[1]21b'!G51-'[1]21c'!G51</f>
        <v>0</v>
      </c>
      <c r="H51" s="601">
        <f>'[1]17'!H51-'[1]21b'!H51-'[1]21c'!H51</f>
        <v>1664949</v>
      </c>
    </row>
    <row r="52" spans="1:8" ht="13.8" thickBot="1" x14ac:dyDescent="0.3">
      <c r="A52" s="5">
        <v>46</v>
      </c>
      <c r="B52" s="32" t="s">
        <v>99</v>
      </c>
      <c r="C52" s="601">
        <f>'[1]17'!C52-'[1]21b'!C52-'[1]21c'!C52</f>
        <v>0</v>
      </c>
      <c r="D52" s="601">
        <f>'[1]17'!D52-'[1]21b'!D52-'[1]21c'!D52</f>
        <v>0</v>
      </c>
      <c r="E52" s="601">
        <f>'[1]17'!E52-'[1]21b'!E52-'[1]21c'!E52</f>
        <v>0</v>
      </c>
      <c r="F52" s="601">
        <f>'[1]17'!F52-'[1]21b'!F52-'[1]21c'!F52</f>
        <v>0</v>
      </c>
      <c r="G52" s="601">
        <f>'[1]17'!G52-'[1]21b'!G52-'[1]21c'!G52</f>
        <v>0</v>
      </c>
      <c r="H52" s="601">
        <f>'[1]17'!H52-'[1]21b'!H52-'[1]21c'!H52</f>
        <v>0</v>
      </c>
    </row>
    <row r="53" spans="1:8" ht="27" thickBot="1" x14ac:dyDescent="0.3">
      <c r="A53" s="5">
        <v>47</v>
      </c>
      <c r="B53" s="32" t="s">
        <v>100</v>
      </c>
      <c r="C53" s="601">
        <f>'[1]17'!C53-'[1]21b'!C53-'[1]21c'!C53</f>
        <v>0</v>
      </c>
      <c r="D53" s="601">
        <f>'[1]17'!D53-'[1]21b'!D53-'[1]21c'!D53</f>
        <v>0</v>
      </c>
      <c r="E53" s="601">
        <f>'[1]17'!E53-'[1]21b'!E53-'[1]21c'!E53</f>
        <v>0</v>
      </c>
      <c r="F53" s="601">
        <f>'[1]17'!F53-'[1]21b'!F53-'[1]21c'!F53</f>
        <v>0</v>
      </c>
      <c r="G53" s="601">
        <f>'[1]17'!G53-'[1]21b'!G53-'[1]21c'!G53</f>
        <v>0</v>
      </c>
      <c r="H53" s="601">
        <f>'[1]17'!H53-'[1]21b'!H53-'[1]21c'!H53</f>
        <v>0</v>
      </c>
    </row>
    <row r="54" spans="1:8" ht="13.8" thickBot="1" x14ac:dyDescent="0.3">
      <c r="A54" s="5">
        <v>48</v>
      </c>
      <c r="B54" s="32" t="s">
        <v>101</v>
      </c>
      <c r="C54" s="601">
        <f>'[1]17'!C54-'[1]21b'!C54-'[1]21c'!C54</f>
        <v>0</v>
      </c>
      <c r="D54" s="601">
        <f>'[1]17'!D54-'[1]21b'!D54-'[1]21c'!D54</f>
        <v>0</v>
      </c>
      <c r="E54" s="601">
        <f>'[1]17'!E54-'[1]21b'!E54-'[1]21c'!E54</f>
        <v>0</v>
      </c>
      <c r="F54" s="601">
        <f>'[1]17'!F54-'[1]21b'!F54-'[1]21c'!F54</f>
        <v>0</v>
      </c>
      <c r="G54" s="601">
        <f>'[1]17'!G54-'[1]21b'!G54-'[1]21c'!G54</f>
        <v>0</v>
      </c>
      <c r="H54" s="601">
        <f>'[1]17'!H54-'[1]21b'!H54-'[1]21c'!H54</f>
        <v>0</v>
      </c>
    </row>
    <row r="55" spans="1:8" ht="27" thickBot="1" x14ac:dyDescent="0.3">
      <c r="A55" s="5">
        <v>49</v>
      </c>
      <c r="B55" s="32" t="s">
        <v>102</v>
      </c>
      <c r="C55" s="601">
        <f>'[1]17'!C55-'[1]21b'!C55-'[1]21c'!C55</f>
        <v>0</v>
      </c>
      <c r="D55" s="601">
        <f>'[1]17'!D55-'[1]21b'!D55-'[1]21c'!D55</f>
        <v>0</v>
      </c>
      <c r="E55" s="601">
        <f>'[1]17'!E55-'[1]21b'!E55-'[1]21c'!E55</f>
        <v>0</v>
      </c>
      <c r="F55" s="601">
        <f>'[1]17'!F55-'[1]21b'!F55-'[1]21c'!F55</f>
        <v>0</v>
      </c>
      <c r="G55" s="601">
        <f>'[1]17'!G55-'[1]21b'!G55-'[1]21c'!G55</f>
        <v>0</v>
      </c>
      <c r="H55" s="601">
        <f>'[1]17'!H55-'[1]21b'!H55-'[1]21c'!H55</f>
        <v>0</v>
      </c>
    </row>
    <row r="56" spans="1:8" ht="13.8" thickBot="1" x14ac:dyDescent="0.3">
      <c r="A56" s="5">
        <v>50</v>
      </c>
      <c r="B56" s="32" t="s">
        <v>103</v>
      </c>
      <c r="C56" s="601">
        <f>'[1]17'!C56-'[1]21b'!C56-'[1]21c'!C56</f>
        <v>0</v>
      </c>
      <c r="D56" s="601">
        <f>'[1]17'!D56-'[1]21b'!D56-'[1]21c'!D56</f>
        <v>0</v>
      </c>
      <c r="E56" s="601">
        <f>'[1]17'!E56-'[1]21b'!E56-'[1]21c'!E56</f>
        <v>0</v>
      </c>
      <c r="F56" s="601">
        <f>'[1]17'!F56-'[1]21b'!F56-'[1]21c'!F56</f>
        <v>0</v>
      </c>
      <c r="G56" s="601">
        <f>'[1]17'!G56-'[1]21b'!G56-'[1]21c'!G56</f>
        <v>0</v>
      </c>
      <c r="H56" s="601">
        <f>'[1]17'!H56-'[1]21b'!H56-'[1]21c'!H56</f>
        <v>0</v>
      </c>
    </row>
    <row r="57" spans="1:8" ht="13.8" thickBot="1" x14ac:dyDescent="0.3">
      <c r="A57" s="5">
        <v>51</v>
      </c>
      <c r="B57" s="32" t="s">
        <v>104</v>
      </c>
      <c r="C57" s="601">
        <f>'[1]17'!C57-'[1]21b'!C57-'[1]21c'!C57</f>
        <v>0</v>
      </c>
      <c r="D57" s="601">
        <f>'[1]17'!D57-'[1]21b'!D57-'[1]21c'!D57</f>
        <v>0</v>
      </c>
      <c r="E57" s="601">
        <f>'[1]17'!E57-'[1]21b'!E57-'[1]21c'!E57</f>
        <v>0</v>
      </c>
      <c r="F57" s="601">
        <f>'[1]17'!F57-'[1]21b'!F57-'[1]21c'!F57</f>
        <v>0</v>
      </c>
      <c r="G57" s="601">
        <f>'[1]17'!G57-'[1]21b'!G57-'[1]21c'!G57</f>
        <v>0</v>
      </c>
      <c r="H57" s="601">
        <f>'[1]17'!H57-'[1]21b'!H57-'[1]21c'!H57</f>
        <v>0</v>
      </c>
    </row>
    <row r="58" spans="1:8" s="61" customFormat="1" ht="13.8" thickBot="1" x14ac:dyDescent="0.3">
      <c r="A58" s="5">
        <v>52</v>
      </c>
      <c r="B58" s="32" t="s">
        <v>105</v>
      </c>
      <c r="C58" s="601">
        <f>'[1]17'!C58-'[1]21b'!C58-'[1]21c'!C58</f>
        <v>12000</v>
      </c>
      <c r="D58" s="601">
        <f>'[1]17'!D58-'[1]21b'!D58-'[1]21c'!D58</f>
        <v>0</v>
      </c>
      <c r="E58" s="601">
        <f>'[1]17'!E58-'[1]21b'!E58-'[1]21c'!E58</f>
        <v>0</v>
      </c>
      <c r="F58" s="601">
        <f>'[1]17'!F58-'[1]21b'!F58-'[1]21c'!F58</f>
        <v>12000</v>
      </c>
      <c r="G58" s="601">
        <f>'[1]17'!G58-'[1]21b'!G58-'[1]21c'!G58</f>
        <v>0</v>
      </c>
      <c r="H58" s="601">
        <f>'[1]17'!H58-'[1]21b'!H58-'[1]21c'!H58</f>
        <v>0</v>
      </c>
    </row>
    <row r="59" spans="1:8" ht="13.8" thickBot="1" x14ac:dyDescent="0.3">
      <c r="A59" s="5">
        <v>53</v>
      </c>
      <c r="B59" s="33" t="s">
        <v>106</v>
      </c>
      <c r="C59" s="601">
        <f>'[1]17'!C59-'[1]21b'!C59-'[1]21c'!C59</f>
        <v>25069557</v>
      </c>
      <c r="D59" s="601">
        <f>'[1]17'!D59-'[1]21b'!D59-'[1]21c'!D59</f>
        <v>13895339</v>
      </c>
      <c r="E59" s="601">
        <f>'[1]17'!E59-'[1]21b'!E59-'[1]21c'!E59</f>
        <v>1949450</v>
      </c>
      <c r="F59" s="601">
        <f>'[1]17'!F59-'[1]21b'!F59-'[1]21c'!F59</f>
        <v>573340</v>
      </c>
      <c r="G59" s="601">
        <f>'[1]17'!G59-'[1]21b'!G59-'[1]21c'!G59</f>
        <v>820000</v>
      </c>
      <c r="H59" s="601">
        <f>'[1]17'!H59-'[1]21b'!H59-'[1]21c'!H59</f>
        <v>7831428</v>
      </c>
    </row>
    <row r="60" spans="1:8" s="61" customFormat="1" ht="13.8" thickBot="1" x14ac:dyDescent="0.3">
      <c r="A60" s="5">
        <v>54</v>
      </c>
      <c r="B60" s="32" t="s">
        <v>107</v>
      </c>
      <c r="C60" s="601">
        <f>'[1]17'!C60-'[1]21b'!C60-'[1]21c'!C60</f>
        <v>0</v>
      </c>
      <c r="D60" s="601">
        <f>'[1]17'!D60-'[1]21b'!D60-'[1]21c'!D60</f>
        <v>0</v>
      </c>
      <c r="E60" s="601">
        <f>'[1]17'!E60-'[1]21b'!E60-'[1]21c'!E60</f>
        <v>0</v>
      </c>
      <c r="F60" s="601">
        <f>'[1]17'!F60-'[1]21b'!F60-'[1]21c'!F60</f>
        <v>0</v>
      </c>
      <c r="G60" s="601">
        <f>'[1]17'!G60-'[1]21b'!G60-'[1]21c'!G60</f>
        <v>0</v>
      </c>
      <c r="H60" s="601">
        <f>'[1]17'!H60-'[1]21b'!H60-'[1]21c'!H60</f>
        <v>0</v>
      </c>
    </row>
    <row r="61" spans="1:8" ht="13.8" thickBot="1" x14ac:dyDescent="0.3">
      <c r="A61" s="5">
        <v>55</v>
      </c>
      <c r="B61" s="33" t="s">
        <v>108</v>
      </c>
      <c r="C61" s="601">
        <f>'[1]17'!C61-'[1]21b'!C61-'[1]21c'!C61</f>
        <v>0</v>
      </c>
      <c r="D61" s="601">
        <f>'[1]17'!D61-'[1]21b'!D61-'[1]21c'!D61</f>
        <v>0</v>
      </c>
      <c r="E61" s="601">
        <f>'[1]17'!E61-'[1]21b'!E61-'[1]21c'!E61</f>
        <v>0</v>
      </c>
      <c r="F61" s="601">
        <f>'[1]17'!F61-'[1]21b'!F61-'[1]21c'!F61</f>
        <v>0</v>
      </c>
      <c r="G61" s="601">
        <f>'[1]17'!G61-'[1]21b'!G61-'[1]21c'!G61</f>
        <v>0</v>
      </c>
      <c r="H61" s="601">
        <f>'[1]17'!H61-'[1]21b'!H61-'[1]21c'!H61</f>
        <v>0</v>
      </c>
    </row>
    <row r="62" spans="1:8" ht="27" thickBot="1" x14ac:dyDescent="0.3">
      <c r="A62" s="5">
        <v>56</v>
      </c>
      <c r="B62" s="32" t="s">
        <v>109</v>
      </c>
      <c r="C62" s="601">
        <f>'[1]17'!C62-'[1]21b'!C62-'[1]21c'!C62</f>
        <v>0</v>
      </c>
      <c r="D62" s="601">
        <f>'[1]17'!D62-'[1]21b'!D62-'[1]21c'!D62</f>
        <v>0</v>
      </c>
      <c r="E62" s="601">
        <f>'[1]17'!E62-'[1]21b'!E62-'[1]21c'!E62</f>
        <v>0</v>
      </c>
      <c r="F62" s="601">
        <f>'[1]17'!F62-'[1]21b'!F62-'[1]21c'!F62</f>
        <v>0</v>
      </c>
      <c r="G62" s="601">
        <f>'[1]17'!G62-'[1]21b'!G62-'[1]21c'!G62</f>
        <v>0</v>
      </c>
      <c r="H62" s="601">
        <f>'[1]17'!H62-'[1]21b'!H62-'[1]21c'!H62</f>
        <v>0</v>
      </c>
    </row>
    <row r="63" spans="1:8" ht="13.8" thickBot="1" x14ac:dyDescent="0.3">
      <c r="A63" s="5">
        <v>57</v>
      </c>
      <c r="B63" s="32" t="s">
        <v>110</v>
      </c>
      <c r="C63" s="601">
        <f>'[1]17'!C63-'[1]21b'!C63-'[1]21c'!C63</f>
        <v>0</v>
      </c>
      <c r="D63" s="601">
        <f>'[1]17'!D63-'[1]21b'!D63-'[1]21c'!D63</f>
        <v>0</v>
      </c>
      <c r="E63" s="601">
        <f>'[1]17'!E63-'[1]21b'!E63-'[1]21c'!E63</f>
        <v>0</v>
      </c>
      <c r="F63" s="601">
        <f>'[1]17'!F63-'[1]21b'!F63-'[1]21c'!F63</f>
        <v>0</v>
      </c>
      <c r="G63" s="601">
        <f>'[1]17'!G63-'[1]21b'!G63-'[1]21c'!G63</f>
        <v>0</v>
      </c>
      <c r="H63" s="601">
        <f>'[1]17'!H63-'[1]21b'!H63-'[1]21c'!H63</f>
        <v>0</v>
      </c>
    </row>
    <row r="64" spans="1:8" ht="13.8" thickBot="1" x14ac:dyDescent="0.3">
      <c r="A64" s="5">
        <v>58</v>
      </c>
      <c r="B64" s="32" t="s">
        <v>111</v>
      </c>
      <c r="C64" s="601">
        <f>'[1]17'!C64-'[1]21b'!C64-'[1]21c'!C64</f>
        <v>0</v>
      </c>
      <c r="D64" s="601">
        <f>'[1]17'!D64-'[1]21b'!D64-'[1]21c'!D64</f>
        <v>0</v>
      </c>
      <c r="E64" s="601">
        <f>'[1]17'!E64-'[1]21b'!E64-'[1]21c'!E64</f>
        <v>0</v>
      </c>
      <c r="F64" s="601">
        <f>'[1]17'!F64-'[1]21b'!F64-'[1]21c'!F64</f>
        <v>0</v>
      </c>
      <c r="G64" s="601">
        <f>'[1]17'!G64-'[1]21b'!G64-'[1]21c'!G64</f>
        <v>0</v>
      </c>
      <c r="H64" s="601">
        <f>'[1]17'!H64-'[1]21b'!H64-'[1]21c'!H64</f>
        <v>0</v>
      </c>
    </row>
    <row r="65" spans="1:9" ht="13.8" thickBot="1" x14ac:dyDescent="0.3">
      <c r="A65" s="5">
        <v>59</v>
      </c>
      <c r="B65" s="33" t="s">
        <v>112</v>
      </c>
      <c r="C65" s="601">
        <f>'[1]17'!C65-'[1]21b'!C65-'[1]21c'!C65</f>
        <v>0</v>
      </c>
      <c r="D65" s="601">
        <f>'[1]17'!D65-'[1]21b'!D65-'[1]21c'!D65</f>
        <v>0</v>
      </c>
      <c r="E65" s="601">
        <f>'[1]17'!E65-'[1]21b'!E65-'[1]21c'!E65</f>
        <v>0</v>
      </c>
      <c r="F65" s="601">
        <f>'[1]17'!F65-'[1]21b'!F65-'[1]21c'!F65</f>
        <v>0</v>
      </c>
      <c r="G65" s="601">
        <f>'[1]17'!G65-'[1]21b'!G65-'[1]21c'!G65</f>
        <v>0</v>
      </c>
      <c r="H65" s="601">
        <f>'[1]17'!H65-'[1]21b'!H65-'[1]21c'!H65</f>
        <v>0</v>
      </c>
    </row>
    <row r="66" spans="1:9" ht="13.8" thickBot="1" x14ac:dyDescent="0.3">
      <c r="A66" s="5">
        <v>60</v>
      </c>
      <c r="B66" s="36" t="s">
        <v>113</v>
      </c>
      <c r="C66" s="601">
        <f>'[1]17'!C66-'[1]21b'!C66-'[1]21c'!C66</f>
        <v>741353985</v>
      </c>
      <c r="D66" s="601">
        <f>'[1]17'!D66-'[1]21b'!D66-'[1]21c'!D66</f>
        <v>668143263</v>
      </c>
      <c r="E66" s="601">
        <f>'[1]17'!E66-'[1]21b'!E66-'[1]21c'!E66</f>
        <v>1949450</v>
      </c>
      <c r="F66" s="601">
        <f>'[1]17'!F66-'[1]21b'!F66-'[1]21c'!F66</f>
        <v>62609844</v>
      </c>
      <c r="G66" s="601">
        <f>'[1]17'!G66-'[1]21b'!G66-'[1]21c'!G66</f>
        <v>820000</v>
      </c>
      <c r="H66" s="601">
        <f>'[1]17'!H66-'[1]21b'!H66-'[1]21c'!H66</f>
        <v>7831428</v>
      </c>
    </row>
    <row r="67" spans="1:9" ht="27" thickBot="1" x14ac:dyDescent="0.3">
      <c r="A67" s="5">
        <v>61</v>
      </c>
      <c r="B67" s="32" t="s">
        <v>114</v>
      </c>
      <c r="C67" s="601">
        <f>'[1]17'!C67-'[1]21b'!C67-'[1]21c'!C67</f>
        <v>590723141</v>
      </c>
      <c r="D67" s="601">
        <f>'[1]17'!D67-'[1]21b'!D67-'[1]21c'!D67</f>
        <v>553636584</v>
      </c>
      <c r="E67" s="601">
        <f>'[1]17'!E67-'[1]21b'!E67-'[1]21c'!E67</f>
        <v>11731989</v>
      </c>
      <c r="F67" s="601">
        <f>'[1]17'!F67-'[1]21b'!F67-'[1]21c'!F67</f>
        <v>18551194</v>
      </c>
      <c r="G67" s="601">
        <f>'[1]17'!G67-'[1]21b'!G67-'[1]21c'!G67</f>
        <v>1725483</v>
      </c>
      <c r="H67" s="601">
        <f>'[1]17'!H67-'[1]21b'!H67-'[1]21c'!H67</f>
        <v>5077891</v>
      </c>
    </row>
    <row r="68" spans="1:9" ht="13.8" thickBot="1" x14ac:dyDescent="0.3">
      <c r="A68" s="5">
        <v>62</v>
      </c>
      <c r="B68" s="32" t="s">
        <v>115</v>
      </c>
      <c r="C68" s="601">
        <f>'[1]17'!C68-'[1]21b'!C68-'[1]21c'!C68</f>
        <v>0</v>
      </c>
      <c r="D68" s="601">
        <f>'[1]17'!D68-'[1]21b'!D68-'[1]21c'!D68</f>
        <v>0</v>
      </c>
      <c r="E68" s="601">
        <f>'[1]17'!E68-'[1]21b'!E68-'[1]21c'!E68</f>
        <v>0</v>
      </c>
      <c r="F68" s="601">
        <f>'[1]17'!F68-'[1]21b'!F68-'[1]21c'!F68</f>
        <v>0</v>
      </c>
      <c r="G68" s="601">
        <f>'[1]17'!G68-'[1]21b'!G68-'[1]21c'!G68</f>
        <v>0</v>
      </c>
      <c r="H68" s="601">
        <f>'[1]17'!H68-'[1]21b'!H68-'[1]21c'!H68</f>
        <v>0</v>
      </c>
    </row>
    <row r="69" spans="1:9" ht="13.8" thickBot="1" x14ac:dyDescent="0.3">
      <c r="A69" s="5">
        <v>63</v>
      </c>
      <c r="B69" s="32" t="s">
        <v>123</v>
      </c>
      <c r="C69" s="601">
        <f>'[1]17'!C69-'[1]21b'!C69-'[1]21c'!C69</f>
        <v>478896168</v>
      </c>
      <c r="D69" s="601">
        <f>'[1]17'!D69-'[1]21b'!D69-'[1]21c'!D69</f>
        <v>0</v>
      </c>
      <c r="E69" s="601">
        <f>'[1]17'!E69-'[1]21b'!E69-'[1]21c'!E69</f>
        <v>162554981</v>
      </c>
      <c r="F69" s="601">
        <f>'[1]17'!F69-'[1]21b'!F69-'[1]21c'!F69</f>
        <v>120974667</v>
      </c>
      <c r="G69" s="601">
        <f>'[1]17'!G69-'[1]21b'!G69-'[1]21c'!G69</f>
        <v>58936695</v>
      </c>
      <c r="H69" s="601">
        <f>'[1]17'!H69-'[1]21b'!H69-'[1]21c'!H69</f>
        <v>136429825</v>
      </c>
    </row>
    <row r="70" spans="1:9" ht="13.8" thickBot="1" x14ac:dyDescent="0.3">
      <c r="A70" s="5">
        <v>64</v>
      </c>
      <c r="B70" s="32" t="s">
        <v>116</v>
      </c>
      <c r="C70" s="601">
        <f>'[1]17'!C70-'[1]21b'!C70-'[1]21c'!C70</f>
        <v>1069619309</v>
      </c>
      <c r="D70" s="601">
        <f>'[1]17'!D70-'[1]21b'!D70-'[1]21c'!D70</f>
        <v>553636584</v>
      </c>
      <c r="E70" s="601">
        <f>'[1]17'!E70-'[1]21b'!E70-'[1]21c'!E70</f>
        <v>174286970</v>
      </c>
      <c r="F70" s="601">
        <f>'[1]17'!F70-'[1]21b'!F70-'[1]21c'!F70</f>
        <v>139525861</v>
      </c>
      <c r="G70" s="601">
        <f>'[1]17'!G70-'[1]21b'!G70-'[1]21c'!G70</f>
        <v>60662178</v>
      </c>
      <c r="H70" s="601">
        <f>'[1]17'!H70-'[1]21b'!H70-'[1]21c'!H70</f>
        <v>141507716</v>
      </c>
    </row>
    <row r="71" spans="1:9" ht="13.8" thickBot="1" x14ac:dyDescent="0.3">
      <c r="A71" s="5">
        <v>65</v>
      </c>
      <c r="B71" s="37" t="s">
        <v>117</v>
      </c>
      <c r="C71" s="601">
        <f>'[1]17'!C71-'[1]21b'!C71-'[1]21c'!C71</f>
        <v>1069619309</v>
      </c>
      <c r="D71" s="601">
        <f>'[1]17'!D71-'[1]21b'!D71-'[1]21c'!D71</f>
        <v>553636584</v>
      </c>
      <c r="E71" s="601">
        <f>'[1]17'!E71-'[1]21b'!E71-'[1]21c'!E71</f>
        <v>174286970</v>
      </c>
      <c r="F71" s="601">
        <f>'[1]17'!F71-'[1]21b'!F71-'[1]21c'!F71</f>
        <v>139525861</v>
      </c>
      <c r="G71" s="601">
        <f>'[1]17'!G71-'[1]21b'!G71-'[1]21c'!G71</f>
        <v>60662178</v>
      </c>
      <c r="H71" s="601">
        <f>'[1]17'!H71-'[1]21b'!H71-'[1]21c'!H71</f>
        <v>141507716</v>
      </c>
    </row>
    <row r="72" spans="1:9" ht="14.4" thickTop="1" thickBot="1" x14ac:dyDescent="0.3">
      <c r="A72" s="594">
        <v>66</v>
      </c>
      <c r="B72" s="595" t="s">
        <v>46</v>
      </c>
      <c r="C72" s="57">
        <f>'[1]17'!C72-'[1]21b'!C72-'[1]21c'!C72</f>
        <v>1810973294</v>
      </c>
      <c r="D72" s="57">
        <f>'[1]17'!D72-'[1]21b'!D72-'[1]21c'!D72</f>
        <v>1221779847</v>
      </c>
      <c r="E72" s="57">
        <f>'[1]17'!E72-'[1]21b'!E72-'[1]21c'!E72</f>
        <v>176236420</v>
      </c>
      <c r="F72" s="57">
        <f>'[1]17'!F72-'[1]21b'!F72-'[1]21c'!F72</f>
        <v>202135705</v>
      </c>
      <c r="G72" s="57">
        <f>'[1]17'!G72-'[1]21b'!G72-'[1]21c'!G72</f>
        <v>61482178</v>
      </c>
      <c r="H72" s="57">
        <f>'[1]17'!H72-'[1]21b'!H72-'[1]21c'!H72</f>
        <v>149339144</v>
      </c>
      <c r="I72" s="600"/>
    </row>
    <row r="73" spans="1:9" ht="14.4" thickTop="1" thickBot="1" x14ac:dyDescent="0.3">
      <c r="A73" s="5">
        <v>67</v>
      </c>
      <c r="B73" s="602" t="s">
        <v>4</v>
      </c>
      <c r="C73" s="604">
        <f>'[1]18'!C6-'[1]21b'!C73-'[1]21c'!C73</f>
        <v>355888067</v>
      </c>
      <c r="D73" s="604">
        <f>'[1]18'!D6-'[1]21b'!D73-'[1]21c'!D73</f>
        <v>34203835</v>
      </c>
      <c r="E73" s="604">
        <f>'[1]18'!E6-'[1]21b'!E73-'[1]21c'!E73</f>
        <v>109767524</v>
      </c>
      <c r="F73" s="604">
        <f>'[1]18'!F6-'[1]21b'!F73-'[1]21c'!F73</f>
        <v>107041038</v>
      </c>
      <c r="G73" s="604">
        <f>'[1]18'!G6-'[1]21b'!G73-'[1]21c'!G73</f>
        <v>23831592</v>
      </c>
      <c r="H73" s="604">
        <f>'[1]18'!H6-'[1]21b'!H73-'[1]21c'!H73</f>
        <v>81044078</v>
      </c>
    </row>
    <row r="74" spans="1:9" ht="27" thickBot="1" x14ac:dyDescent="0.3">
      <c r="A74" s="594">
        <v>68</v>
      </c>
      <c r="B74" s="602" t="s">
        <v>5</v>
      </c>
      <c r="C74" s="604">
        <f>'[1]18'!C7-'[1]21b'!C74-'[1]21c'!C74</f>
        <v>77521221</v>
      </c>
      <c r="D74" s="604">
        <f>'[1]18'!D7-'[1]21b'!D74-'[1]21c'!D74</f>
        <v>8902194</v>
      </c>
      <c r="E74" s="604">
        <f>'[1]18'!E7-'[1]21b'!E74-'[1]21c'!E74</f>
        <v>26620547</v>
      </c>
      <c r="F74" s="604">
        <f>'[1]18'!F7-'[1]21b'!F74-'[1]21c'!F74</f>
        <v>17096042</v>
      </c>
      <c r="G74" s="604">
        <f>'[1]18'!G7-'[1]21b'!G74-'[1]21c'!G74</f>
        <v>5404150</v>
      </c>
      <c r="H74" s="604">
        <f>'[1]18'!H7-'[1]21b'!H74-'[1]21c'!H74</f>
        <v>19498288</v>
      </c>
    </row>
    <row r="75" spans="1:9" ht="13.8" thickBot="1" x14ac:dyDescent="0.3">
      <c r="A75" s="5">
        <v>69</v>
      </c>
      <c r="B75" s="603" t="s">
        <v>6</v>
      </c>
      <c r="C75" s="604">
        <f>'[1]18'!C8-'[1]21b'!C75-'[1]21c'!C75</f>
        <v>230574911</v>
      </c>
      <c r="D75" s="604">
        <f>'[1]18'!D8-'[1]21b'!D75-'[1]21c'!D75</f>
        <v>45082733</v>
      </c>
      <c r="E75" s="604">
        <f>'[1]18'!E8-'[1]21b'!E75-'[1]21c'!E75</f>
        <v>33638349</v>
      </c>
      <c r="F75" s="604">
        <f>'[1]18'!F8-'[1]21b'!F75-'[1]21c'!F75</f>
        <v>73706325</v>
      </c>
      <c r="G75" s="604">
        <f>'[1]18'!G8-'[1]21b'!G75-'[1]21c'!G75</f>
        <v>30126726</v>
      </c>
      <c r="H75" s="604">
        <f>'[1]18'!H8-'[1]21b'!H75-'[1]21c'!H75</f>
        <v>48020778</v>
      </c>
    </row>
    <row r="76" spans="1:9" ht="13.8" thickBot="1" x14ac:dyDescent="0.3">
      <c r="A76" s="594">
        <v>70</v>
      </c>
      <c r="B76" s="32" t="s">
        <v>7</v>
      </c>
      <c r="C76" s="604">
        <f>'[1]18'!C9-'[1]21b'!C76-'[1]21c'!C76</f>
        <v>0</v>
      </c>
      <c r="D76" s="604">
        <f>'[1]18'!D9-'[1]21b'!D76-'[1]21c'!D76</f>
        <v>0</v>
      </c>
      <c r="E76" s="604">
        <f>'[1]18'!E9-'[1]21b'!E76-'[1]21c'!E76</f>
        <v>0</v>
      </c>
      <c r="F76" s="604">
        <f>'[1]18'!F9-'[1]21b'!F76-'[1]21c'!F76</f>
        <v>0</v>
      </c>
      <c r="G76" s="604">
        <f>'[1]18'!G9-'[1]21b'!G76-'[1]21c'!G76</f>
        <v>0</v>
      </c>
      <c r="H76" s="604">
        <f>'[1]18'!H9-'[1]21b'!H76-'[1]21c'!H76</f>
        <v>0</v>
      </c>
    </row>
    <row r="77" spans="1:9" ht="27" thickBot="1" x14ac:dyDescent="0.3">
      <c r="A77" s="5">
        <v>71</v>
      </c>
      <c r="B77" s="32" t="s">
        <v>8</v>
      </c>
      <c r="C77" s="604">
        <f>'[1]18'!C10-'[1]21b'!C77-'[1]21c'!C77</f>
        <v>0</v>
      </c>
      <c r="D77" s="604">
        <f>'[1]18'!D10-'[1]21b'!D77-'[1]21c'!D77</f>
        <v>0</v>
      </c>
      <c r="E77" s="604">
        <f>'[1]18'!E10-'[1]21b'!E77-'[1]21c'!E77</f>
        <v>0</v>
      </c>
      <c r="F77" s="604">
        <f>'[1]18'!F10-'[1]21b'!F77-'[1]21c'!F77</f>
        <v>0</v>
      </c>
      <c r="G77" s="604">
        <f>'[1]18'!G10-'[1]21b'!G77-'[1]21c'!G77</f>
        <v>0</v>
      </c>
      <c r="H77" s="604">
        <f>'[1]18'!H10-'[1]21b'!H77-'[1]21c'!H77</f>
        <v>0</v>
      </c>
    </row>
    <row r="78" spans="1:9" ht="13.8" thickBot="1" x14ac:dyDescent="0.3">
      <c r="A78" s="594">
        <v>72</v>
      </c>
      <c r="B78" s="32" t="s">
        <v>9</v>
      </c>
      <c r="C78" s="604">
        <f>'[1]18'!C11-'[1]21b'!C78-'[1]21c'!C78</f>
        <v>2700000</v>
      </c>
      <c r="D78" s="604">
        <f>'[1]18'!D11-'[1]21b'!D78-'[1]21c'!D78</f>
        <v>2700000</v>
      </c>
      <c r="E78" s="604">
        <f>'[1]18'!E11-'[1]21b'!E78-'[1]21c'!E78</f>
        <v>0</v>
      </c>
      <c r="F78" s="604">
        <f>'[1]18'!F11-'[1]21b'!F78-'[1]21c'!F78</f>
        <v>0</v>
      </c>
      <c r="G78" s="604">
        <f>'[1]18'!G11-'[1]21b'!G78-'[1]21c'!G78</f>
        <v>0</v>
      </c>
      <c r="H78" s="604">
        <f>'[1]18'!H11-'[1]21b'!H78-'[1]21c'!H78</f>
        <v>0</v>
      </c>
    </row>
    <row r="79" spans="1:9" ht="13.8" thickBot="1" x14ac:dyDescent="0.3">
      <c r="A79" s="5">
        <v>73</v>
      </c>
      <c r="B79" s="32" t="s">
        <v>10</v>
      </c>
      <c r="C79" s="604">
        <f>'[1]18'!C12-'[1]21b'!C79-'[1]21c'!C79</f>
        <v>2700000</v>
      </c>
      <c r="D79" s="604">
        <f>'[1]18'!D12-'[1]21b'!D79-'[1]21c'!D79</f>
        <v>2700000</v>
      </c>
      <c r="E79" s="604">
        <f>'[1]18'!E12-'[1]21b'!E79-'[1]21c'!E79</f>
        <v>0</v>
      </c>
      <c r="F79" s="604">
        <f>'[1]18'!F12-'[1]21b'!F79-'[1]21c'!F79</f>
        <v>0</v>
      </c>
      <c r="G79" s="604">
        <f>'[1]18'!G12-'[1]21b'!G79-'[1]21c'!G79</f>
        <v>0</v>
      </c>
      <c r="H79" s="604">
        <f>'[1]18'!H12-'[1]21b'!H79-'[1]21c'!H79</f>
        <v>0</v>
      </c>
    </row>
    <row r="80" spans="1:9" ht="13.8" thickBot="1" x14ac:dyDescent="0.3">
      <c r="A80" s="594">
        <v>74</v>
      </c>
      <c r="B80" s="32" t="s">
        <v>11</v>
      </c>
      <c r="C80" s="604">
        <f>'[1]18'!C13-'[1]21b'!C80-'[1]21c'!C80</f>
        <v>9300000</v>
      </c>
      <c r="D80" s="604">
        <f>'[1]18'!D13-'[1]21b'!D80-'[1]21c'!D80</f>
        <v>9300000</v>
      </c>
      <c r="E80" s="604">
        <f>'[1]18'!E13-'[1]21b'!E80-'[1]21c'!E80</f>
        <v>0</v>
      </c>
      <c r="F80" s="604">
        <f>'[1]18'!F13-'[1]21b'!F80-'[1]21c'!F80</f>
        <v>0</v>
      </c>
      <c r="G80" s="604">
        <f>'[1]18'!G13-'[1]21b'!G80-'[1]21c'!G80</f>
        <v>0</v>
      </c>
      <c r="H80" s="604">
        <f>'[1]18'!H13-'[1]21b'!H80-'[1]21c'!H80</f>
        <v>0</v>
      </c>
    </row>
    <row r="81" spans="1:8" ht="13.8" thickBot="1" x14ac:dyDescent="0.3">
      <c r="A81" s="5">
        <v>75</v>
      </c>
      <c r="B81" s="32" t="s">
        <v>12</v>
      </c>
      <c r="C81" s="604">
        <f>'[1]18'!C14-'[1]21b'!C81-'[1]21c'!C81</f>
        <v>900000</v>
      </c>
      <c r="D81" s="604">
        <f>'[1]18'!D14-'[1]21b'!D81-'[1]21c'!D81</f>
        <v>900000</v>
      </c>
      <c r="E81" s="604">
        <f>'[1]18'!E14-'[1]21b'!E81-'[1]21c'!E81</f>
        <v>0</v>
      </c>
      <c r="F81" s="604">
        <f>'[1]18'!F14-'[1]21b'!F81-'[1]21c'!F81</f>
        <v>0</v>
      </c>
      <c r="G81" s="604">
        <f>'[1]18'!G14-'[1]21b'!G81-'[1]21c'!G81</f>
        <v>0</v>
      </c>
      <c r="H81" s="604">
        <f>'[1]18'!H14-'[1]21b'!H81-'[1]21c'!H81</f>
        <v>0</v>
      </c>
    </row>
    <row r="82" spans="1:8" ht="13.8" thickBot="1" x14ac:dyDescent="0.3">
      <c r="A82" s="594">
        <v>76</v>
      </c>
      <c r="B82" s="32" t="s">
        <v>13</v>
      </c>
      <c r="C82" s="604">
        <f>'[1]18'!C15-'[1]21b'!C82-'[1]21c'!C82</f>
        <v>8400000</v>
      </c>
      <c r="D82" s="604">
        <f>'[1]18'!D15-'[1]21b'!D82-'[1]21c'!D82</f>
        <v>8400000</v>
      </c>
      <c r="E82" s="604">
        <f>'[1]18'!E15-'[1]21b'!E82-'[1]21c'!E82</f>
        <v>0</v>
      </c>
      <c r="F82" s="604">
        <f>'[1]18'!F15-'[1]21b'!F82-'[1]21c'!F82</f>
        <v>0</v>
      </c>
      <c r="G82" s="604">
        <f>'[1]18'!G15-'[1]21b'!G82-'[1]21c'!G82</f>
        <v>0</v>
      </c>
      <c r="H82" s="604">
        <f>'[1]18'!H15-'[1]21b'!H82-'[1]21c'!H82</f>
        <v>0</v>
      </c>
    </row>
    <row r="83" spans="1:8" ht="13.8" thickBot="1" x14ac:dyDescent="0.3">
      <c r="A83" s="5">
        <v>77</v>
      </c>
      <c r="B83" s="32" t="s">
        <v>14</v>
      </c>
      <c r="C83" s="604">
        <f>'[1]18'!C16-'[1]21b'!C83-'[1]21c'!C83</f>
        <v>0</v>
      </c>
      <c r="D83" s="604">
        <f>'[1]18'!D16-'[1]21b'!D83-'[1]21c'!D83</f>
        <v>0</v>
      </c>
      <c r="E83" s="604">
        <f>'[1]18'!E16-'[1]21b'!E83-'[1]21c'!E83</f>
        <v>0</v>
      </c>
      <c r="F83" s="604">
        <f>'[1]18'!F16-'[1]21b'!F83-'[1]21c'!F83</f>
        <v>0</v>
      </c>
      <c r="G83" s="604">
        <f>'[1]18'!G16-'[1]21b'!G83-'[1]21c'!G83</f>
        <v>0</v>
      </c>
      <c r="H83" s="604">
        <f>'[1]18'!H16-'[1]21b'!H83-'[1]21c'!H83</f>
        <v>0</v>
      </c>
    </row>
    <row r="84" spans="1:8" ht="13.8" thickBot="1" x14ac:dyDescent="0.3">
      <c r="A84" s="594">
        <v>78</v>
      </c>
      <c r="B84" s="50" t="s">
        <v>15</v>
      </c>
      <c r="C84" s="604">
        <f>'[1]18'!C17-'[1]21b'!C84-'[1]21c'!C84</f>
        <v>12000000</v>
      </c>
      <c r="D84" s="604">
        <f>'[1]18'!D17-'[1]21b'!D84-'[1]21c'!D84</f>
        <v>12000000</v>
      </c>
      <c r="E84" s="604">
        <f>'[1]18'!E17-'[1]21b'!E84-'[1]21c'!E84</f>
        <v>0</v>
      </c>
      <c r="F84" s="604">
        <f>'[1]18'!F17-'[1]21b'!F84-'[1]21c'!F84</f>
        <v>0</v>
      </c>
      <c r="G84" s="604">
        <f>'[1]18'!G17-'[1]21b'!G84-'[1]21c'!G84</f>
        <v>0</v>
      </c>
      <c r="H84" s="604">
        <f>'[1]18'!H17-'[1]21b'!H84-'[1]21c'!H84</f>
        <v>0</v>
      </c>
    </row>
    <row r="85" spans="1:8" ht="13.8" thickBot="1" x14ac:dyDescent="0.3">
      <c r="A85" s="5">
        <v>79</v>
      </c>
      <c r="B85" s="32" t="s">
        <v>16</v>
      </c>
      <c r="C85" s="604">
        <f>'[1]18'!C18-'[1]21b'!C85-'[1]21c'!C85</f>
        <v>822459</v>
      </c>
      <c r="D85" s="604">
        <f>'[1]18'!D18-'[1]21b'!D85-'[1]21c'!D85</f>
        <v>822459</v>
      </c>
      <c r="E85" s="604">
        <f>'[1]18'!E18-'[1]21b'!E85-'[1]21c'!E85</f>
        <v>0</v>
      </c>
      <c r="F85" s="604">
        <f>'[1]18'!F18-'[1]21b'!F85-'[1]21c'!F85</f>
        <v>0</v>
      </c>
      <c r="G85" s="604">
        <f>'[1]18'!G18-'[1]21b'!G85-'[1]21c'!G85</f>
        <v>0</v>
      </c>
      <c r="H85" s="604">
        <f>'[1]18'!H18-'[1]21b'!H85-'[1]21c'!H85</f>
        <v>0</v>
      </c>
    </row>
    <row r="86" spans="1:8" ht="27" thickBot="1" x14ac:dyDescent="0.3">
      <c r="A86" s="594">
        <v>80</v>
      </c>
      <c r="B86" s="32" t="s">
        <v>17</v>
      </c>
      <c r="C86" s="604">
        <f>'[1]18'!C19-'[1]21b'!C86-'[1]21c'!C86</f>
        <v>155243980</v>
      </c>
      <c r="D86" s="604">
        <f>'[1]18'!D19-'[1]21b'!D86-'[1]21c'!D86</f>
        <v>154501280</v>
      </c>
      <c r="E86" s="604">
        <f>'[1]18'!E19-'[1]21b'!E86-'[1]21c'!E86</f>
        <v>0</v>
      </c>
      <c r="F86" s="604">
        <f>'[1]18'!F19-'[1]21b'!F86-'[1]21c'!F86</f>
        <v>742700</v>
      </c>
      <c r="G86" s="604">
        <f>'[1]18'!G19-'[1]21b'!G86-'[1]21c'!G86</f>
        <v>0</v>
      </c>
      <c r="H86" s="604">
        <f>'[1]18'!H19-'[1]21b'!H86-'[1]21c'!H86</f>
        <v>0</v>
      </c>
    </row>
    <row r="87" spans="1:8" ht="13.8" thickBot="1" x14ac:dyDescent="0.3">
      <c r="A87" s="5">
        <v>81</v>
      </c>
      <c r="B87" s="32" t="s">
        <v>18</v>
      </c>
      <c r="C87" s="604">
        <f>'[1]18'!C20-'[1]21b'!C87-'[1]21c'!C87</f>
        <v>500000</v>
      </c>
      <c r="D87" s="604">
        <f>'[1]18'!D20-'[1]21b'!D87-'[1]21c'!D87</f>
        <v>500000</v>
      </c>
      <c r="E87" s="604">
        <f>'[1]18'!E20-'[1]21b'!E87-'[1]21c'!E87</f>
        <v>0</v>
      </c>
      <c r="F87" s="604">
        <f>'[1]18'!F20-'[1]21b'!F87-'[1]21c'!F87</f>
        <v>0</v>
      </c>
      <c r="G87" s="604">
        <f>'[1]18'!G20-'[1]21b'!G87-'[1]21c'!G87</f>
        <v>0</v>
      </c>
      <c r="H87" s="604">
        <f>'[1]18'!H20-'[1]21b'!H87-'[1]21c'!H87</f>
        <v>0</v>
      </c>
    </row>
    <row r="88" spans="1:8" ht="13.8" thickBot="1" x14ac:dyDescent="0.3">
      <c r="A88" s="594">
        <v>82</v>
      </c>
      <c r="B88" s="32" t="s">
        <v>19</v>
      </c>
      <c r="C88" s="604">
        <f>'[1]18'!C21-'[1]21b'!C88-'[1]21c'!C88</f>
        <v>742700</v>
      </c>
      <c r="D88" s="604">
        <f>'[1]18'!D21-'[1]21b'!D88-'[1]21c'!D88</f>
        <v>0</v>
      </c>
      <c r="E88" s="604">
        <f>'[1]18'!E21-'[1]21b'!E88-'[1]21c'!E88</f>
        <v>0</v>
      </c>
      <c r="F88" s="604">
        <f>'[1]18'!F21-'[1]21b'!F88-'[1]21c'!F88</f>
        <v>742700</v>
      </c>
      <c r="G88" s="604">
        <f>'[1]18'!G21-'[1]21b'!G88-'[1]21c'!G88</f>
        <v>0</v>
      </c>
      <c r="H88" s="604">
        <f>'[1]18'!H21-'[1]21b'!H88-'[1]21c'!H88</f>
        <v>0</v>
      </c>
    </row>
    <row r="89" spans="1:8" ht="13.8" thickBot="1" x14ac:dyDescent="0.3">
      <c r="A89" s="5">
        <v>83</v>
      </c>
      <c r="B89" s="32" t="s">
        <v>20</v>
      </c>
      <c r="C89" s="604">
        <f>'[1]18'!C22-'[1]21b'!C89-'[1]21c'!C89</f>
        <v>0</v>
      </c>
      <c r="D89" s="604">
        <f>'[1]18'!D22-'[1]21b'!D89-'[1]21c'!D89</f>
        <v>0</v>
      </c>
      <c r="E89" s="604">
        <f>'[1]18'!E22-'[1]21b'!E89-'[1]21c'!E89</f>
        <v>0</v>
      </c>
      <c r="F89" s="604">
        <f>'[1]18'!F22-'[1]21b'!F89-'[1]21c'!F89</f>
        <v>0</v>
      </c>
      <c r="G89" s="604">
        <f>'[1]18'!G22-'[1]21b'!G89-'[1]21c'!G89</f>
        <v>0</v>
      </c>
      <c r="H89" s="604">
        <f>'[1]18'!H22-'[1]21b'!H89-'[1]21c'!H89</f>
        <v>0</v>
      </c>
    </row>
    <row r="90" spans="1:8" ht="13.8" thickBot="1" x14ac:dyDescent="0.3">
      <c r="A90" s="594">
        <v>84</v>
      </c>
      <c r="B90" s="32" t="s">
        <v>21</v>
      </c>
      <c r="C90" s="604">
        <f>'[1]18'!C23-'[1]21b'!C90-'[1]21c'!C90</f>
        <v>154001280</v>
      </c>
      <c r="D90" s="604">
        <f>'[1]18'!D23-'[1]21b'!D90-'[1]21c'!D90</f>
        <v>154001280</v>
      </c>
      <c r="E90" s="604">
        <f>'[1]18'!E23-'[1]21b'!E90-'[1]21c'!E90</f>
        <v>0</v>
      </c>
      <c r="F90" s="604">
        <f>'[1]18'!F23-'[1]21b'!F90-'[1]21c'!F90</f>
        <v>0</v>
      </c>
      <c r="G90" s="604">
        <f>'[1]18'!G23-'[1]21b'!G90-'[1]21c'!G90</f>
        <v>0</v>
      </c>
      <c r="H90" s="604">
        <f>'[1]18'!H23-'[1]21b'!H90-'[1]21c'!H90</f>
        <v>0</v>
      </c>
    </row>
    <row r="91" spans="1:8" ht="27" thickBot="1" x14ac:dyDescent="0.3">
      <c r="A91" s="5">
        <v>85</v>
      </c>
      <c r="B91" s="32" t="s">
        <v>22</v>
      </c>
      <c r="C91" s="604">
        <f>'[1]18'!C24-'[1]21b'!C91-'[1]21c'!C91</f>
        <v>951560</v>
      </c>
      <c r="D91" s="604">
        <f>'[1]18'!D24-'[1]21b'!D91-'[1]21c'!D91</f>
        <v>951560</v>
      </c>
      <c r="E91" s="604">
        <f>'[1]18'!E24-'[1]21b'!E91-'[1]21c'!E91</f>
        <v>0</v>
      </c>
      <c r="F91" s="604">
        <f>'[1]18'!F24-'[1]21b'!F91-'[1]21c'!F91</f>
        <v>0</v>
      </c>
      <c r="G91" s="604">
        <f>'[1]18'!G24-'[1]21b'!G91-'[1]21c'!G91</f>
        <v>0</v>
      </c>
      <c r="H91" s="604">
        <f>'[1]18'!H24-'[1]21b'!H91-'[1]21c'!H91</f>
        <v>0</v>
      </c>
    </row>
    <row r="92" spans="1:8" ht="13.8" thickBot="1" x14ac:dyDescent="0.3">
      <c r="A92" s="594">
        <v>86</v>
      </c>
      <c r="B92" s="32" t="s">
        <v>23</v>
      </c>
      <c r="C92" s="604">
        <f>'[1]18'!C25-'[1]21b'!C92-'[1]21c'!C92</f>
        <v>174198328</v>
      </c>
      <c r="D92" s="604">
        <f>'[1]18'!D25-'[1]21b'!D92-'[1]21c'!D92</f>
        <v>174198328</v>
      </c>
      <c r="E92" s="604">
        <f>'[1]18'!E25-'[1]21b'!E92-'[1]21c'!E92</f>
        <v>0</v>
      </c>
      <c r="F92" s="604">
        <f>'[1]18'!F25-'[1]21b'!F92-'[1]21c'!F92</f>
        <v>0</v>
      </c>
      <c r="G92" s="604">
        <f>'[1]18'!G25-'[1]21b'!G92-'[1]21c'!G92</f>
        <v>0</v>
      </c>
      <c r="H92" s="604">
        <f>'[1]18'!H25-'[1]21b'!H92-'[1]21c'!H92</f>
        <v>0</v>
      </c>
    </row>
    <row r="93" spans="1:8" ht="13.8" thickBot="1" x14ac:dyDescent="0.3">
      <c r="A93" s="5">
        <v>87</v>
      </c>
      <c r="B93" s="50" t="s">
        <v>24</v>
      </c>
      <c r="C93" s="604">
        <f>'[1]18'!C26-'[1]21b'!C93-'[1]21c'!C93</f>
        <v>331216327</v>
      </c>
      <c r="D93" s="604">
        <f>'[1]18'!D26-'[1]21b'!D93-'[1]21c'!D93</f>
        <v>330473627</v>
      </c>
      <c r="E93" s="604">
        <f>'[1]18'!E26-'[1]21b'!E93-'[1]21c'!E93</f>
        <v>0</v>
      </c>
      <c r="F93" s="604">
        <f>'[1]18'!F26-'[1]21b'!F93-'[1]21c'!F93</f>
        <v>742700</v>
      </c>
      <c r="G93" s="604">
        <f>'[1]18'!G26-'[1]21b'!G93-'[1]21c'!G93</f>
        <v>0</v>
      </c>
      <c r="H93" s="604">
        <f>'[1]18'!H26-'[1]21b'!H93-'[1]21c'!H93</f>
        <v>0</v>
      </c>
    </row>
    <row r="94" spans="1:8" ht="13.8" thickBot="1" x14ac:dyDescent="0.3">
      <c r="A94" s="594">
        <v>88</v>
      </c>
      <c r="B94" s="32" t="s">
        <v>25</v>
      </c>
      <c r="C94" s="604">
        <f>'[1]18'!C27-'[1]21b'!C94-'[1]21c'!C94</f>
        <v>2111862</v>
      </c>
      <c r="D94" s="604">
        <f>'[1]18'!D27-'[1]21b'!D94-'[1]21c'!D94</f>
        <v>1181102</v>
      </c>
      <c r="E94" s="604">
        <f>'[1]18'!E27-'[1]21b'!E94-'[1]21c'!E94</f>
        <v>730760</v>
      </c>
      <c r="F94" s="604">
        <f>'[1]18'!F27-'[1]21b'!F94-'[1]21c'!F94</f>
        <v>200000</v>
      </c>
      <c r="G94" s="604">
        <f>'[1]18'!G27-'[1]21b'!G94-'[1]21c'!G94</f>
        <v>0</v>
      </c>
      <c r="H94" s="604">
        <f>'[1]18'!H27-'[1]21b'!H94-'[1]21c'!H94</f>
        <v>0</v>
      </c>
    </row>
    <row r="95" spans="1:8" ht="13.8" thickBot="1" x14ac:dyDescent="0.3">
      <c r="A95" s="5">
        <v>89</v>
      </c>
      <c r="B95" s="32" t="s">
        <v>26</v>
      </c>
      <c r="C95" s="604">
        <f>'[1]18'!C28-'[1]21b'!C95-'[1]21c'!C95</f>
        <v>15996392</v>
      </c>
      <c r="D95" s="604">
        <f>'[1]18'!D28-'[1]21b'!D95-'[1]21c'!D95</f>
        <v>15996392</v>
      </c>
      <c r="E95" s="604">
        <f>'[1]18'!E28-'[1]21b'!E95-'[1]21c'!E95</f>
        <v>0</v>
      </c>
      <c r="F95" s="604">
        <f>'[1]18'!F28-'[1]21b'!F95-'[1]21c'!F95</f>
        <v>0</v>
      </c>
      <c r="G95" s="604">
        <f>'[1]18'!G28-'[1]21b'!G95-'[1]21c'!G95</f>
        <v>0</v>
      </c>
      <c r="H95" s="604">
        <f>'[1]18'!H28-'[1]21b'!H95-'[1]21c'!H95</f>
        <v>0</v>
      </c>
    </row>
    <row r="96" spans="1:8" ht="13.8" thickBot="1" x14ac:dyDescent="0.3">
      <c r="A96" s="594">
        <v>90</v>
      </c>
      <c r="B96" s="32" t="s">
        <v>27</v>
      </c>
      <c r="C96" s="604">
        <f>'[1]18'!C29-'[1]21b'!C96-'[1]21c'!C96</f>
        <v>2859950</v>
      </c>
      <c r="D96" s="604">
        <f>'[1]18'!D29-'[1]21b'!D96-'[1]21c'!D96</f>
        <v>0</v>
      </c>
      <c r="E96" s="604">
        <f>'[1]18'!E29-'[1]21b'!E96-'[1]21c'!E96</f>
        <v>2599950</v>
      </c>
      <c r="F96" s="604">
        <f>'[1]18'!F29-'[1]21b'!F96-'[1]21c'!F96</f>
        <v>260000</v>
      </c>
      <c r="G96" s="604">
        <f>'[1]18'!G29-'[1]21b'!G96-'[1]21c'!G96</f>
        <v>0</v>
      </c>
      <c r="H96" s="604">
        <f>'[1]18'!H29-'[1]21b'!H96-'[1]21c'!H96</f>
        <v>0</v>
      </c>
    </row>
    <row r="97" spans="1:8" ht="13.8" thickBot="1" x14ac:dyDescent="0.3">
      <c r="A97" s="5">
        <v>91</v>
      </c>
      <c r="B97" s="32" t="s">
        <v>28</v>
      </c>
      <c r="C97" s="604">
        <f>'[1]18'!C30-'[1]21b'!C97-'[1]21c'!C97</f>
        <v>8357460</v>
      </c>
      <c r="D97" s="604">
        <f>'[1]18'!D30-'[1]21b'!D97-'[1]21c'!D97</f>
        <v>2500984</v>
      </c>
      <c r="E97" s="604">
        <f>'[1]18'!E30-'[1]21b'!E97-'[1]21c'!E97</f>
        <v>1459050</v>
      </c>
      <c r="F97" s="604">
        <f>'[1]18'!F30-'[1]21b'!F97-'[1]21c'!F97</f>
        <v>2134960</v>
      </c>
      <c r="G97" s="604">
        <f>'[1]18'!G30-'[1]21b'!G97-'[1]21c'!G97</f>
        <v>1771442</v>
      </c>
      <c r="H97" s="604">
        <f>'[1]18'!H30-'[1]21b'!H97-'[1]21c'!H97</f>
        <v>491024</v>
      </c>
    </row>
    <row r="98" spans="1:8" ht="27" thickBot="1" x14ac:dyDescent="0.3">
      <c r="A98" s="594">
        <v>92</v>
      </c>
      <c r="B98" s="32" t="s">
        <v>29</v>
      </c>
      <c r="C98" s="604">
        <f>'[1]18'!C31-'[1]21b'!C98-'[1]21c'!C98</f>
        <v>7787914</v>
      </c>
      <c r="D98" s="604">
        <f>'[1]18'!D31-'[1]21b'!D98-'[1]21c'!D98</f>
        <v>5313190</v>
      </c>
      <c r="E98" s="604">
        <f>'[1]18'!E31-'[1]21b'!E98-'[1]21c'!E98</f>
        <v>1293240</v>
      </c>
      <c r="F98" s="604">
        <f>'[1]18'!F31-'[1]21b'!F98-'[1]21c'!F98</f>
        <v>700640</v>
      </c>
      <c r="G98" s="604">
        <f>'[1]18'!G31-'[1]21b'!G98-'[1]21c'!G98</f>
        <v>348268</v>
      </c>
      <c r="H98" s="604">
        <f>'[1]18'!H31-'[1]21b'!H98-'[1]21c'!H98</f>
        <v>132576</v>
      </c>
    </row>
    <row r="99" spans="1:8" ht="13.8" thickBot="1" x14ac:dyDescent="0.3">
      <c r="A99" s="5">
        <v>93</v>
      </c>
      <c r="B99" s="50" t="s">
        <v>30</v>
      </c>
      <c r="C99" s="604">
        <f>'[1]18'!C32-'[1]21b'!C99-'[1]21c'!C99</f>
        <v>37113578</v>
      </c>
      <c r="D99" s="604">
        <f>'[1]18'!D32-'[1]21b'!D99-'[1]21c'!D99</f>
        <v>24991668</v>
      </c>
      <c r="E99" s="604">
        <f>'[1]18'!E32-'[1]21b'!E99-'[1]21c'!E99</f>
        <v>6083000</v>
      </c>
      <c r="F99" s="604">
        <f>'[1]18'!F32-'[1]21b'!F99-'[1]21c'!F99</f>
        <v>3295600</v>
      </c>
      <c r="G99" s="604">
        <f>'[1]18'!G32-'[1]21b'!G99-'[1]21c'!G99</f>
        <v>2119710</v>
      </c>
      <c r="H99" s="604">
        <f>'[1]18'!H32-'[1]21b'!H99-'[1]21c'!H99</f>
        <v>623600</v>
      </c>
    </row>
    <row r="100" spans="1:8" ht="13.8" thickBot="1" x14ac:dyDescent="0.3">
      <c r="A100" s="594">
        <v>94</v>
      </c>
      <c r="B100" s="32" t="s">
        <v>31</v>
      </c>
      <c r="C100" s="604">
        <f>'[1]18'!C33-'[1]21b'!C100-'[1]21c'!C100</f>
        <v>209997363</v>
      </c>
      <c r="D100" s="604">
        <f>'[1]18'!D33-'[1]21b'!D100-'[1]21c'!D100</f>
        <v>209997363</v>
      </c>
      <c r="E100" s="604">
        <f>'[1]18'!E33-'[1]21b'!E100-'[1]21c'!E100</f>
        <v>0</v>
      </c>
      <c r="F100" s="604">
        <f>'[1]18'!F33-'[1]21b'!F100-'[1]21c'!F100</f>
        <v>0</v>
      </c>
      <c r="G100" s="604">
        <f>'[1]18'!G33-'[1]21b'!G100-'[1]21c'!G100</f>
        <v>0</v>
      </c>
      <c r="H100" s="604">
        <f>'[1]18'!H33-'[1]21b'!H100-'[1]21c'!H100</f>
        <v>0</v>
      </c>
    </row>
    <row r="101" spans="1:8" ht="13.8" thickBot="1" x14ac:dyDescent="0.3">
      <c r="A101" s="5">
        <v>95</v>
      </c>
      <c r="B101" s="32" t="s">
        <v>32</v>
      </c>
      <c r="C101" s="604">
        <f>'[1]18'!C34-'[1]21b'!C101-'[1]21c'!C101</f>
        <v>100000</v>
      </c>
      <c r="D101" s="604">
        <f>'[1]18'!D34-'[1]21b'!D101-'[1]21c'!D101</f>
        <v>0</v>
      </c>
      <c r="E101" s="604">
        <f>'[1]18'!E34-'[1]21b'!E101-'[1]21c'!E101</f>
        <v>100000</v>
      </c>
      <c r="F101" s="604">
        <f>'[1]18'!F34-'[1]21b'!F101-'[1]21c'!F101</f>
        <v>0</v>
      </c>
      <c r="G101" s="604">
        <f>'[1]18'!G34-'[1]21b'!G101-'[1]21c'!G101</f>
        <v>0</v>
      </c>
      <c r="H101" s="604">
        <f>'[1]18'!H34-'[1]21b'!H101-'[1]21c'!H101</f>
        <v>0</v>
      </c>
    </row>
    <row r="102" spans="1:8" ht="13.8" thickBot="1" x14ac:dyDescent="0.3">
      <c r="A102" s="594">
        <v>96</v>
      </c>
      <c r="B102" s="32" t="s">
        <v>33</v>
      </c>
      <c r="C102" s="604">
        <f>'[1]18'!C35-'[1]21b'!C102-'[1]21c'!C102</f>
        <v>320000</v>
      </c>
      <c r="D102" s="604">
        <f>'[1]18'!D35-'[1]21b'!D102-'[1]21c'!D102</f>
        <v>0</v>
      </c>
      <c r="E102" s="604">
        <f>'[1]18'!E35-'[1]21b'!E102-'[1]21c'!E102</f>
        <v>0</v>
      </c>
      <c r="F102" s="604">
        <f>'[1]18'!F35-'[1]21b'!F102-'[1]21c'!F102</f>
        <v>200000</v>
      </c>
      <c r="G102" s="604">
        <f>'[1]18'!G35-'[1]21b'!G102-'[1]21c'!G102</f>
        <v>0</v>
      </c>
      <c r="H102" s="604">
        <f>'[1]18'!H35-'[1]21b'!H102-'[1]21c'!H102</f>
        <v>120000</v>
      </c>
    </row>
    <row r="103" spans="1:8" ht="27" thickBot="1" x14ac:dyDescent="0.3">
      <c r="A103" s="5">
        <v>97</v>
      </c>
      <c r="B103" s="32" t="s">
        <v>34</v>
      </c>
      <c r="C103" s="604">
        <f>'[1]18'!C36-'[1]21b'!C103-'[1]21c'!C103</f>
        <v>56553488</v>
      </c>
      <c r="D103" s="604">
        <f>'[1]18'!D36-'[1]21b'!D103-'[1]21c'!D103</f>
        <v>56440088</v>
      </c>
      <c r="E103" s="604">
        <f>'[1]18'!E36-'[1]21b'!E103-'[1]21c'!E103</f>
        <v>27000</v>
      </c>
      <c r="F103" s="604">
        <f>'[1]18'!F36-'[1]21b'!F103-'[1]21c'!F103</f>
        <v>54000</v>
      </c>
      <c r="G103" s="604">
        <f>'[1]18'!G36-'[1]21b'!G103-'[1]21c'!G103</f>
        <v>0</v>
      </c>
      <c r="H103" s="604">
        <f>'[1]18'!H36-'[1]21b'!H103-'[1]21c'!H103</f>
        <v>32400</v>
      </c>
    </row>
    <row r="104" spans="1:8" ht="13.8" thickBot="1" x14ac:dyDescent="0.3">
      <c r="A104" s="594">
        <v>98</v>
      </c>
      <c r="B104" s="50" t="s">
        <v>35</v>
      </c>
      <c r="C104" s="604">
        <f>'[1]18'!C37-'[1]21b'!C104-'[1]21c'!C104</f>
        <v>266970851</v>
      </c>
      <c r="D104" s="604">
        <f>'[1]18'!D37-'[1]21b'!D104-'[1]21c'!D104</f>
        <v>266437451</v>
      </c>
      <c r="E104" s="604">
        <f>'[1]18'!E37-'[1]21b'!E104-'[1]21c'!E104</f>
        <v>127000</v>
      </c>
      <c r="F104" s="604">
        <f>'[1]18'!F37-'[1]21b'!F104-'[1]21c'!F104</f>
        <v>254000</v>
      </c>
      <c r="G104" s="604">
        <f>'[1]18'!G37-'[1]21b'!G104-'[1]21c'!G104</f>
        <v>0</v>
      </c>
      <c r="H104" s="604">
        <f>'[1]18'!H37-'[1]21b'!H104-'[1]21c'!H104</f>
        <v>152400</v>
      </c>
    </row>
    <row r="105" spans="1:8" ht="27" thickBot="1" x14ac:dyDescent="0.3">
      <c r="A105" s="5">
        <v>99</v>
      </c>
      <c r="B105" s="32" t="s">
        <v>36</v>
      </c>
      <c r="C105" s="604">
        <f>'[1]18'!C38-'[1]21b'!C105-'[1]21c'!C105</f>
        <v>1500000</v>
      </c>
      <c r="D105" s="604">
        <f>'[1]18'!D38-'[1]21b'!D105-'[1]21c'!D105</f>
        <v>1500000</v>
      </c>
      <c r="E105" s="604">
        <f>'[1]18'!E38-'[1]21b'!E105-'[1]21c'!E105</f>
        <v>0</v>
      </c>
      <c r="F105" s="604">
        <f>'[1]18'!F38-'[1]21b'!F105-'[1]21c'!F105</f>
        <v>0</v>
      </c>
      <c r="G105" s="604">
        <f>'[1]18'!G38-'[1]21b'!G105-'[1]21c'!G105</f>
        <v>0</v>
      </c>
      <c r="H105" s="604">
        <f>'[1]18'!H38-'[1]21b'!H105-'[1]21c'!H105</f>
        <v>0</v>
      </c>
    </row>
    <row r="106" spans="1:8" ht="13.8" thickBot="1" x14ac:dyDescent="0.3">
      <c r="A106" s="594">
        <v>100</v>
      </c>
      <c r="B106" s="32" t="s">
        <v>37</v>
      </c>
      <c r="C106" s="604">
        <f>'[1]18'!C39-'[1]21b'!C106-'[1]21c'!C106</f>
        <v>0</v>
      </c>
      <c r="D106" s="604">
        <f>'[1]18'!D39-'[1]21b'!D106-'[1]21c'!D106</f>
        <v>0</v>
      </c>
      <c r="E106" s="604">
        <f>'[1]18'!E39-'[1]21b'!E106-'[1]21c'!E106</f>
        <v>0</v>
      </c>
      <c r="F106" s="604">
        <f>'[1]18'!F39-'[1]21b'!F106-'[1]21c'!F106</f>
        <v>0</v>
      </c>
      <c r="G106" s="604">
        <f>'[1]18'!G39-'[1]21b'!G106-'[1]21c'!G106</f>
        <v>0</v>
      </c>
      <c r="H106" s="604">
        <f>'[1]18'!H39-'[1]21b'!H106-'[1]21c'!H106</f>
        <v>0</v>
      </c>
    </row>
    <row r="107" spans="1:8" ht="13.8" thickBot="1" x14ac:dyDescent="0.3">
      <c r="A107" s="5">
        <v>101</v>
      </c>
      <c r="B107" s="32" t="s">
        <v>38</v>
      </c>
      <c r="C107" s="604">
        <f>'[1]18'!C40-'[1]21b'!C107-'[1]21c'!C107</f>
        <v>1500000</v>
      </c>
      <c r="D107" s="604">
        <f>'[1]18'!D40-'[1]21b'!D107-'[1]21c'!D107</f>
        <v>1500000</v>
      </c>
      <c r="E107" s="604">
        <f>'[1]18'!E40-'[1]21b'!E107-'[1]21c'!E107</f>
        <v>0</v>
      </c>
      <c r="F107" s="604">
        <f>'[1]18'!F40-'[1]21b'!F107-'[1]21c'!F107</f>
        <v>0</v>
      </c>
      <c r="G107" s="604">
        <f>'[1]18'!G40-'[1]21b'!G107-'[1]21c'!G107</f>
        <v>0</v>
      </c>
      <c r="H107" s="604">
        <f>'[1]18'!H40-'[1]21b'!H107-'[1]21c'!H107</f>
        <v>0</v>
      </c>
    </row>
    <row r="108" spans="1:8" ht="27" thickBot="1" x14ac:dyDescent="0.3">
      <c r="A108" s="594">
        <v>102</v>
      </c>
      <c r="B108" s="32" t="s">
        <v>39</v>
      </c>
      <c r="C108" s="604">
        <f>'[1]18'!C41-'[1]21b'!C108-'[1]21c'!C108</f>
        <v>0</v>
      </c>
      <c r="D108" s="604">
        <f>'[1]18'!D41-'[1]21b'!D108-'[1]21c'!D108</f>
        <v>0</v>
      </c>
      <c r="E108" s="604">
        <f>'[1]18'!E41-'[1]21b'!E108-'[1]21c'!E108</f>
        <v>0</v>
      </c>
      <c r="F108" s="604">
        <f>'[1]18'!F41-'[1]21b'!F108-'[1]21c'!F108</f>
        <v>0</v>
      </c>
      <c r="G108" s="604">
        <f>'[1]18'!G41-'[1]21b'!G108-'[1]21c'!G108</f>
        <v>0</v>
      </c>
      <c r="H108" s="604">
        <f>'[1]18'!H41-'[1]21b'!H108-'[1]21c'!H108</f>
        <v>0</v>
      </c>
    </row>
    <row r="109" spans="1:8" ht="13.8" thickBot="1" x14ac:dyDescent="0.3">
      <c r="A109" s="5">
        <v>103</v>
      </c>
      <c r="B109" s="50" t="s">
        <v>40</v>
      </c>
      <c r="C109" s="604">
        <f>'[1]18'!C42-'[1]21b'!C109-'[1]21c'!C109</f>
        <v>1500000</v>
      </c>
      <c r="D109" s="604">
        <f>'[1]18'!D42-'[1]21b'!D109-'[1]21c'!D109</f>
        <v>1500000</v>
      </c>
      <c r="E109" s="604">
        <f>'[1]18'!E42-'[1]21b'!E109-'[1]21c'!E109</f>
        <v>0</v>
      </c>
      <c r="F109" s="604">
        <f>'[1]18'!F42-'[1]21b'!F109-'[1]21c'!F109</f>
        <v>0</v>
      </c>
      <c r="G109" s="604">
        <f>'[1]18'!G42-'[1]21b'!G109-'[1]21c'!G109</f>
        <v>0</v>
      </c>
      <c r="H109" s="604">
        <f>'[1]18'!H42-'[1]21b'!H109-'[1]21c'!H109</f>
        <v>0</v>
      </c>
    </row>
    <row r="110" spans="1:8" ht="13.8" thickBot="1" x14ac:dyDescent="0.3">
      <c r="A110" s="594">
        <v>104</v>
      </c>
      <c r="B110" s="36" t="s">
        <v>41</v>
      </c>
      <c r="C110" s="604">
        <f>'[1]18'!C43-'[1]21b'!C110-'[1]21c'!C110</f>
        <v>1312784955</v>
      </c>
      <c r="D110" s="604">
        <f>'[1]18'!D43-'[1]21b'!D110-'[1]21c'!D110</f>
        <v>723591508</v>
      </c>
      <c r="E110" s="604">
        <f>'[1]18'!E43-'[1]21b'!E110-'[1]21c'!E110</f>
        <v>176236420</v>
      </c>
      <c r="F110" s="604">
        <f>'[1]18'!F43-'[1]21b'!F110-'[1]21c'!F110</f>
        <v>202135705</v>
      </c>
      <c r="G110" s="604">
        <f>'[1]18'!G43-'[1]21b'!G110-'[1]21c'!G110</f>
        <v>61482178</v>
      </c>
      <c r="H110" s="604">
        <f>'[1]18'!H43-'[1]21b'!H110-'[1]21c'!H110</f>
        <v>149339144</v>
      </c>
    </row>
    <row r="111" spans="1:8" ht="27" thickBot="1" x14ac:dyDescent="0.3">
      <c r="A111" s="5">
        <v>105</v>
      </c>
      <c r="B111" s="32" t="s">
        <v>42</v>
      </c>
      <c r="C111" s="604">
        <f>'[1]18'!C44-'[1]21b'!C111-'[1]21c'!C111</f>
        <v>11433848</v>
      </c>
      <c r="D111" s="604">
        <f>'[1]18'!D44-'[1]21b'!D111-'[1]21c'!D111</f>
        <v>11433848</v>
      </c>
      <c r="E111" s="604">
        <f>'[1]18'!E44-'[1]21b'!E111-'[1]21c'!E111</f>
        <v>0</v>
      </c>
      <c r="F111" s="604">
        <f>'[1]18'!F44-'[1]21b'!F111-'[1]21c'!F111</f>
        <v>0</v>
      </c>
      <c r="G111" s="604">
        <f>'[1]18'!G44-'[1]21b'!G111-'[1]21c'!G111</f>
        <v>0</v>
      </c>
      <c r="H111" s="604">
        <f>'[1]18'!H44-'[1]21b'!H111-'[1]21c'!H111</f>
        <v>0</v>
      </c>
    </row>
    <row r="112" spans="1:8" ht="13.8" thickBot="1" x14ac:dyDescent="0.3">
      <c r="A112" s="594">
        <v>106</v>
      </c>
      <c r="B112" s="32" t="s">
        <v>43</v>
      </c>
      <c r="C112" s="604">
        <f>'[1]18'!C45-'[1]21b'!C112-'[1]21c'!C112</f>
        <v>486754491</v>
      </c>
      <c r="D112" s="604">
        <f>'[1]18'!D45-'[1]21b'!D112-'[1]21c'!D112</f>
        <v>486754491</v>
      </c>
      <c r="E112" s="604">
        <f>'[1]18'!E45-'[1]21b'!E112-'[1]21c'!E112</f>
        <v>0</v>
      </c>
      <c r="F112" s="604">
        <f>'[1]18'!F45-'[1]21b'!F112-'[1]21c'!F112</f>
        <v>0</v>
      </c>
      <c r="G112" s="604">
        <f>'[1]18'!G45-'[1]21b'!G112-'[1]21c'!G112</f>
        <v>0</v>
      </c>
      <c r="H112" s="604">
        <f>'[1]18'!H45-'[1]21b'!H112-'[1]21c'!H112</f>
        <v>0</v>
      </c>
    </row>
    <row r="113" spans="1:9" ht="13.8" thickBot="1" x14ac:dyDescent="0.3">
      <c r="A113" s="5">
        <v>107</v>
      </c>
      <c r="B113" s="32" t="s">
        <v>44</v>
      </c>
      <c r="C113" s="604">
        <f>'[1]18'!C46-'[1]21b'!C113-'[1]21c'!C113</f>
        <v>498188339</v>
      </c>
      <c r="D113" s="604">
        <f>'[1]18'!D46-'[1]21b'!D113-'[1]21c'!D113</f>
        <v>498188339</v>
      </c>
      <c r="E113" s="604">
        <f>'[1]18'!E46-'[1]21b'!E113-'[1]21c'!E113</f>
        <v>0</v>
      </c>
      <c r="F113" s="604">
        <f>'[1]18'!F46-'[1]21b'!F113-'[1]21c'!F113</f>
        <v>0</v>
      </c>
      <c r="G113" s="604">
        <f>'[1]18'!G46-'[1]21b'!G113-'[1]21c'!G113</f>
        <v>0</v>
      </c>
      <c r="H113" s="604">
        <f>'[1]18'!H46-'[1]21b'!H113-'[1]21c'!H113</f>
        <v>0</v>
      </c>
    </row>
    <row r="114" spans="1:9" ht="13.8" thickBot="1" x14ac:dyDescent="0.3">
      <c r="A114" s="594">
        <v>108</v>
      </c>
      <c r="B114" s="37" t="s">
        <v>45</v>
      </c>
      <c r="C114" s="604">
        <f>'[1]18'!C47-'[1]21b'!C114-'[1]21c'!C114</f>
        <v>498188339</v>
      </c>
      <c r="D114" s="604">
        <f>'[1]18'!D47-'[1]21b'!D114-'[1]21c'!D114</f>
        <v>498188339</v>
      </c>
      <c r="E114" s="604">
        <f>'[1]18'!E47-'[1]21b'!E114-'[1]21c'!E114</f>
        <v>0</v>
      </c>
      <c r="F114" s="604">
        <f>'[1]18'!F47-'[1]21b'!F114-'[1]21c'!F114</f>
        <v>0</v>
      </c>
      <c r="G114" s="604">
        <f>'[1]18'!G47-'[1]21b'!G114-'[1]21c'!G114</f>
        <v>0</v>
      </c>
      <c r="H114" s="604">
        <f>'[1]18'!H47-'[1]21b'!H114-'[1]21c'!H114</f>
        <v>0</v>
      </c>
    </row>
    <row r="115" spans="1:9" ht="14.4" thickTop="1" thickBot="1" x14ac:dyDescent="0.3">
      <c r="A115" s="5">
        <v>109</v>
      </c>
      <c r="B115" s="598" t="s">
        <v>46</v>
      </c>
      <c r="C115" s="597">
        <f>'[1]18'!C48-'[1]21b'!C115-'[1]21c'!C115</f>
        <v>1810973294</v>
      </c>
      <c r="D115" s="597">
        <f>'[1]18'!D48-'[1]21b'!D115-'[1]21c'!D115</f>
        <v>1221779847</v>
      </c>
      <c r="E115" s="597">
        <f>'[1]18'!E48-'[1]21b'!E115-'[1]21c'!E115</f>
        <v>176236420</v>
      </c>
      <c r="F115" s="597">
        <f>'[1]18'!F48-'[1]21b'!F115-'[1]21c'!F115</f>
        <v>202135705</v>
      </c>
      <c r="G115" s="597">
        <f>'[1]18'!G48-'[1]21b'!G115-'[1]21c'!G115</f>
        <v>61482178</v>
      </c>
      <c r="H115" s="597">
        <f>'[1]18'!H48-'[1]21b'!H115-'[1]21c'!H115</f>
        <v>149339144</v>
      </c>
      <c r="I115" s="600"/>
    </row>
    <row r="116" spans="1:9" ht="13.8" thickTop="1" x14ac:dyDescent="0.25">
      <c r="I116" s="600"/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pane ySplit="7" topLeftCell="A56" activePane="bottomLeft" state="frozen"/>
      <selection pane="bottomLeft"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258" t="s">
        <v>0</v>
      </c>
      <c r="C1" s="259" t="s">
        <v>841</v>
      </c>
    </row>
    <row r="2" spans="1:8" ht="18" x14ac:dyDescent="0.35">
      <c r="B2" s="262" t="s">
        <v>187</v>
      </c>
      <c r="C2" s="70" t="s">
        <v>847</v>
      </c>
    </row>
    <row r="3" spans="1:8" ht="18" x14ac:dyDescent="0.35">
      <c r="B3" s="29" t="s">
        <v>846</v>
      </c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4" x14ac:dyDescent="0.25">
      <c r="A7" s="5">
        <v>1</v>
      </c>
      <c r="B7" s="32" t="s">
        <v>54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3198364</v>
      </c>
      <c r="D25" s="40">
        <f>SUM(D26:D27)</f>
        <v>3198364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3198364</v>
      </c>
      <c r="D26" s="39">
        <v>3198364</v>
      </c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0</v>
      </c>
      <c r="D29" s="39"/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3198364</v>
      </c>
      <c r="D36" s="41">
        <f>D25+D31+D32</f>
        <v>3198364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35" t="s">
        <v>84</v>
      </c>
      <c r="C37" s="58">
        <f t="shared" si="0"/>
        <v>100000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100000</v>
      </c>
      <c r="H37" s="19">
        <f>SUM(H38:H40)</f>
        <v>0</v>
      </c>
    </row>
    <row r="38" spans="1:8" x14ac:dyDescent="0.25">
      <c r="A38" s="5">
        <v>32</v>
      </c>
      <c r="B38" s="35" t="s">
        <v>85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5">
      <c r="A39" s="5">
        <v>33</v>
      </c>
      <c r="B39" s="35" t="s">
        <v>86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5">
      <c r="A40" s="5">
        <v>34</v>
      </c>
      <c r="B40" s="35" t="s">
        <v>87</v>
      </c>
      <c r="C40" s="58">
        <f t="shared" si="0"/>
        <v>100000</v>
      </c>
      <c r="D40" s="45"/>
      <c r="E40" s="8"/>
      <c r="F40" s="8"/>
      <c r="G40" s="8">
        <v>100000</v>
      </c>
      <c r="H40" s="8"/>
    </row>
    <row r="41" spans="1:8" x14ac:dyDescent="0.25">
      <c r="A41" s="5">
        <v>35</v>
      </c>
      <c r="B41" s="32" t="s">
        <v>88</v>
      </c>
      <c r="C41" s="58">
        <f t="shared" si="0"/>
        <v>1200000</v>
      </c>
      <c r="D41" s="44">
        <f>SUM(D42:D43)</f>
        <v>0</v>
      </c>
      <c r="E41" s="19">
        <f>SUM(E42:E43)</f>
        <v>0</v>
      </c>
      <c r="F41" s="19">
        <f>SUM(F42:F43)</f>
        <v>1200000</v>
      </c>
      <c r="G41" s="19">
        <f>SUM(G42:G43)</f>
        <v>0</v>
      </c>
      <c r="H41" s="19">
        <f>SUM(H42:H43)</f>
        <v>0</v>
      </c>
    </row>
    <row r="42" spans="1:8" x14ac:dyDescent="0.25">
      <c r="A42" s="5">
        <v>36</v>
      </c>
      <c r="B42" s="32" t="s">
        <v>89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5">
      <c r="A43" s="5">
        <v>37</v>
      </c>
      <c r="B43" s="32" t="s">
        <v>90</v>
      </c>
      <c r="C43" s="58">
        <f t="shared" si="0"/>
        <v>1200000</v>
      </c>
      <c r="D43" s="39"/>
      <c r="E43" s="6"/>
      <c r="F43" s="6">
        <v>1200000</v>
      </c>
      <c r="G43" s="6"/>
      <c r="H43" s="6"/>
    </row>
    <row r="44" spans="1:8" x14ac:dyDescent="0.25">
      <c r="A44" s="5">
        <v>38</v>
      </c>
      <c r="B44" s="32" t="s">
        <v>91</v>
      </c>
      <c r="C44" s="58">
        <f t="shared" si="0"/>
        <v>9589000</v>
      </c>
      <c r="D44" s="44">
        <f>SUM(D45:D49)</f>
        <v>9589000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6.4" x14ac:dyDescent="0.25">
      <c r="A45" s="5">
        <v>39</v>
      </c>
      <c r="B45" s="32" t="s">
        <v>92</v>
      </c>
      <c r="C45" s="58">
        <f t="shared" si="0"/>
        <v>0</v>
      </c>
      <c r="D45" s="39"/>
      <c r="E45" s="6"/>
      <c r="F45" s="6"/>
      <c r="G45" s="6"/>
      <c r="H45" s="6"/>
    </row>
    <row r="46" spans="1:8" ht="26.4" x14ac:dyDescent="0.25">
      <c r="A46" s="5">
        <v>40</v>
      </c>
      <c r="B46" s="32" t="s">
        <v>93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5">
      <c r="A47" s="5">
        <v>41</v>
      </c>
      <c r="B47" s="32" t="s">
        <v>94</v>
      </c>
      <c r="C47" s="58">
        <f t="shared" si="0"/>
        <v>9079000</v>
      </c>
      <c r="D47" s="39">
        <v>9079000</v>
      </c>
      <c r="E47" s="6"/>
      <c r="F47" s="6"/>
      <c r="G47" s="6"/>
      <c r="H47" s="6"/>
    </row>
    <row r="48" spans="1:8" ht="26.4" x14ac:dyDescent="0.25">
      <c r="A48" s="5">
        <v>42</v>
      </c>
      <c r="B48" s="32" t="s">
        <v>95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5">
      <c r="A49" s="5">
        <v>43</v>
      </c>
      <c r="B49" s="32" t="s">
        <v>96</v>
      </c>
      <c r="C49" s="58">
        <f t="shared" si="0"/>
        <v>510000</v>
      </c>
      <c r="D49" s="39">
        <v>510000</v>
      </c>
      <c r="E49" s="6"/>
      <c r="F49" s="6"/>
      <c r="G49" s="6"/>
      <c r="H49" s="6"/>
    </row>
    <row r="50" spans="1:8" x14ac:dyDescent="0.25">
      <c r="A50" s="5">
        <v>44</v>
      </c>
      <c r="B50" s="32" t="s">
        <v>97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5">
      <c r="A51" s="5">
        <v>45</v>
      </c>
      <c r="B51" s="32" t="s">
        <v>98</v>
      </c>
      <c r="C51" s="58">
        <f t="shared" si="0"/>
        <v>2913030</v>
      </c>
      <c r="D51" s="46">
        <v>2589030</v>
      </c>
      <c r="E51" s="9">
        <f>(E37+E41+E44+E50)*0.27</f>
        <v>0</v>
      </c>
      <c r="F51" s="9">
        <v>324000</v>
      </c>
      <c r="G51" s="9"/>
      <c r="H51" s="9">
        <f>(H37+H41+H44+H50)*0.27</f>
        <v>0</v>
      </c>
    </row>
    <row r="52" spans="1:8" x14ac:dyDescent="0.25">
      <c r="A52" s="5">
        <v>46</v>
      </c>
      <c r="B52" s="32" t="s">
        <v>99</v>
      </c>
      <c r="C52" s="58">
        <f t="shared" si="0"/>
        <v>0</v>
      </c>
      <c r="D52" s="39"/>
      <c r="E52" s="6"/>
      <c r="F52" s="6"/>
      <c r="G52" s="6"/>
      <c r="H52" s="6"/>
    </row>
    <row r="53" spans="1:8" ht="26.4" x14ac:dyDescent="0.25">
      <c r="A53" s="5">
        <v>47</v>
      </c>
      <c r="B53" s="32" t="s">
        <v>100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5">
      <c r="A54" s="5">
        <v>48</v>
      </c>
      <c r="B54" s="32" t="s">
        <v>101</v>
      </c>
      <c r="C54" s="58">
        <f t="shared" si="0"/>
        <v>0</v>
      </c>
      <c r="D54" s="39"/>
      <c r="E54" s="6"/>
      <c r="F54" s="6"/>
      <c r="G54" s="6"/>
      <c r="H54" s="6"/>
    </row>
    <row r="55" spans="1:8" ht="26.4" x14ac:dyDescent="0.25">
      <c r="A55" s="5">
        <v>49</v>
      </c>
      <c r="B55" s="32" t="s">
        <v>102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5">
      <c r="A56" s="5">
        <v>50</v>
      </c>
      <c r="B56" s="32" t="s">
        <v>103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104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5">
      <c r="A58" s="5">
        <v>52</v>
      </c>
      <c r="B58" s="32" t="s">
        <v>105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5">
      <c r="A59" s="5">
        <v>53</v>
      </c>
      <c r="B59" s="33" t="s">
        <v>106</v>
      </c>
      <c r="C59" s="58">
        <f t="shared" si="0"/>
        <v>13802030</v>
      </c>
      <c r="D59" s="41">
        <f>D37+D41+D44+D50+D51+D52+D53+D54+D55+D56+D57+D58</f>
        <v>12178030</v>
      </c>
      <c r="E59" s="7">
        <f>E37+E41+E44+E50+E51+E52+E53+E54+E55+E56+E57+E58</f>
        <v>0</v>
      </c>
      <c r="F59" s="7">
        <f>F37+F41+F44+F50+F51+F52+F53+F54+F55+F56+F57+F58</f>
        <v>1524000</v>
      </c>
      <c r="G59" s="7">
        <f>G37+G41+G44+G50+G51+G52+G53+G54+G55+G56+G57+G58</f>
        <v>100000</v>
      </c>
      <c r="H59" s="7">
        <f>H37+H41+H44+H50+H51+H52+H53+H54+H55+H56+H57+H58</f>
        <v>0</v>
      </c>
    </row>
    <row r="60" spans="1:8" s="61" customFormat="1" x14ac:dyDescent="0.25">
      <c r="A60" s="5">
        <v>54</v>
      </c>
      <c r="B60" s="32" t="s">
        <v>107</v>
      </c>
      <c r="C60" s="60">
        <f t="shared" si="0"/>
        <v>180000</v>
      </c>
      <c r="D60" s="39">
        <v>180000</v>
      </c>
      <c r="E60" s="6"/>
      <c r="F60" s="6"/>
      <c r="G60" s="6"/>
      <c r="H60" s="6"/>
    </row>
    <row r="61" spans="1:8" x14ac:dyDescent="0.25">
      <c r="A61" s="5">
        <v>55</v>
      </c>
      <c r="B61" s="33" t="s">
        <v>108</v>
      </c>
      <c r="C61" s="58">
        <f t="shared" si="0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6.4" x14ac:dyDescent="0.25">
      <c r="A62" s="5">
        <v>56</v>
      </c>
      <c r="B62" s="32" t="s">
        <v>109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5">
      <c r="A63" s="5">
        <v>57</v>
      </c>
      <c r="B63" s="32" t="s">
        <v>110</v>
      </c>
      <c r="C63" s="58">
        <f t="shared" si="0"/>
        <v>435500</v>
      </c>
      <c r="D63" s="39">
        <v>435500</v>
      </c>
      <c r="E63" s="6"/>
      <c r="F63" s="6"/>
      <c r="G63" s="6"/>
      <c r="H63" s="6"/>
    </row>
    <row r="64" spans="1:8" x14ac:dyDescent="0.25">
      <c r="A64" s="5">
        <v>58</v>
      </c>
      <c r="B64" s="32" t="s">
        <v>111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5">
      <c r="A65" s="5">
        <v>59</v>
      </c>
      <c r="B65" s="33" t="s">
        <v>112</v>
      </c>
      <c r="C65" s="58">
        <f t="shared" si="0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5">
      <c r="A66" s="5">
        <v>60</v>
      </c>
      <c r="B66" s="36" t="s">
        <v>113</v>
      </c>
      <c r="C66" s="58">
        <f t="shared" si="0"/>
        <v>17615894</v>
      </c>
      <c r="D66" s="48">
        <f>D18+D24+D36+D59+D61+D65</f>
        <v>15991894</v>
      </c>
      <c r="E66" s="21">
        <f>E18+E24+E36+E59+E61+E65</f>
        <v>0</v>
      </c>
      <c r="F66" s="21">
        <f>F18+F24+F36+F59+F61+F65</f>
        <v>1524000</v>
      </c>
      <c r="G66" s="21">
        <f>G18+G24+G36+G59+G61+G65</f>
        <v>100000</v>
      </c>
      <c r="H66" s="21">
        <f>H18+H24+H36+H59+H61+H65</f>
        <v>0</v>
      </c>
    </row>
    <row r="67" spans="1:8" ht="26.4" x14ac:dyDescent="0.25">
      <c r="A67" s="5">
        <v>61</v>
      </c>
      <c r="B67" s="32" t="s">
        <v>114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5">
      <c r="A68" s="5">
        <v>62</v>
      </c>
      <c r="B68" s="32" t="s">
        <v>115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5">
      <c r="A69" s="5">
        <v>63</v>
      </c>
      <c r="B69" s="32" t="s">
        <v>123</v>
      </c>
      <c r="C69" s="58">
        <f t="shared" si="0"/>
        <v>3627600</v>
      </c>
      <c r="D69" s="39"/>
      <c r="E69" s="6"/>
      <c r="F69" s="6">
        <v>2457600</v>
      </c>
      <c r="G69" s="6">
        <v>1170000</v>
      </c>
      <c r="H69" s="6"/>
    </row>
    <row r="70" spans="1:8" x14ac:dyDescent="0.25">
      <c r="A70" s="5">
        <v>64</v>
      </c>
      <c r="B70" s="32" t="s">
        <v>116</v>
      </c>
      <c r="C70" s="58">
        <f t="shared" si="0"/>
        <v>3627600</v>
      </c>
      <c r="D70" s="42">
        <f>SUM(D67:D69)</f>
        <v>0</v>
      </c>
      <c r="E70" s="18">
        <f>SUM(E67:E69)</f>
        <v>0</v>
      </c>
      <c r="F70" s="18">
        <f>SUM(F67:F69)</f>
        <v>2457600</v>
      </c>
      <c r="G70" s="18">
        <f>SUM(G67:G69)</f>
        <v>1170000</v>
      </c>
      <c r="H70" s="18">
        <f>SUM(H67:H69)</f>
        <v>0</v>
      </c>
    </row>
    <row r="71" spans="1:8" ht="13.8" thickBot="1" x14ac:dyDescent="0.3">
      <c r="A71" s="5">
        <v>65</v>
      </c>
      <c r="B71" s="37" t="s">
        <v>117</v>
      </c>
      <c r="C71" s="58">
        <f>SUM(D71:H71)</f>
        <v>3627600</v>
      </c>
      <c r="D71" s="49">
        <f>D70</f>
        <v>0</v>
      </c>
      <c r="E71" s="22">
        <f>E70</f>
        <v>0</v>
      </c>
      <c r="F71" s="22">
        <f>F70</f>
        <v>2457600</v>
      </c>
      <c r="G71" s="22">
        <f>G70</f>
        <v>1170000</v>
      </c>
      <c r="H71" s="22">
        <f>H70</f>
        <v>0</v>
      </c>
    </row>
    <row r="72" spans="1:8" ht="14.4" thickTop="1" thickBot="1" x14ac:dyDescent="0.3">
      <c r="A72" s="594">
        <v>66</v>
      </c>
      <c r="B72" s="595" t="s">
        <v>46</v>
      </c>
      <c r="C72" s="59">
        <f>SUM(D72:H72)</f>
        <v>21243494</v>
      </c>
      <c r="D72" s="596">
        <f>D66+D71</f>
        <v>15991894</v>
      </c>
      <c r="E72" s="596">
        <f>E66+E71</f>
        <v>0</v>
      </c>
      <c r="F72" s="596">
        <f>F66+F71</f>
        <v>3981600</v>
      </c>
      <c r="G72" s="596">
        <f>G66+G71</f>
        <v>1270000</v>
      </c>
      <c r="H72" s="596">
        <f>H66+H71</f>
        <v>0</v>
      </c>
    </row>
    <row r="73" spans="1:8" ht="13.8" thickTop="1" x14ac:dyDescent="0.25">
      <c r="A73" s="5">
        <v>67</v>
      </c>
      <c r="B73" s="602" t="s">
        <v>4</v>
      </c>
      <c r="C73" s="604">
        <f t="shared" ref="C73:C115" si="1">SUM(D73:H73)</f>
        <v>0</v>
      </c>
      <c r="D73" s="605"/>
      <c r="E73" s="606"/>
      <c r="F73" s="606"/>
      <c r="G73" s="606"/>
      <c r="H73" s="606"/>
    </row>
    <row r="74" spans="1:8" ht="26.4" x14ac:dyDescent="0.25">
      <c r="A74" s="594">
        <v>68</v>
      </c>
      <c r="B74" s="602" t="s">
        <v>5</v>
      </c>
      <c r="C74" s="607">
        <f t="shared" si="1"/>
        <v>0</v>
      </c>
      <c r="D74" s="605"/>
      <c r="E74" s="606"/>
      <c r="F74" s="606"/>
      <c r="G74" s="606"/>
      <c r="H74" s="606"/>
    </row>
    <row r="75" spans="1:8" x14ac:dyDescent="0.25">
      <c r="A75" s="5">
        <v>69</v>
      </c>
      <c r="B75" s="603" t="s">
        <v>6</v>
      </c>
      <c r="C75" s="607">
        <f t="shared" si="1"/>
        <v>8564700</v>
      </c>
      <c r="D75" s="608">
        <v>3313100</v>
      </c>
      <c r="E75" s="609"/>
      <c r="F75" s="609">
        <v>3981600</v>
      </c>
      <c r="G75" s="609">
        <v>1270000</v>
      </c>
      <c r="H75" s="606"/>
    </row>
    <row r="76" spans="1:8" x14ac:dyDescent="0.25">
      <c r="A76" s="594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6.4" x14ac:dyDescent="0.25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5">
      <c r="A78" s="594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5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5">
      <c r="A80" s="594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5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5">
      <c r="A82" s="594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5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5">
      <c r="A84" s="594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5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6.4" x14ac:dyDescent="0.25">
      <c r="A86" s="594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5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5">
      <c r="A88" s="594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5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5">
      <c r="A90" s="594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6.4" x14ac:dyDescent="0.25">
      <c r="A91" s="5">
        <v>85</v>
      </c>
      <c r="B91" s="32" t="s">
        <v>22</v>
      </c>
      <c r="C91" s="58">
        <f t="shared" si="1"/>
        <v>3900000</v>
      </c>
      <c r="D91" s="39">
        <v>3900000</v>
      </c>
      <c r="E91" s="6"/>
      <c r="F91" s="6"/>
      <c r="G91" s="6"/>
      <c r="H91" s="6"/>
    </row>
    <row r="92" spans="1:8" x14ac:dyDescent="0.25">
      <c r="A92" s="594">
        <v>86</v>
      </c>
      <c r="B92" s="32" t="s">
        <v>23</v>
      </c>
      <c r="C92" s="58">
        <f t="shared" si="1"/>
        <v>5000000</v>
      </c>
      <c r="D92" s="39">
        <v>5000000</v>
      </c>
      <c r="E92" s="6"/>
      <c r="F92" s="6"/>
      <c r="G92" s="6"/>
      <c r="H92" s="6"/>
    </row>
    <row r="93" spans="1:8" x14ac:dyDescent="0.25">
      <c r="A93" s="5">
        <v>87</v>
      </c>
      <c r="B93" s="50" t="s">
        <v>24</v>
      </c>
      <c r="C93" s="58">
        <f t="shared" si="1"/>
        <v>8900000</v>
      </c>
      <c r="D93" s="53">
        <f>D85+D86+D91+D92</f>
        <v>8900000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5">
      <c r="A94" s="594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5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5">
      <c r="A96" s="594">
        <v>90</v>
      </c>
      <c r="B96" s="32" t="s">
        <v>27</v>
      </c>
      <c r="C96" s="58">
        <f t="shared" si="1"/>
        <v>90000</v>
      </c>
      <c r="D96" s="6">
        <v>90000</v>
      </c>
      <c r="E96" s="6"/>
      <c r="F96" s="6"/>
      <c r="G96" s="6"/>
      <c r="H96" s="6"/>
    </row>
    <row r="97" spans="1:8" x14ac:dyDescent="0.25">
      <c r="A97" s="5">
        <v>91</v>
      </c>
      <c r="B97" s="32" t="s">
        <v>28</v>
      </c>
      <c r="C97" s="58">
        <f t="shared" si="1"/>
        <v>29050</v>
      </c>
      <c r="D97" s="6">
        <v>29050</v>
      </c>
      <c r="E97" s="6"/>
      <c r="F97" s="6"/>
      <c r="G97" s="6"/>
      <c r="H97" s="6"/>
    </row>
    <row r="98" spans="1:8" ht="26.4" x14ac:dyDescent="0.25">
      <c r="A98" s="594">
        <v>92</v>
      </c>
      <c r="B98" s="32" t="s">
        <v>29</v>
      </c>
      <c r="C98" s="58">
        <f t="shared" si="1"/>
        <v>32144</v>
      </c>
      <c r="D98" s="39">
        <v>32144</v>
      </c>
      <c r="E98" s="6"/>
      <c r="F98" s="6"/>
      <c r="G98" s="6"/>
      <c r="H98" s="6"/>
    </row>
    <row r="99" spans="1:8" x14ac:dyDescent="0.25">
      <c r="A99" s="5">
        <v>93</v>
      </c>
      <c r="B99" s="50" t="s">
        <v>30</v>
      </c>
      <c r="C99" s="58">
        <f t="shared" si="1"/>
        <v>151194</v>
      </c>
      <c r="D99" s="53">
        <f>SUM(D94:D98)</f>
        <v>151194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5">
      <c r="A100" s="594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5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5">
      <c r="A102" s="594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6.4" x14ac:dyDescent="0.25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5">
      <c r="A104" s="594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6.4" x14ac:dyDescent="0.25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5">
      <c r="A106" s="594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5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6.4" x14ac:dyDescent="0.25">
      <c r="A108" s="594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5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5">
      <c r="A110" s="594">
        <v>104</v>
      </c>
      <c r="B110" s="36" t="s">
        <v>41</v>
      </c>
      <c r="C110" s="58">
        <f t="shared" si="1"/>
        <v>17615894</v>
      </c>
      <c r="D110" s="55">
        <f>D73+D74+D75+D84+D93+D99+D104+D109</f>
        <v>12364294</v>
      </c>
      <c r="E110" s="11">
        <f>E73+E74+E75+E84+E93+E99+E104+E109</f>
        <v>0</v>
      </c>
      <c r="F110" s="11">
        <f>F73+F74+F75+F84+F93+F99+F104+F109</f>
        <v>3981600</v>
      </c>
      <c r="G110" s="11">
        <f>G73+G74+G75+G84+G93+G99+G104+G109</f>
        <v>1270000</v>
      </c>
      <c r="H110" s="11">
        <f>H73+H74+H75+H84+H93+H99+H104+H109</f>
        <v>0</v>
      </c>
    </row>
    <row r="111" spans="1:8" ht="26.4" x14ac:dyDescent="0.25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5">
      <c r="A112" s="594">
        <v>106</v>
      </c>
      <c r="B112" s="32" t="s">
        <v>43</v>
      </c>
      <c r="C112" s="58">
        <f t="shared" si="1"/>
        <v>3627600</v>
      </c>
      <c r="D112" s="39">
        <v>3627600</v>
      </c>
      <c r="E112" s="6"/>
      <c r="F112" s="6"/>
      <c r="G112" s="6"/>
      <c r="H112" s="6"/>
    </row>
    <row r="113" spans="1:8" x14ac:dyDescent="0.25">
      <c r="A113" s="5">
        <v>107</v>
      </c>
      <c r="B113" s="32" t="s">
        <v>44</v>
      </c>
      <c r="C113" s="58">
        <f t="shared" si="1"/>
        <v>3627600</v>
      </c>
      <c r="D113" s="45">
        <f>SUM(D111:D112)</f>
        <v>3627600</v>
      </c>
      <c r="E113" s="8">
        <f>SUM(E111:E112)</f>
        <v>0</v>
      </c>
      <c r="F113" s="8">
        <f>SUM(F111:F112)</f>
        <v>0</v>
      </c>
      <c r="G113" s="8">
        <f>SUM(G111:G112)</f>
        <v>0</v>
      </c>
      <c r="H113" s="8">
        <f>SUM(H111:H112)</f>
        <v>0</v>
      </c>
    </row>
    <row r="114" spans="1:8" ht="13.8" thickBot="1" x14ac:dyDescent="0.3">
      <c r="A114" s="594">
        <v>108</v>
      </c>
      <c r="B114" s="37" t="s">
        <v>45</v>
      </c>
      <c r="C114" s="58">
        <f t="shared" si="1"/>
        <v>3627600</v>
      </c>
      <c r="D114" s="56">
        <f>D113</f>
        <v>3627600</v>
      </c>
      <c r="E114" s="12">
        <f>E113</f>
        <v>0</v>
      </c>
      <c r="F114" s="12">
        <f>F113</f>
        <v>0</v>
      </c>
      <c r="G114" s="12">
        <f>G113</f>
        <v>0</v>
      </c>
      <c r="H114" s="12">
        <f>H113</f>
        <v>0</v>
      </c>
    </row>
    <row r="115" spans="1:8" ht="14.4" thickTop="1" thickBot="1" x14ac:dyDescent="0.3">
      <c r="A115" s="5">
        <v>109</v>
      </c>
      <c r="B115" s="598" t="s">
        <v>46</v>
      </c>
      <c r="C115" s="59">
        <f t="shared" si="1"/>
        <v>21243494</v>
      </c>
      <c r="D115" s="596">
        <f>D110+D114</f>
        <v>15991894</v>
      </c>
      <c r="E115" s="599">
        <f>E110+E114</f>
        <v>0</v>
      </c>
      <c r="F115" s="599">
        <f>F110+F114</f>
        <v>3981600</v>
      </c>
      <c r="G115" s="599">
        <f>G110+G114</f>
        <v>1270000</v>
      </c>
      <c r="H115" s="599">
        <f>H110+H114</f>
        <v>0</v>
      </c>
    </row>
    <row r="116" spans="1:8" ht="13.8" thickTop="1" x14ac:dyDescent="0.25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pane ySplit="7" topLeftCell="A8" activePane="bottomLeft" state="frozen"/>
      <selection pane="bottomLeft"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635" t="s">
        <v>0</v>
      </c>
      <c r="C1" s="259" t="s">
        <v>842</v>
      </c>
    </row>
    <row r="2" spans="1:8" ht="18" x14ac:dyDescent="0.35">
      <c r="B2" s="636" t="s">
        <v>187</v>
      </c>
      <c r="C2" s="620" t="s">
        <v>867</v>
      </c>
    </row>
    <row r="3" spans="1:8" ht="18" x14ac:dyDescent="0.35">
      <c r="B3" s="29" t="s">
        <v>844</v>
      </c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4" x14ac:dyDescent="0.25">
      <c r="A7" s="5">
        <v>1</v>
      </c>
      <c r="B7" s="32" t="s">
        <v>54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0</v>
      </c>
      <c r="D25" s="40">
        <f>SUM(D26:D27)</f>
        <v>0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0</v>
      </c>
      <c r="D26" s="39"/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0</v>
      </c>
      <c r="D29" s="39"/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0</v>
      </c>
      <c r="D36" s="41">
        <f>D25+D31+D32</f>
        <v>0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35" t="s">
        <v>84</v>
      </c>
      <c r="C37" s="58">
        <f t="shared" si="0"/>
        <v>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0</v>
      </c>
      <c r="H37" s="19">
        <f>SUM(H38:H40)</f>
        <v>0</v>
      </c>
    </row>
    <row r="38" spans="1:8" x14ac:dyDescent="0.25">
      <c r="A38" s="5">
        <v>32</v>
      </c>
      <c r="B38" s="35" t="s">
        <v>85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5">
      <c r="A39" s="5">
        <v>33</v>
      </c>
      <c r="B39" s="35" t="s">
        <v>86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5">
      <c r="A40" s="5">
        <v>34</v>
      </c>
      <c r="B40" s="35" t="s">
        <v>87</v>
      </c>
      <c r="C40" s="58">
        <f t="shared" si="0"/>
        <v>0</v>
      </c>
      <c r="D40" s="45"/>
      <c r="E40" s="8"/>
      <c r="F40" s="8"/>
      <c r="G40" s="8"/>
      <c r="H40" s="8"/>
    </row>
    <row r="41" spans="1:8" x14ac:dyDescent="0.25">
      <c r="A41" s="5">
        <v>35</v>
      </c>
      <c r="B41" s="32" t="s">
        <v>88</v>
      </c>
      <c r="C41" s="58">
        <f t="shared" si="0"/>
        <v>0</v>
      </c>
      <c r="D41" s="44">
        <f>SUM(D42:D43)</f>
        <v>0</v>
      </c>
      <c r="E41" s="19">
        <f>SUM(E42:E43)</f>
        <v>0</v>
      </c>
      <c r="F41" s="19">
        <f>SUM(F42:F43)</f>
        <v>0</v>
      </c>
      <c r="G41" s="19">
        <f>SUM(G42:G43)</f>
        <v>0</v>
      </c>
      <c r="H41" s="19">
        <f>SUM(H42:H43)</f>
        <v>0</v>
      </c>
    </row>
    <row r="42" spans="1:8" x14ac:dyDescent="0.25">
      <c r="A42" s="5">
        <v>36</v>
      </c>
      <c r="B42" s="32" t="s">
        <v>89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5">
      <c r="A43" s="5">
        <v>37</v>
      </c>
      <c r="B43" s="32" t="s">
        <v>90</v>
      </c>
      <c r="C43" s="58">
        <f t="shared" si="0"/>
        <v>0</v>
      </c>
      <c r="D43" s="39"/>
      <c r="E43" s="6"/>
      <c r="F43" s="6"/>
      <c r="G43" s="6"/>
      <c r="H43" s="6"/>
    </row>
    <row r="44" spans="1:8" x14ac:dyDescent="0.25">
      <c r="A44" s="5">
        <v>38</v>
      </c>
      <c r="B44" s="32" t="s">
        <v>91</v>
      </c>
      <c r="C44" s="58">
        <f t="shared" si="0"/>
        <v>0</v>
      </c>
      <c r="D44" s="44">
        <f>SUM(D45:D49)</f>
        <v>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6.4" x14ac:dyDescent="0.25">
      <c r="A45" s="5">
        <v>39</v>
      </c>
      <c r="B45" s="32" t="s">
        <v>92</v>
      </c>
      <c r="C45" s="58">
        <f t="shared" si="0"/>
        <v>0</v>
      </c>
      <c r="D45" s="39"/>
      <c r="E45" s="6"/>
      <c r="F45" s="6"/>
      <c r="G45" s="6"/>
      <c r="H45" s="6"/>
    </row>
    <row r="46" spans="1:8" ht="26.4" x14ac:dyDescent="0.25">
      <c r="A46" s="5">
        <v>40</v>
      </c>
      <c r="B46" s="32" t="s">
        <v>93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5">
      <c r="A47" s="5">
        <v>41</v>
      </c>
      <c r="B47" s="32" t="s">
        <v>94</v>
      </c>
      <c r="C47" s="58">
        <f t="shared" si="0"/>
        <v>0</v>
      </c>
      <c r="D47" s="39"/>
      <c r="E47" s="6"/>
      <c r="F47" s="6"/>
      <c r="G47" s="6"/>
      <c r="H47" s="6"/>
    </row>
    <row r="48" spans="1:8" ht="26.4" x14ac:dyDescent="0.25">
      <c r="A48" s="5">
        <v>42</v>
      </c>
      <c r="B48" s="32" t="s">
        <v>95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5">
      <c r="A49" s="5">
        <v>43</v>
      </c>
      <c r="B49" s="32" t="s">
        <v>96</v>
      </c>
      <c r="C49" s="58">
        <f t="shared" si="0"/>
        <v>0</v>
      </c>
      <c r="D49" s="39"/>
      <c r="E49" s="6"/>
      <c r="F49" s="6"/>
      <c r="G49" s="6"/>
      <c r="H49" s="6"/>
    </row>
    <row r="50" spans="1:8" x14ac:dyDescent="0.25">
      <c r="A50" s="5">
        <v>44</v>
      </c>
      <c r="B50" s="32" t="s">
        <v>97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5">
      <c r="A51" s="5">
        <v>45</v>
      </c>
      <c r="B51" s="32" t="s">
        <v>98</v>
      </c>
      <c r="C51" s="58">
        <f t="shared" si="0"/>
        <v>0</v>
      </c>
      <c r="D51" s="46"/>
      <c r="E51" s="9">
        <f>(E37+E41+E44+E50)*0.27</f>
        <v>0</v>
      </c>
      <c r="F51" s="9">
        <f>(F37+F41+F44+F50)*0.27</f>
        <v>0</v>
      </c>
      <c r="G51" s="9"/>
      <c r="H51" s="9">
        <f>(H37+H41+H44+H50)*0.27</f>
        <v>0</v>
      </c>
    </row>
    <row r="52" spans="1:8" x14ac:dyDescent="0.25">
      <c r="A52" s="5">
        <v>46</v>
      </c>
      <c r="B52" s="32" t="s">
        <v>99</v>
      </c>
      <c r="C52" s="58">
        <f t="shared" si="0"/>
        <v>0</v>
      </c>
      <c r="D52" s="39"/>
      <c r="E52" s="6"/>
      <c r="F52" s="6"/>
      <c r="G52" s="6"/>
      <c r="H52" s="6"/>
    </row>
    <row r="53" spans="1:8" ht="26.4" x14ac:dyDescent="0.25">
      <c r="A53" s="5">
        <v>47</v>
      </c>
      <c r="B53" s="32" t="s">
        <v>100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5">
      <c r="A54" s="5">
        <v>48</v>
      </c>
      <c r="B54" s="32" t="s">
        <v>101</v>
      </c>
      <c r="C54" s="58">
        <f t="shared" si="0"/>
        <v>0</v>
      </c>
      <c r="D54" s="39"/>
      <c r="E54" s="6"/>
      <c r="F54" s="6"/>
      <c r="G54" s="6"/>
      <c r="H54" s="6"/>
    </row>
    <row r="55" spans="1:8" ht="26.4" x14ac:dyDescent="0.25">
      <c r="A55" s="5">
        <v>49</v>
      </c>
      <c r="B55" s="32" t="s">
        <v>102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5">
      <c r="A56" s="5">
        <v>50</v>
      </c>
      <c r="B56" s="32" t="s">
        <v>103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104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5">
      <c r="A58" s="5">
        <v>52</v>
      </c>
      <c r="B58" s="32" t="s">
        <v>105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5">
      <c r="A59" s="5">
        <v>53</v>
      </c>
      <c r="B59" s="33" t="s">
        <v>106</v>
      </c>
      <c r="C59" s="58">
        <f t="shared" si="0"/>
        <v>0</v>
      </c>
      <c r="D59" s="41">
        <f>D37+D41+D44+D50+D51+D52+D53+D54+D55+D56+D57+D58</f>
        <v>0</v>
      </c>
      <c r="E59" s="7">
        <f>E37+E41+E44+E50+E51+E52+E53+E54+E55+E56+E57+E58</f>
        <v>0</v>
      </c>
      <c r="F59" s="7">
        <f>F37+F41+F44+F50+F51+F52+F53+F54+F55+F56+F57+F58</f>
        <v>0</v>
      </c>
      <c r="G59" s="7">
        <f>G37+G41+G44+G50+G51+G52+G53+G54+G55+G56+G57+G58</f>
        <v>0</v>
      </c>
      <c r="H59" s="7">
        <f>H37+H41+H44+H50+H51+H52+H53+H54+H55+H56+H57+H58</f>
        <v>0</v>
      </c>
    </row>
    <row r="60" spans="1:8" s="61" customFormat="1" x14ac:dyDescent="0.25">
      <c r="A60" s="5">
        <v>54</v>
      </c>
      <c r="B60" s="32" t="s">
        <v>107</v>
      </c>
      <c r="C60" s="60">
        <f t="shared" si="0"/>
        <v>0</v>
      </c>
      <c r="D60" s="39"/>
      <c r="E60" s="6"/>
      <c r="F60" s="6"/>
      <c r="G60" s="6"/>
      <c r="H60" s="6"/>
    </row>
    <row r="61" spans="1:8" x14ac:dyDescent="0.25">
      <c r="A61" s="5">
        <v>55</v>
      </c>
      <c r="B61" s="33" t="s">
        <v>108</v>
      </c>
      <c r="C61" s="58">
        <f t="shared" si="0"/>
        <v>0</v>
      </c>
      <c r="D61" s="41">
        <f>D60</f>
        <v>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6.4" x14ac:dyDescent="0.25">
      <c r="A62" s="5">
        <v>56</v>
      </c>
      <c r="B62" s="32" t="s">
        <v>109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5">
      <c r="A63" s="5">
        <v>57</v>
      </c>
      <c r="B63" s="32" t="s">
        <v>110</v>
      </c>
      <c r="C63" s="58">
        <f t="shared" si="0"/>
        <v>0</v>
      </c>
      <c r="D63" s="39"/>
      <c r="E63" s="6"/>
      <c r="F63" s="6"/>
      <c r="G63" s="6"/>
      <c r="H63" s="6"/>
    </row>
    <row r="64" spans="1:8" x14ac:dyDescent="0.25">
      <c r="A64" s="5">
        <v>58</v>
      </c>
      <c r="B64" s="32" t="s">
        <v>111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5">
      <c r="A65" s="5">
        <v>59</v>
      </c>
      <c r="B65" s="33" t="s">
        <v>112</v>
      </c>
      <c r="C65" s="58">
        <f t="shared" si="0"/>
        <v>0</v>
      </c>
      <c r="D65" s="47">
        <f>SUM(D62:D64)</f>
        <v>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5">
      <c r="A66" s="5">
        <v>60</v>
      </c>
      <c r="B66" s="36" t="s">
        <v>113</v>
      </c>
      <c r="C66" s="58">
        <f t="shared" si="0"/>
        <v>0</v>
      </c>
      <c r="D66" s="48">
        <f>D18+D24+D36+D59+D61+D65</f>
        <v>0</v>
      </c>
      <c r="E66" s="21">
        <f>E18+E24+E36+E59+E61+E65</f>
        <v>0</v>
      </c>
      <c r="F66" s="21">
        <f>F18+F24+F36+F59+F61+F65</f>
        <v>0</v>
      </c>
      <c r="G66" s="21">
        <f>G18+G24+G36+G59+G61+G65</f>
        <v>0</v>
      </c>
      <c r="H66" s="21">
        <f>H18+H24+H36+H59+H61+H65</f>
        <v>0</v>
      </c>
    </row>
    <row r="67" spans="1:8" ht="26.4" x14ac:dyDescent="0.25">
      <c r="A67" s="5">
        <v>61</v>
      </c>
      <c r="B67" s="32" t="s">
        <v>114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5">
      <c r="A68" s="5">
        <v>62</v>
      </c>
      <c r="B68" s="32" t="s">
        <v>115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5">
      <c r="A69" s="5">
        <v>63</v>
      </c>
      <c r="B69" s="32" t="s">
        <v>123</v>
      </c>
      <c r="C69" s="58">
        <f t="shared" si="0"/>
        <v>7858323</v>
      </c>
      <c r="D69" s="39"/>
      <c r="E69" s="6">
        <v>7858323</v>
      </c>
      <c r="F69" s="6"/>
      <c r="G69" s="6"/>
      <c r="H69" s="6"/>
    </row>
    <row r="70" spans="1:8" x14ac:dyDescent="0.25">
      <c r="A70" s="5">
        <v>64</v>
      </c>
      <c r="B70" s="32" t="s">
        <v>116</v>
      </c>
      <c r="C70" s="58">
        <f t="shared" si="0"/>
        <v>7858323</v>
      </c>
      <c r="D70" s="42">
        <f>SUM(D67:D69)</f>
        <v>0</v>
      </c>
      <c r="E70" s="18">
        <f>SUM(E67:E69)</f>
        <v>7858323</v>
      </c>
      <c r="F70" s="18">
        <f>SUM(F67:F69)</f>
        <v>0</v>
      </c>
      <c r="G70" s="18">
        <f>SUM(G67:G69)</f>
        <v>0</v>
      </c>
      <c r="H70" s="18">
        <f>SUM(H67:H69)</f>
        <v>0</v>
      </c>
    </row>
    <row r="71" spans="1:8" ht="13.8" thickBot="1" x14ac:dyDescent="0.3">
      <c r="A71" s="5">
        <v>65</v>
      </c>
      <c r="B71" s="37" t="s">
        <v>117</v>
      </c>
      <c r="C71" s="58">
        <f>SUM(D71:H71)</f>
        <v>7858323</v>
      </c>
      <c r="D71" s="49">
        <f>D70</f>
        <v>0</v>
      </c>
      <c r="E71" s="22">
        <f>E70</f>
        <v>7858323</v>
      </c>
      <c r="F71" s="22">
        <f>F70</f>
        <v>0</v>
      </c>
      <c r="G71" s="22">
        <f>G70</f>
        <v>0</v>
      </c>
      <c r="H71" s="22">
        <f>H70</f>
        <v>0</v>
      </c>
    </row>
    <row r="72" spans="1:8" ht="14.4" thickTop="1" thickBot="1" x14ac:dyDescent="0.3">
      <c r="A72" s="594">
        <v>66</v>
      </c>
      <c r="B72" s="595" t="s">
        <v>46</v>
      </c>
      <c r="C72" s="59">
        <f>SUM(D72:H72)</f>
        <v>7858323</v>
      </c>
      <c r="D72" s="596">
        <f>D66+D71</f>
        <v>0</v>
      </c>
      <c r="E72" s="596">
        <f>E66+E71</f>
        <v>7858323</v>
      </c>
      <c r="F72" s="596">
        <f>F66+F71</f>
        <v>0</v>
      </c>
      <c r="G72" s="596">
        <f>G66+G71</f>
        <v>0</v>
      </c>
      <c r="H72" s="596">
        <f>H66+H71</f>
        <v>0</v>
      </c>
    </row>
    <row r="73" spans="1:8" ht="13.8" thickTop="1" x14ac:dyDescent="0.25">
      <c r="A73" s="5">
        <v>67</v>
      </c>
      <c r="B73" s="602" t="s">
        <v>4</v>
      </c>
      <c r="C73" s="604">
        <f t="shared" ref="C73:C115" si="1">SUM(D73:H73)</f>
        <v>5893795</v>
      </c>
      <c r="D73" s="605"/>
      <c r="E73" s="606">
        <v>5893795</v>
      </c>
      <c r="F73" s="606"/>
      <c r="G73" s="606"/>
      <c r="H73" s="606"/>
    </row>
    <row r="74" spans="1:8" ht="26.4" x14ac:dyDescent="0.25">
      <c r="A74" s="594">
        <v>68</v>
      </c>
      <c r="B74" s="602" t="s">
        <v>5</v>
      </c>
      <c r="C74" s="607">
        <f t="shared" si="1"/>
        <v>1356368</v>
      </c>
      <c r="D74" s="605"/>
      <c r="E74" s="606">
        <v>1356368</v>
      </c>
      <c r="F74" s="606"/>
      <c r="G74" s="606"/>
      <c r="H74" s="606"/>
    </row>
    <row r="75" spans="1:8" x14ac:dyDescent="0.25">
      <c r="A75" s="5">
        <v>69</v>
      </c>
      <c r="B75" s="603" t="s">
        <v>6</v>
      </c>
      <c r="C75" s="607">
        <f t="shared" si="1"/>
        <v>608160</v>
      </c>
      <c r="D75" s="608"/>
      <c r="E75" s="609">
        <v>608160</v>
      </c>
      <c r="F75" s="609"/>
      <c r="G75" s="609"/>
      <c r="H75" s="606"/>
    </row>
    <row r="76" spans="1:8" x14ac:dyDescent="0.25">
      <c r="A76" s="594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6.4" x14ac:dyDescent="0.25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5">
      <c r="A78" s="594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5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5">
      <c r="A80" s="594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5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5">
      <c r="A82" s="594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5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5">
      <c r="A84" s="594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5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6.4" x14ac:dyDescent="0.25">
      <c r="A86" s="594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5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5">
      <c r="A88" s="594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5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5">
      <c r="A90" s="594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6.4" x14ac:dyDescent="0.25">
      <c r="A91" s="5">
        <v>85</v>
      </c>
      <c r="B91" s="32" t="s">
        <v>22</v>
      </c>
      <c r="C91" s="58">
        <f t="shared" si="1"/>
        <v>0</v>
      </c>
      <c r="D91" s="39"/>
      <c r="E91" s="6"/>
      <c r="F91" s="6"/>
      <c r="G91" s="6"/>
      <c r="H91" s="6"/>
    </row>
    <row r="92" spans="1:8" x14ac:dyDescent="0.25">
      <c r="A92" s="594">
        <v>86</v>
      </c>
      <c r="B92" s="32" t="s">
        <v>23</v>
      </c>
      <c r="C92" s="58">
        <f t="shared" si="1"/>
        <v>0</v>
      </c>
      <c r="D92" s="39"/>
      <c r="E92" s="6"/>
      <c r="F92" s="6"/>
      <c r="G92" s="6"/>
      <c r="H92" s="6"/>
    </row>
    <row r="93" spans="1:8" x14ac:dyDescent="0.25">
      <c r="A93" s="5">
        <v>87</v>
      </c>
      <c r="B93" s="50" t="s">
        <v>24</v>
      </c>
      <c r="C93" s="58">
        <f t="shared" si="1"/>
        <v>0</v>
      </c>
      <c r="D93" s="53">
        <f>D85+D86+D91+D92</f>
        <v>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5">
      <c r="A94" s="594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5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5">
      <c r="A96" s="594">
        <v>90</v>
      </c>
      <c r="B96" s="32" t="s">
        <v>27</v>
      </c>
      <c r="C96" s="58">
        <f t="shared" si="1"/>
        <v>0</v>
      </c>
      <c r="D96" s="39"/>
      <c r="E96" s="6"/>
      <c r="F96" s="6"/>
      <c r="G96" s="6"/>
      <c r="H96" s="6"/>
    </row>
    <row r="97" spans="1:8" x14ac:dyDescent="0.25">
      <c r="A97" s="5">
        <v>91</v>
      </c>
      <c r="B97" s="32" t="s">
        <v>28</v>
      </c>
      <c r="C97" s="58">
        <f t="shared" si="1"/>
        <v>0</v>
      </c>
      <c r="D97" s="39"/>
      <c r="E97" s="6"/>
      <c r="F97" s="6"/>
      <c r="G97" s="6"/>
      <c r="H97" s="6"/>
    </row>
    <row r="98" spans="1:8" ht="26.4" x14ac:dyDescent="0.25">
      <c r="A98" s="594">
        <v>92</v>
      </c>
      <c r="B98" s="32" t="s">
        <v>29</v>
      </c>
      <c r="C98" s="58">
        <f t="shared" si="1"/>
        <v>0</v>
      </c>
      <c r="D98" s="39"/>
      <c r="E98" s="6"/>
      <c r="F98" s="6"/>
      <c r="G98" s="6"/>
      <c r="H98" s="6"/>
    </row>
    <row r="99" spans="1:8" x14ac:dyDescent="0.25">
      <c r="A99" s="5">
        <v>93</v>
      </c>
      <c r="B99" s="50" t="s">
        <v>30</v>
      </c>
      <c r="C99" s="58">
        <f t="shared" si="1"/>
        <v>0</v>
      </c>
      <c r="D99" s="53">
        <f>SUM(D94:D98)</f>
        <v>0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5">
      <c r="A100" s="594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5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5">
      <c r="A102" s="594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6.4" x14ac:dyDescent="0.25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5">
      <c r="A104" s="594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6.4" x14ac:dyDescent="0.25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5">
      <c r="A106" s="594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5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6.4" x14ac:dyDescent="0.25">
      <c r="A108" s="594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5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5">
      <c r="A110" s="594">
        <v>104</v>
      </c>
      <c r="B110" s="36" t="s">
        <v>41</v>
      </c>
      <c r="C110" s="58">
        <f t="shared" si="1"/>
        <v>7858323</v>
      </c>
      <c r="D110" s="55">
        <f>D73+D74+D75+D84+D93+D99+D104+D109</f>
        <v>0</v>
      </c>
      <c r="E110" s="11">
        <f>E73+E74+E75+E84+E93+E99+E104+E109</f>
        <v>7858323</v>
      </c>
      <c r="F110" s="11">
        <f>F73+F74+F75+F84+F93+F99+F104+F109</f>
        <v>0</v>
      </c>
      <c r="G110" s="11">
        <f>G73+G74+G75+G84+G93+G99+G104+G109</f>
        <v>0</v>
      </c>
      <c r="H110" s="11">
        <f>H73+H74+H75+H84+H93+H99+H104+H109</f>
        <v>0</v>
      </c>
    </row>
    <row r="111" spans="1:8" ht="26.4" x14ac:dyDescent="0.25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5">
      <c r="A112" s="594">
        <v>106</v>
      </c>
      <c r="B112" s="32" t="s">
        <v>43</v>
      </c>
      <c r="C112" s="58">
        <f t="shared" si="1"/>
        <v>0</v>
      </c>
      <c r="D112" s="39">
        <f>'[1]17'!C138</f>
        <v>0</v>
      </c>
      <c r="E112" s="6"/>
      <c r="F112" s="6"/>
      <c r="G112" s="6"/>
      <c r="H112" s="6"/>
    </row>
    <row r="113" spans="1:8" x14ac:dyDescent="0.25">
      <c r="A113" s="5">
        <v>107</v>
      </c>
      <c r="B113" s="32" t="s">
        <v>44</v>
      </c>
      <c r="C113" s="58">
        <f t="shared" si="1"/>
        <v>0</v>
      </c>
      <c r="D113" s="45">
        <f>SUM(D111:D112)</f>
        <v>0</v>
      </c>
      <c r="E113" s="8">
        <f>SUM(E111:E112)</f>
        <v>0</v>
      </c>
      <c r="F113" s="8">
        <f>SUM(F111:F112)</f>
        <v>0</v>
      </c>
      <c r="G113" s="8">
        <f>SUM(G111:G112)</f>
        <v>0</v>
      </c>
      <c r="H113" s="8">
        <f>SUM(H111:H112)</f>
        <v>0</v>
      </c>
    </row>
    <row r="114" spans="1:8" ht="13.8" thickBot="1" x14ac:dyDescent="0.3">
      <c r="A114" s="594">
        <v>108</v>
      </c>
      <c r="B114" s="37" t="s">
        <v>45</v>
      </c>
      <c r="C114" s="58">
        <f t="shared" si="1"/>
        <v>0</v>
      </c>
      <c r="D114" s="56">
        <f>D113</f>
        <v>0</v>
      </c>
      <c r="E114" s="12">
        <f>E113</f>
        <v>0</v>
      </c>
      <c r="F114" s="12">
        <f>F113</f>
        <v>0</v>
      </c>
      <c r="G114" s="12">
        <f>G113</f>
        <v>0</v>
      </c>
      <c r="H114" s="12">
        <f>H113</f>
        <v>0</v>
      </c>
    </row>
    <row r="115" spans="1:8" ht="14.4" thickTop="1" thickBot="1" x14ac:dyDescent="0.3">
      <c r="A115" s="5">
        <v>109</v>
      </c>
      <c r="B115" s="598" t="s">
        <v>46</v>
      </c>
      <c r="C115" s="59">
        <f t="shared" si="1"/>
        <v>7858323</v>
      </c>
      <c r="D115" s="596">
        <f>D110+D114</f>
        <v>0</v>
      </c>
      <c r="E115" s="599">
        <f>E110+E114</f>
        <v>7858323</v>
      </c>
      <c r="F115" s="599">
        <f>F110+F114</f>
        <v>0</v>
      </c>
      <c r="G115" s="599">
        <f>G110+G114</f>
        <v>0</v>
      </c>
      <c r="H115" s="599">
        <f>H110+H114</f>
        <v>0</v>
      </c>
    </row>
    <row r="116" spans="1:8" ht="13.8" thickTop="1" x14ac:dyDescent="0.25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09375" defaultRowHeight="13.2" x14ac:dyDescent="0.25"/>
  <cols>
    <col min="1" max="1" width="9.109375" style="255"/>
    <col min="2" max="2" width="38.33203125" style="255" customWidth="1"/>
    <col min="3" max="3" width="16.109375" style="255" customWidth="1"/>
    <col min="4" max="4" width="15.44140625" style="255" customWidth="1"/>
    <col min="5" max="5" width="16.33203125" style="255" customWidth="1"/>
    <col min="6" max="6" width="15.5546875" style="255" customWidth="1"/>
    <col min="7" max="16384" width="9.109375" style="255"/>
  </cols>
  <sheetData>
    <row r="1" spans="1:6" x14ac:dyDescent="0.25">
      <c r="B1" s="296" t="s">
        <v>400</v>
      </c>
    </row>
    <row r="2" spans="1:6" x14ac:dyDescent="0.25">
      <c r="A2" s="296"/>
      <c r="B2" s="296" t="s">
        <v>500</v>
      </c>
      <c r="C2" s="296"/>
      <c r="D2" s="296"/>
    </row>
    <row r="3" spans="1:6" ht="13.8" x14ac:dyDescent="0.25">
      <c r="A3" s="618" t="s">
        <v>443</v>
      </c>
      <c r="B3" s="618"/>
      <c r="C3" s="618"/>
      <c r="D3" s="618"/>
    </row>
    <row r="4" spans="1:6" x14ac:dyDescent="0.25">
      <c r="C4" s="446" t="s">
        <v>444</v>
      </c>
      <c r="D4" s="446"/>
      <c r="E4" s="446"/>
    </row>
    <row r="5" spans="1:6" x14ac:dyDescent="0.25">
      <c r="C5" s="70" t="s">
        <v>847</v>
      </c>
    </row>
    <row r="6" spans="1:6" x14ac:dyDescent="0.25">
      <c r="C6" s="247" t="s">
        <v>258</v>
      </c>
    </row>
    <row r="8" spans="1:6" x14ac:dyDescent="0.25">
      <c r="A8" s="255" t="s">
        <v>290</v>
      </c>
      <c r="B8" s="255" t="s">
        <v>259</v>
      </c>
      <c r="C8" s="255" t="s">
        <v>190</v>
      </c>
      <c r="D8" s="255" t="s">
        <v>191</v>
      </c>
      <c r="E8" s="241" t="s">
        <v>292</v>
      </c>
      <c r="F8" s="255" t="s">
        <v>445</v>
      </c>
    </row>
    <row r="9" spans="1:6" x14ac:dyDescent="0.25">
      <c r="A9" s="447" t="s">
        <v>403</v>
      </c>
      <c r="B9" s="448" t="s">
        <v>404</v>
      </c>
      <c r="C9" s="448" t="s">
        <v>257</v>
      </c>
      <c r="D9" s="448" t="s">
        <v>446</v>
      </c>
      <c r="E9" s="448" t="s">
        <v>447</v>
      </c>
      <c r="F9" s="448" t="s">
        <v>501</v>
      </c>
    </row>
    <row r="10" spans="1:6" x14ac:dyDescent="0.25">
      <c r="A10" s="449"/>
      <c r="B10" s="450"/>
      <c r="C10" s="451" t="s">
        <v>448</v>
      </c>
      <c r="D10" s="451" t="s">
        <v>448</v>
      </c>
      <c r="E10" s="451" t="s">
        <v>448</v>
      </c>
      <c r="F10" s="451" t="s">
        <v>448</v>
      </c>
    </row>
    <row r="11" spans="1:6" x14ac:dyDescent="0.25">
      <c r="A11" s="449"/>
      <c r="B11" s="450"/>
      <c r="C11" s="451" t="s">
        <v>267</v>
      </c>
      <c r="D11" s="451" t="s">
        <v>267</v>
      </c>
      <c r="E11" s="451" t="s">
        <v>267</v>
      </c>
      <c r="F11" s="451" t="s">
        <v>267</v>
      </c>
    </row>
    <row r="12" spans="1:6" x14ac:dyDescent="0.25">
      <c r="A12" s="452" t="s">
        <v>411</v>
      </c>
      <c r="B12" s="453" t="s">
        <v>412</v>
      </c>
      <c r="C12" s="453" t="s">
        <v>413</v>
      </c>
      <c r="D12" s="453" t="s">
        <v>413</v>
      </c>
      <c r="E12" s="453" t="s">
        <v>413</v>
      </c>
      <c r="F12" s="453" t="s">
        <v>413</v>
      </c>
    </row>
    <row r="13" spans="1:6" x14ac:dyDescent="0.25">
      <c r="A13" s="454" t="s">
        <v>411</v>
      </c>
      <c r="B13" s="455" t="s">
        <v>449</v>
      </c>
      <c r="C13" s="456">
        <f>'1'!C26</f>
        <v>84512950</v>
      </c>
      <c r="D13" s="456">
        <f>'1'!D26</f>
        <v>84512950</v>
      </c>
      <c r="E13" s="456">
        <v>84512950</v>
      </c>
      <c r="F13" s="456">
        <v>84512950</v>
      </c>
    </row>
    <row r="14" spans="1:6" x14ac:dyDescent="0.25">
      <c r="A14" s="454" t="s">
        <v>412</v>
      </c>
      <c r="B14" s="455" t="s">
        <v>450</v>
      </c>
      <c r="C14" s="456">
        <f>'1'!C27</f>
        <v>17637689</v>
      </c>
      <c r="D14" s="456">
        <v>17637689</v>
      </c>
      <c r="E14" s="456">
        <v>17637689</v>
      </c>
      <c r="F14" s="456">
        <v>17637689</v>
      </c>
    </row>
    <row r="15" spans="1:6" x14ac:dyDescent="0.25">
      <c r="A15" s="454" t="s">
        <v>413</v>
      </c>
      <c r="B15" s="455" t="s">
        <v>451</v>
      </c>
      <c r="C15" s="456">
        <f>'1'!C28</f>
        <v>189265417</v>
      </c>
      <c r="D15" s="456">
        <v>189265417</v>
      </c>
      <c r="E15" s="456">
        <v>189265417</v>
      </c>
      <c r="F15" s="456">
        <v>189265417</v>
      </c>
    </row>
    <row r="16" spans="1:6" x14ac:dyDescent="0.25">
      <c r="A16" s="454" t="s">
        <v>414</v>
      </c>
      <c r="B16" s="455" t="s">
        <v>452</v>
      </c>
      <c r="C16" s="456"/>
      <c r="D16" s="456"/>
      <c r="E16" s="456"/>
      <c r="F16" s="456"/>
    </row>
    <row r="17" spans="1:6" x14ac:dyDescent="0.25">
      <c r="A17" s="454" t="s">
        <v>419</v>
      </c>
      <c r="B17" s="455" t="s">
        <v>453</v>
      </c>
      <c r="C17" s="456"/>
      <c r="D17" s="456"/>
      <c r="E17" s="456"/>
      <c r="F17" s="456"/>
    </row>
    <row r="18" spans="1:6" x14ac:dyDescent="0.25">
      <c r="A18" s="454" t="s">
        <v>421</v>
      </c>
      <c r="B18" s="455" t="s">
        <v>454</v>
      </c>
      <c r="C18" s="456"/>
      <c r="D18" s="456"/>
      <c r="E18" s="456"/>
      <c r="F18" s="456"/>
    </row>
    <row r="19" spans="1:6" x14ac:dyDescent="0.25">
      <c r="A19" s="454" t="s">
        <v>422</v>
      </c>
      <c r="B19" s="455" t="s">
        <v>455</v>
      </c>
      <c r="C19" s="456"/>
      <c r="D19" s="456"/>
      <c r="E19" s="456"/>
      <c r="F19" s="456"/>
    </row>
    <row r="20" spans="1:6" x14ac:dyDescent="0.25">
      <c r="A20" s="454" t="s">
        <v>423</v>
      </c>
      <c r="B20" s="455" t="s">
        <v>456</v>
      </c>
      <c r="C20" s="456"/>
      <c r="D20" s="456"/>
      <c r="E20" s="456"/>
      <c r="F20" s="456"/>
    </row>
    <row r="21" spans="1:6" x14ac:dyDescent="0.25">
      <c r="A21" s="454" t="s">
        <v>424</v>
      </c>
      <c r="B21" s="455"/>
      <c r="C21" s="456"/>
      <c r="D21" s="456"/>
      <c r="E21" s="456"/>
      <c r="F21" s="456"/>
    </row>
    <row r="22" spans="1:6" x14ac:dyDescent="0.25">
      <c r="A22" s="457" t="s">
        <v>440</v>
      </c>
      <c r="B22" s="458" t="s">
        <v>211</v>
      </c>
      <c r="C22" s="459">
        <f>SUM(C13:C21)</f>
        <v>291416056</v>
      </c>
      <c r="D22" s="459">
        <f>SUM(D13:D21)</f>
        <v>291416056</v>
      </c>
      <c r="E22" s="459">
        <f>SUM(E13:E21)</f>
        <v>291416056</v>
      </c>
      <c r="F22" s="459">
        <f>SUM(F13:F21)</f>
        <v>291416056</v>
      </c>
    </row>
  </sheetData>
  <mergeCells count="1">
    <mergeCell ref="A3:D3"/>
  </mergeCells>
  <phoneticPr fontId="5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activeCell="D2" sqref="D2"/>
    </sheetView>
  </sheetViews>
  <sheetFormatPr defaultColWidth="9.109375" defaultRowHeight="14.4" x14ac:dyDescent="0.3"/>
  <cols>
    <col min="1" max="1" width="6.44140625" style="509" customWidth="1"/>
    <col min="2" max="2" width="66.88671875" style="509" customWidth="1"/>
    <col min="3" max="3" width="7.44140625" style="509" customWidth="1"/>
    <col min="4" max="4" width="13.88671875" style="509" customWidth="1"/>
    <col min="5" max="5" width="11.5546875" style="509" customWidth="1"/>
    <col min="6" max="6" width="10.109375" style="509" customWidth="1"/>
    <col min="7" max="9" width="11.33203125" style="509" customWidth="1"/>
    <col min="10" max="16384" width="9.109375" style="509"/>
  </cols>
  <sheetData>
    <row r="1" spans="1:9" ht="15.6" x14ac:dyDescent="0.3">
      <c r="B1" s="510" t="s">
        <v>0</v>
      </c>
      <c r="D1" s="64" t="s">
        <v>835</v>
      </c>
    </row>
    <row r="2" spans="1:9" ht="18" x14ac:dyDescent="0.35">
      <c r="B2" s="511" t="s">
        <v>119</v>
      </c>
      <c r="C2" s="512"/>
      <c r="D2" s="70" t="s">
        <v>847</v>
      </c>
      <c r="E2" s="513"/>
      <c r="F2" s="513"/>
      <c r="G2" s="513"/>
      <c r="H2" s="513"/>
      <c r="I2" s="513"/>
    </row>
    <row r="3" spans="1:9" ht="18" x14ac:dyDescent="0.35">
      <c r="B3" s="514" t="s">
        <v>120</v>
      </c>
      <c r="D3" s="298" t="s">
        <v>258</v>
      </c>
    </row>
    <row r="4" spans="1:9" ht="18" x14ac:dyDescent="0.35">
      <c r="B4" s="515"/>
      <c r="D4" s="298"/>
    </row>
    <row r="5" spans="1:9" x14ac:dyDescent="0.3">
      <c r="B5" s="516"/>
      <c r="C5" s="516"/>
      <c r="D5" s="516" t="s">
        <v>47</v>
      </c>
      <c r="E5" s="516" t="s">
        <v>131</v>
      </c>
      <c r="F5" s="516" t="s">
        <v>49</v>
      </c>
      <c r="G5" s="516" t="s">
        <v>50</v>
      </c>
      <c r="H5" s="516" t="s">
        <v>52</v>
      </c>
      <c r="I5" s="516" t="s">
        <v>197</v>
      </c>
    </row>
    <row r="6" spans="1:9" ht="26.4" x14ac:dyDescent="0.3">
      <c r="A6" s="517" t="s">
        <v>1</v>
      </c>
      <c r="B6" s="518" t="s">
        <v>2</v>
      </c>
      <c r="C6" s="519" t="s">
        <v>504</v>
      </c>
      <c r="D6" s="520" t="s">
        <v>505</v>
      </c>
      <c r="E6" s="520" t="s">
        <v>505</v>
      </c>
      <c r="F6" s="520" t="s">
        <v>505</v>
      </c>
      <c r="G6" s="520" t="s">
        <v>505</v>
      </c>
      <c r="H6" s="520" t="s">
        <v>505</v>
      </c>
      <c r="I6" s="520" t="s">
        <v>505</v>
      </c>
    </row>
    <row r="7" spans="1:9" x14ac:dyDescent="0.3">
      <c r="A7" s="521" t="s">
        <v>411</v>
      </c>
      <c r="B7" s="522" t="s">
        <v>412</v>
      </c>
      <c r="C7" s="522" t="s">
        <v>413</v>
      </c>
      <c r="D7" s="523" t="s">
        <v>414</v>
      </c>
      <c r="E7" s="523" t="s">
        <v>419</v>
      </c>
      <c r="F7" s="523" t="s">
        <v>421</v>
      </c>
      <c r="G7" s="523" t="s">
        <v>422</v>
      </c>
      <c r="H7" s="523" t="s">
        <v>423</v>
      </c>
      <c r="I7" s="523" t="s">
        <v>424</v>
      </c>
    </row>
    <row r="8" spans="1:9" ht="15" customHeight="1" x14ac:dyDescent="0.3">
      <c r="A8" s="524" t="s">
        <v>506</v>
      </c>
      <c r="B8" s="525" t="s">
        <v>507</v>
      </c>
      <c r="C8" s="526" t="s">
        <v>141</v>
      </c>
      <c r="D8" s="527">
        <f t="shared" ref="D8:D71" si="0">SUM(E8:I8)</f>
        <v>114837</v>
      </c>
      <c r="E8" s="528">
        <v>114837</v>
      </c>
      <c r="F8" s="528"/>
      <c r="G8" s="528"/>
      <c r="H8" s="528"/>
      <c r="I8" s="528"/>
    </row>
    <row r="9" spans="1:9" ht="15" customHeight="1" x14ac:dyDescent="0.3">
      <c r="A9" s="524" t="s">
        <v>508</v>
      </c>
      <c r="B9" s="529" t="s">
        <v>509</v>
      </c>
      <c r="C9" s="526" t="s">
        <v>151</v>
      </c>
      <c r="D9" s="527">
        <f t="shared" si="0"/>
        <v>130351</v>
      </c>
      <c r="E9" s="528">
        <v>130351</v>
      </c>
      <c r="F9" s="528"/>
      <c r="G9" s="528"/>
      <c r="H9" s="528"/>
      <c r="I9" s="528"/>
    </row>
    <row r="10" spans="1:9" ht="15" customHeight="1" x14ac:dyDescent="0.3">
      <c r="A10" s="524" t="s">
        <v>510</v>
      </c>
      <c r="B10" s="529" t="s">
        <v>511</v>
      </c>
      <c r="C10" s="526" t="s">
        <v>163</v>
      </c>
      <c r="D10" s="527">
        <f t="shared" si="0"/>
        <v>92325</v>
      </c>
      <c r="E10" s="528">
        <v>92325</v>
      </c>
      <c r="F10" s="528"/>
      <c r="G10" s="528"/>
      <c r="H10" s="528"/>
      <c r="I10" s="528"/>
    </row>
    <row r="11" spans="1:9" ht="15" customHeight="1" x14ac:dyDescent="0.3">
      <c r="A11" s="524" t="s">
        <v>512</v>
      </c>
      <c r="B11" s="529" t="s">
        <v>513</v>
      </c>
      <c r="C11" s="526" t="s">
        <v>179</v>
      </c>
      <c r="D11" s="527">
        <f t="shared" si="0"/>
        <v>6884</v>
      </c>
      <c r="E11" s="528">
        <v>6884</v>
      </c>
      <c r="F11" s="528"/>
      <c r="G11" s="528"/>
      <c r="H11" s="528"/>
      <c r="I11" s="528"/>
    </row>
    <row r="12" spans="1:9" ht="15" customHeight="1" x14ac:dyDescent="0.3">
      <c r="A12" s="524" t="s">
        <v>514</v>
      </c>
      <c r="B12" s="529" t="s">
        <v>515</v>
      </c>
      <c r="C12" s="526" t="s">
        <v>516</v>
      </c>
      <c r="D12" s="527">
        <f t="shared" si="0"/>
        <v>0</v>
      </c>
      <c r="E12" s="528"/>
      <c r="F12" s="528"/>
      <c r="G12" s="528"/>
      <c r="H12" s="528"/>
      <c r="I12" s="528"/>
    </row>
    <row r="13" spans="1:9" ht="15" customHeight="1" x14ac:dyDescent="0.3">
      <c r="A13" s="524" t="s">
        <v>517</v>
      </c>
      <c r="B13" s="529" t="s">
        <v>518</v>
      </c>
      <c r="C13" s="526" t="s">
        <v>519</v>
      </c>
      <c r="D13" s="527">
        <f t="shared" si="0"/>
        <v>0</v>
      </c>
      <c r="E13" s="528"/>
      <c r="F13" s="528"/>
      <c r="G13" s="528"/>
      <c r="H13" s="528"/>
      <c r="I13" s="528"/>
    </row>
    <row r="14" spans="1:9" ht="15" customHeight="1" x14ac:dyDescent="0.3">
      <c r="A14" s="530" t="s">
        <v>520</v>
      </c>
      <c r="B14" s="531" t="s">
        <v>521</v>
      </c>
      <c r="C14" s="532" t="s">
        <v>522</v>
      </c>
      <c r="D14" s="527">
        <f t="shared" si="0"/>
        <v>344397</v>
      </c>
      <c r="E14" s="527">
        <f>SUM(E8:E13)</f>
        <v>344397</v>
      </c>
      <c r="F14" s="527">
        <f>SUM(F8:F13)</f>
        <v>0</v>
      </c>
      <c r="G14" s="527">
        <f>SUM(G8:G13)</f>
        <v>0</v>
      </c>
      <c r="H14" s="527">
        <f>SUM(H8:H13)</f>
        <v>0</v>
      </c>
      <c r="I14" s="527">
        <f>SUM(I8:I13)</f>
        <v>0</v>
      </c>
    </row>
    <row r="15" spans="1:9" ht="15" customHeight="1" x14ac:dyDescent="0.3">
      <c r="A15" s="524" t="s">
        <v>523</v>
      </c>
      <c r="B15" s="529" t="s">
        <v>524</v>
      </c>
      <c r="C15" s="526" t="s">
        <v>525</v>
      </c>
      <c r="D15" s="527">
        <f t="shared" si="0"/>
        <v>0</v>
      </c>
      <c r="E15" s="528"/>
      <c r="F15" s="528"/>
      <c r="G15" s="528"/>
      <c r="H15" s="528"/>
      <c r="I15" s="528"/>
    </row>
    <row r="16" spans="1:9" ht="15" customHeight="1" x14ac:dyDescent="0.3">
      <c r="A16" s="524" t="s">
        <v>526</v>
      </c>
      <c r="B16" s="529" t="s">
        <v>527</v>
      </c>
      <c r="C16" s="526" t="s">
        <v>528</v>
      </c>
      <c r="D16" s="527">
        <f t="shared" si="0"/>
        <v>0</v>
      </c>
      <c r="E16" s="528"/>
      <c r="F16" s="528"/>
      <c r="G16" s="528"/>
      <c r="H16" s="528"/>
      <c r="I16" s="528"/>
    </row>
    <row r="17" spans="1:9" ht="15" customHeight="1" x14ac:dyDescent="0.3">
      <c r="A17" s="524" t="s">
        <v>529</v>
      </c>
      <c r="B17" s="529" t="s">
        <v>530</v>
      </c>
      <c r="C17" s="526" t="s">
        <v>531</v>
      </c>
      <c r="D17" s="527">
        <f t="shared" si="0"/>
        <v>0</v>
      </c>
      <c r="E17" s="528"/>
      <c r="F17" s="528"/>
      <c r="G17" s="528"/>
      <c r="H17" s="528"/>
      <c r="I17" s="528"/>
    </row>
    <row r="18" spans="1:9" ht="15" customHeight="1" x14ac:dyDescent="0.3">
      <c r="A18" s="524" t="s">
        <v>532</v>
      </c>
      <c r="B18" s="529" t="s">
        <v>533</v>
      </c>
      <c r="C18" s="526" t="s">
        <v>534</v>
      </c>
      <c r="D18" s="527">
        <f t="shared" si="0"/>
        <v>0</v>
      </c>
      <c r="E18" s="528"/>
      <c r="F18" s="528"/>
      <c r="G18" s="528"/>
      <c r="H18" s="528"/>
      <c r="I18" s="528"/>
    </row>
    <row r="19" spans="1:9" ht="15" customHeight="1" x14ac:dyDescent="0.3">
      <c r="A19" s="524" t="s">
        <v>535</v>
      </c>
      <c r="B19" s="529" t="s">
        <v>536</v>
      </c>
      <c r="C19" s="526" t="s">
        <v>537</v>
      </c>
      <c r="D19" s="527">
        <f t="shared" si="0"/>
        <v>85152</v>
      </c>
      <c r="E19" s="527">
        <f>SUM(E20:E26)</f>
        <v>21752</v>
      </c>
      <c r="F19" s="527">
        <f>SUM(F20:F26)</f>
        <v>0</v>
      </c>
      <c r="G19" s="527">
        <f>SUM(G20:G26)</f>
        <v>62306</v>
      </c>
      <c r="H19" s="527">
        <f>SUM(H20:H26)</f>
        <v>1094</v>
      </c>
      <c r="I19" s="527">
        <f>SUM(I20:I26)</f>
        <v>0</v>
      </c>
    </row>
    <row r="20" spans="1:9" ht="15" customHeight="1" x14ac:dyDescent="0.3">
      <c r="A20" s="524"/>
      <c r="B20" s="529" t="s">
        <v>538</v>
      </c>
      <c r="C20" s="526" t="s">
        <v>539</v>
      </c>
      <c r="D20" s="527">
        <f t="shared" si="0"/>
        <v>0</v>
      </c>
      <c r="E20" s="528"/>
      <c r="F20" s="528"/>
      <c r="G20" s="528"/>
      <c r="H20" s="528"/>
      <c r="I20" s="528"/>
    </row>
    <row r="21" spans="1:9" ht="15" customHeight="1" x14ac:dyDescent="0.3">
      <c r="A21" s="524"/>
      <c r="B21" s="529" t="s">
        <v>540</v>
      </c>
      <c r="C21" s="526" t="s">
        <v>541</v>
      </c>
      <c r="D21" s="527">
        <f t="shared" si="0"/>
        <v>13002</v>
      </c>
      <c r="E21" s="528">
        <v>13002</v>
      </c>
      <c r="F21" s="528"/>
      <c r="G21" s="528"/>
      <c r="H21" s="528"/>
      <c r="I21" s="528"/>
    </row>
    <row r="22" spans="1:9" ht="15" customHeight="1" x14ac:dyDescent="0.3">
      <c r="A22" s="524"/>
      <c r="B22" s="529" t="s">
        <v>542</v>
      </c>
      <c r="C22" s="526" t="s">
        <v>543</v>
      </c>
      <c r="D22" s="527">
        <f t="shared" si="0"/>
        <v>63400</v>
      </c>
      <c r="E22" s="528"/>
      <c r="F22" s="528"/>
      <c r="G22" s="528">
        <v>62306</v>
      </c>
      <c r="H22" s="528">
        <v>1094</v>
      </c>
      <c r="I22" s="528"/>
    </row>
    <row r="23" spans="1:9" ht="15" customHeight="1" x14ac:dyDescent="0.3">
      <c r="A23" s="524"/>
      <c r="B23" s="529" t="s">
        <v>544</v>
      </c>
      <c r="C23" s="526" t="s">
        <v>545</v>
      </c>
      <c r="D23" s="527">
        <f t="shared" si="0"/>
        <v>0</v>
      </c>
      <c r="E23" s="528"/>
      <c r="F23" s="528"/>
      <c r="G23" s="528"/>
      <c r="H23" s="528"/>
      <c r="I23" s="528"/>
    </row>
    <row r="24" spans="1:9" ht="15" customHeight="1" x14ac:dyDescent="0.3">
      <c r="A24" s="524"/>
      <c r="B24" s="529" t="s">
        <v>546</v>
      </c>
      <c r="C24" s="526" t="s">
        <v>547</v>
      </c>
      <c r="D24" s="527">
        <f t="shared" si="0"/>
        <v>0</v>
      </c>
      <c r="E24" s="528"/>
      <c r="F24" s="528"/>
      <c r="G24" s="528"/>
      <c r="H24" s="528"/>
      <c r="I24" s="528"/>
    </row>
    <row r="25" spans="1:9" ht="15" customHeight="1" x14ac:dyDescent="0.3">
      <c r="A25" s="524"/>
      <c r="B25" s="529" t="s">
        <v>548</v>
      </c>
      <c r="C25" s="526" t="s">
        <v>549</v>
      </c>
      <c r="D25" s="527">
        <f t="shared" si="0"/>
        <v>0</v>
      </c>
      <c r="E25" s="528"/>
      <c r="F25" s="528"/>
      <c r="G25" s="528"/>
      <c r="H25" s="528"/>
      <c r="I25" s="528"/>
    </row>
    <row r="26" spans="1:9" ht="15" customHeight="1" x14ac:dyDescent="0.3">
      <c r="A26" s="524"/>
      <c r="B26" s="533" t="s">
        <v>550</v>
      </c>
      <c r="C26" s="526" t="s">
        <v>551</v>
      </c>
      <c r="D26" s="527">
        <f t="shared" si="0"/>
        <v>8750</v>
      </c>
      <c r="E26" s="528">
        <v>8750</v>
      </c>
      <c r="F26" s="528"/>
      <c r="G26" s="528"/>
      <c r="H26" s="528"/>
      <c r="I26" s="528"/>
    </row>
    <row r="27" spans="1:9" ht="15" customHeight="1" x14ac:dyDescent="0.3">
      <c r="A27" s="530" t="s">
        <v>552</v>
      </c>
      <c r="B27" s="531" t="s">
        <v>553</v>
      </c>
      <c r="C27" s="532" t="s">
        <v>554</v>
      </c>
      <c r="D27" s="527">
        <f t="shared" si="0"/>
        <v>429549</v>
      </c>
      <c r="E27" s="527">
        <f>SUM(E14:E19)</f>
        <v>366149</v>
      </c>
      <c r="F27" s="527">
        <f>SUM(F14:F19)</f>
        <v>0</v>
      </c>
      <c r="G27" s="527">
        <f>SUM(G14:G19)</f>
        <v>62306</v>
      </c>
      <c r="H27" s="527">
        <f>SUM(H14:H19)</f>
        <v>1094</v>
      </c>
      <c r="I27" s="527">
        <f>SUM(I14:I19)</f>
        <v>0</v>
      </c>
    </row>
    <row r="28" spans="1:9" ht="15" customHeight="1" x14ac:dyDescent="0.3">
      <c r="A28" s="524" t="s">
        <v>555</v>
      </c>
      <c r="B28" s="529" t="s">
        <v>556</v>
      </c>
      <c r="C28" s="526" t="s">
        <v>557</v>
      </c>
      <c r="D28" s="527">
        <f t="shared" si="0"/>
        <v>0</v>
      </c>
      <c r="E28" s="528"/>
      <c r="F28" s="528"/>
      <c r="G28" s="528"/>
      <c r="H28" s="528"/>
      <c r="I28" s="528"/>
    </row>
    <row r="29" spans="1:9" ht="15" customHeight="1" x14ac:dyDescent="0.3">
      <c r="A29" s="524" t="s">
        <v>558</v>
      </c>
      <c r="B29" s="529" t="s">
        <v>559</v>
      </c>
      <c r="C29" s="526" t="s">
        <v>560</v>
      </c>
      <c r="D29" s="527">
        <f t="shared" si="0"/>
        <v>0</v>
      </c>
      <c r="E29" s="528"/>
      <c r="F29" s="528"/>
      <c r="G29" s="528"/>
      <c r="H29" s="528"/>
      <c r="I29" s="528"/>
    </row>
    <row r="30" spans="1:9" ht="15" customHeight="1" x14ac:dyDescent="0.3">
      <c r="A30" s="524" t="s">
        <v>561</v>
      </c>
      <c r="B30" s="529" t="s">
        <v>562</v>
      </c>
      <c r="C30" s="526" t="s">
        <v>563</v>
      </c>
      <c r="D30" s="527">
        <f t="shared" si="0"/>
        <v>0</v>
      </c>
      <c r="E30" s="528"/>
      <c r="F30" s="528"/>
      <c r="G30" s="528"/>
      <c r="H30" s="528"/>
      <c r="I30" s="528"/>
    </row>
    <row r="31" spans="1:9" ht="15" customHeight="1" x14ac:dyDescent="0.3">
      <c r="A31" s="524" t="s">
        <v>564</v>
      </c>
      <c r="B31" s="529" t="s">
        <v>565</v>
      </c>
      <c r="C31" s="526" t="s">
        <v>566</v>
      </c>
      <c r="D31" s="527">
        <f t="shared" si="0"/>
        <v>0</v>
      </c>
      <c r="E31" s="528"/>
      <c r="F31" s="528"/>
      <c r="G31" s="528"/>
      <c r="H31" s="528"/>
      <c r="I31" s="528"/>
    </row>
    <row r="32" spans="1:9" ht="15" customHeight="1" x14ac:dyDescent="0.3">
      <c r="A32" s="524" t="s">
        <v>567</v>
      </c>
      <c r="B32" s="529" t="s">
        <v>568</v>
      </c>
      <c r="C32" s="526" t="s">
        <v>569</v>
      </c>
      <c r="D32" s="527">
        <f t="shared" si="0"/>
        <v>0</v>
      </c>
      <c r="E32" s="528"/>
      <c r="F32" s="528"/>
      <c r="G32" s="528"/>
      <c r="H32" s="528"/>
      <c r="I32" s="528"/>
    </row>
    <row r="33" spans="1:9" ht="15" customHeight="1" x14ac:dyDescent="0.3">
      <c r="A33" s="530" t="s">
        <v>570</v>
      </c>
      <c r="B33" s="531" t="s">
        <v>571</v>
      </c>
      <c r="C33" s="532" t="s">
        <v>572</v>
      </c>
      <c r="D33" s="527">
        <f t="shared" si="0"/>
        <v>0</v>
      </c>
      <c r="E33" s="527">
        <f>SUM(E28:E32)</f>
        <v>0</v>
      </c>
      <c r="F33" s="527">
        <f>SUM(F28:F32)</f>
        <v>0</v>
      </c>
      <c r="G33" s="527">
        <f>SUM(G28:G32)</f>
        <v>0</v>
      </c>
      <c r="H33" s="527">
        <f>SUM(H28:H32)</f>
        <v>0</v>
      </c>
      <c r="I33" s="527">
        <f>SUM(I28:I32)</f>
        <v>0</v>
      </c>
    </row>
    <row r="34" spans="1:9" ht="15" customHeight="1" x14ac:dyDescent="0.3">
      <c r="A34" s="524" t="s">
        <v>573</v>
      </c>
      <c r="B34" s="529" t="s">
        <v>574</v>
      </c>
      <c r="C34" s="526" t="s">
        <v>575</v>
      </c>
      <c r="D34" s="527">
        <f t="shared" si="0"/>
        <v>0</v>
      </c>
      <c r="E34" s="528"/>
      <c r="F34" s="528"/>
      <c r="G34" s="528"/>
      <c r="H34" s="528"/>
      <c r="I34" s="528"/>
    </row>
    <row r="35" spans="1:9" ht="15" customHeight="1" x14ac:dyDescent="0.3">
      <c r="A35" s="524" t="s">
        <v>576</v>
      </c>
      <c r="B35" s="529" t="s">
        <v>577</v>
      </c>
      <c r="C35" s="526" t="s">
        <v>578</v>
      </c>
      <c r="D35" s="527">
        <f t="shared" si="0"/>
        <v>0</v>
      </c>
      <c r="E35" s="528"/>
      <c r="F35" s="528"/>
      <c r="G35" s="528"/>
      <c r="H35" s="528"/>
      <c r="I35" s="528"/>
    </row>
    <row r="36" spans="1:9" ht="15" customHeight="1" x14ac:dyDescent="0.3">
      <c r="A36" s="530" t="s">
        <v>579</v>
      </c>
      <c r="B36" s="531" t="s">
        <v>580</v>
      </c>
      <c r="C36" s="532" t="s">
        <v>581</v>
      </c>
      <c r="D36" s="527">
        <f t="shared" si="0"/>
        <v>0</v>
      </c>
      <c r="E36" s="527">
        <f>SUM(E34:E35)</f>
        <v>0</v>
      </c>
      <c r="F36" s="527">
        <f>SUM(F34:F35)</f>
        <v>0</v>
      </c>
      <c r="G36" s="527">
        <f>SUM(G34:G35)</f>
        <v>0</v>
      </c>
      <c r="H36" s="527">
        <f>SUM(H34:H35)</f>
        <v>0</v>
      </c>
      <c r="I36" s="527">
        <f>SUM(I34:I35)</f>
        <v>0</v>
      </c>
    </row>
    <row r="37" spans="1:9" ht="15" customHeight="1" x14ac:dyDescent="0.3">
      <c r="A37" s="524" t="s">
        <v>582</v>
      </c>
      <c r="B37" s="529" t="s">
        <v>583</v>
      </c>
      <c r="C37" s="526" t="s">
        <v>584</v>
      </c>
      <c r="D37" s="527">
        <f t="shared" si="0"/>
        <v>0</v>
      </c>
      <c r="E37" s="528"/>
      <c r="F37" s="528"/>
      <c r="G37" s="528"/>
      <c r="H37" s="528"/>
      <c r="I37" s="528"/>
    </row>
    <row r="38" spans="1:9" ht="15" customHeight="1" x14ac:dyDescent="0.3">
      <c r="A38" s="524" t="s">
        <v>585</v>
      </c>
      <c r="B38" s="529" t="s">
        <v>586</v>
      </c>
      <c r="C38" s="526" t="s">
        <v>587</v>
      </c>
      <c r="D38" s="527">
        <f t="shared" si="0"/>
        <v>0</v>
      </c>
      <c r="E38" s="528"/>
      <c r="F38" s="528"/>
      <c r="G38" s="528"/>
      <c r="H38" s="528"/>
      <c r="I38" s="528"/>
    </row>
    <row r="39" spans="1:9" ht="15" customHeight="1" x14ac:dyDescent="0.3">
      <c r="A39" s="524" t="s">
        <v>588</v>
      </c>
      <c r="B39" s="529" t="s">
        <v>589</v>
      </c>
      <c r="C39" s="526" t="s">
        <v>590</v>
      </c>
      <c r="D39" s="527">
        <f t="shared" si="0"/>
        <v>91747</v>
      </c>
      <c r="E39" s="528">
        <v>91747</v>
      </c>
      <c r="F39" s="528"/>
      <c r="G39" s="528"/>
      <c r="H39" s="528"/>
      <c r="I39" s="528"/>
    </row>
    <row r="40" spans="1:9" ht="15" customHeight="1" x14ac:dyDescent="0.3">
      <c r="A40" s="524" t="s">
        <v>591</v>
      </c>
      <c r="B40" s="529" t="s">
        <v>592</v>
      </c>
      <c r="C40" s="526" t="s">
        <v>593</v>
      </c>
      <c r="D40" s="527">
        <f t="shared" si="0"/>
        <v>187900</v>
      </c>
      <c r="E40" s="528">
        <v>187900</v>
      </c>
      <c r="F40" s="528"/>
      <c r="G40" s="528"/>
      <c r="H40" s="528"/>
      <c r="I40" s="528"/>
    </row>
    <row r="41" spans="1:9" ht="15" customHeight="1" x14ac:dyDescent="0.3">
      <c r="A41" s="524" t="s">
        <v>594</v>
      </c>
      <c r="B41" s="529" t="s">
        <v>595</v>
      </c>
      <c r="C41" s="526" t="s">
        <v>596</v>
      </c>
      <c r="D41" s="527">
        <f t="shared" si="0"/>
        <v>0</v>
      </c>
      <c r="E41" s="528"/>
      <c r="F41" s="528"/>
      <c r="G41" s="528"/>
      <c r="H41" s="528"/>
      <c r="I41" s="528"/>
    </row>
    <row r="42" spans="1:9" ht="15" customHeight="1" x14ac:dyDescent="0.3">
      <c r="A42" s="524" t="s">
        <v>597</v>
      </c>
      <c r="B42" s="529" t="s">
        <v>598</v>
      </c>
      <c r="C42" s="526" t="s">
        <v>599</v>
      </c>
      <c r="D42" s="527">
        <f t="shared" si="0"/>
        <v>0</v>
      </c>
      <c r="E42" s="528"/>
      <c r="F42" s="528"/>
      <c r="G42" s="528"/>
      <c r="H42" s="528"/>
      <c r="I42" s="528"/>
    </row>
    <row r="43" spans="1:9" ht="15" customHeight="1" x14ac:dyDescent="0.3">
      <c r="A43" s="524" t="s">
        <v>600</v>
      </c>
      <c r="B43" s="529" t="s">
        <v>601</v>
      </c>
      <c r="C43" s="526" t="s">
        <v>602</v>
      </c>
      <c r="D43" s="527">
        <f t="shared" si="0"/>
        <v>10688</v>
      </c>
      <c r="E43" s="528">
        <v>10688</v>
      </c>
      <c r="F43" s="528"/>
      <c r="G43" s="528"/>
      <c r="H43" s="528"/>
      <c r="I43" s="528"/>
    </row>
    <row r="44" spans="1:9" ht="15" customHeight="1" x14ac:dyDescent="0.3">
      <c r="A44" s="524" t="s">
        <v>603</v>
      </c>
      <c r="B44" s="529" t="s">
        <v>604</v>
      </c>
      <c r="C44" s="526" t="s">
        <v>605</v>
      </c>
      <c r="D44" s="527">
        <f t="shared" si="0"/>
        <v>0</v>
      </c>
      <c r="E44" s="528"/>
      <c r="F44" s="528"/>
      <c r="G44" s="528"/>
      <c r="H44" s="528"/>
      <c r="I44" s="528"/>
    </row>
    <row r="45" spans="1:9" ht="15" customHeight="1" x14ac:dyDescent="0.3">
      <c r="A45" s="530" t="s">
        <v>606</v>
      </c>
      <c r="B45" s="531" t="s">
        <v>607</v>
      </c>
      <c r="C45" s="532" t="s">
        <v>608</v>
      </c>
      <c r="D45" s="527">
        <f t="shared" si="0"/>
        <v>198588</v>
      </c>
      <c r="E45" s="527">
        <f>SUM(E40:E44)</f>
        <v>198588</v>
      </c>
      <c r="F45" s="527">
        <f>SUM(F40:F44)</f>
        <v>0</v>
      </c>
      <c r="G45" s="527">
        <f>SUM(G40:G44)</f>
        <v>0</v>
      </c>
      <c r="H45" s="527">
        <f>SUM(H40:H44)</f>
        <v>0</v>
      </c>
      <c r="I45" s="527">
        <f>SUM(I40:I44)</f>
        <v>0</v>
      </c>
    </row>
    <row r="46" spans="1:9" ht="15" customHeight="1" x14ac:dyDescent="0.3">
      <c r="A46" s="524" t="s">
        <v>609</v>
      </c>
      <c r="B46" s="529" t="s">
        <v>610</v>
      </c>
      <c r="C46" s="526" t="s">
        <v>611</v>
      </c>
      <c r="D46" s="527">
        <f t="shared" si="0"/>
        <v>1413</v>
      </c>
      <c r="E46" s="528">
        <v>1413</v>
      </c>
      <c r="F46" s="528"/>
      <c r="G46" s="528"/>
      <c r="H46" s="528"/>
      <c r="I46" s="528"/>
    </row>
    <row r="47" spans="1:9" ht="15" customHeight="1" x14ac:dyDescent="0.3">
      <c r="A47" s="530" t="s">
        <v>612</v>
      </c>
      <c r="B47" s="531" t="s">
        <v>613</v>
      </c>
      <c r="C47" s="532" t="s">
        <v>614</v>
      </c>
      <c r="D47" s="527">
        <f t="shared" si="0"/>
        <v>291748</v>
      </c>
      <c r="E47" s="527">
        <f>E36+E37+E38+E39+E45+E46</f>
        <v>291748</v>
      </c>
      <c r="F47" s="527">
        <f>F36+F37+F38+F39+F45+F46</f>
        <v>0</v>
      </c>
      <c r="G47" s="527">
        <f>G36+G37+G38+G39+G45+G46</f>
        <v>0</v>
      </c>
      <c r="H47" s="527">
        <f>H36+H37+H38+H39+H45+H46</f>
        <v>0</v>
      </c>
      <c r="I47" s="527">
        <f>I36+I37+I38+I39+I45+I46</f>
        <v>0</v>
      </c>
    </row>
    <row r="48" spans="1:9" ht="15" customHeight="1" x14ac:dyDescent="0.3">
      <c r="A48" s="524" t="s">
        <v>615</v>
      </c>
      <c r="B48" s="534" t="s">
        <v>616</v>
      </c>
      <c r="C48" s="526" t="s">
        <v>617</v>
      </c>
      <c r="D48" s="527">
        <f t="shared" si="0"/>
        <v>0</v>
      </c>
      <c r="E48" s="528"/>
      <c r="F48" s="528"/>
      <c r="G48" s="528"/>
      <c r="H48" s="528"/>
      <c r="I48" s="528"/>
    </row>
    <row r="49" spans="1:9" ht="15" customHeight="1" x14ac:dyDescent="0.3">
      <c r="A49" s="524" t="s">
        <v>618</v>
      </c>
      <c r="B49" s="534" t="s">
        <v>619</v>
      </c>
      <c r="C49" s="526" t="s">
        <v>620</v>
      </c>
      <c r="D49" s="527">
        <f t="shared" si="0"/>
        <v>8848</v>
      </c>
      <c r="E49" s="528"/>
      <c r="F49" s="528">
        <v>360</v>
      </c>
      <c r="G49" s="528">
        <v>1050</v>
      </c>
      <c r="H49" s="528">
        <v>6688</v>
      </c>
      <c r="I49" s="528">
        <v>750</v>
      </c>
    </row>
    <row r="50" spans="1:9" ht="15" customHeight="1" x14ac:dyDescent="0.3">
      <c r="A50" s="524" t="s">
        <v>621</v>
      </c>
      <c r="B50" s="534" t="s">
        <v>622</v>
      </c>
      <c r="C50" s="526" t="s">
        <v>623</v>
      </c>
      <c r="D50" s="527">
        <f t="shared" si="0"/>
        <v>3690</v>
      </c>
      <c r="E50" s="527">
        <f>SUM(E51:E52)</f>
        <v>560</v>
      </c>
      <c r="F50" s="527">
        <f>SUM(F51:F52)</f>
        <v>1500</v>
      </c>
      <c r="G50" s="527">
        <f>SUM(G51:G52)</f>
        <v>1630</v>
      </c>
      <c r="H50" s="527">
        <f>SUM(H51:H52)</f>
        <v>0</v>
      </c>
      <c r="I50" s="527">
        <f>SUM(I51:I52)</f>
        <v>0</v>
      </c>
    </row>
    <row r="51" spans="1:9" ht="15" customHeight="1" x14ac:dyDescent="0.3">
      <c r="A51" s="524"/>
      <c r="B51" s="533" t="s">
        <v>624</v>
      </c>
      <c r="C51" s="526" t="s">
        <v>625</v>
      </c>
      <c r="D51" s="527">
        <f t="shared" si="0"/>
        <v>1820</v>
      </c>
      <c r="E51" s="528">
        <v>240</v>
      </c>
      <c r="F51" s="528">
        <v>1500</v>
      </c>
      <c r="G51" s="528">
        <v>80</v>
      </c>
      <c r="H51" s="528"/>
      <c r="I51" s="528"/>
    </row>
    <row r="52" spans="1:9" ht="15" customHeight="1" x14ac:dyDescent="0.3">
      <c r="A52" s="524"/>
      <c r="B52" s="533" t="s">
        <v>626</v>
      </c>
      <c r="C52" s="526" t="s">
        <v>627</v>
      </c>
      <c r="D52" s="527">
        <f t="shared" si="0"/>
        <v>1870</v>
      </c>
      <c r="E52" s="528">
        <v>320</v>
      </c>
      <c r="F52" s="528"/>
      <c r="G52" s="528">
        <v>1550</v>
      </c>
      <c r="H52" s="528"/>
      <c r="I52" s="528"/>
    </row>
    <row r="53" spans="1:9" ht="15" customHeight="1" x14ac:dyDescent="0.3">
      <c r="A53" s="524" t="s">
        <v>628</v>
      </c>
      <c r="B53" s="534" t="s">
        <v>629</v>
      </c>
      <c r="C53" s="526" t="s">
        <v>630</v>
      </c>
      <c r="D53" s="527">
        <f t="shared" si="0"/>
        <v>19579</v>
      </c>
      <c r="E53" s="528">
        <v>19579</v>
      </c>
      <c r="F53" s="528"/>
      <c r="G53" s="528"/>
      <c r="H53" s="528"/>
      <c r="I53" s="528"/>
    </row>
    <row r="54" spans="1:9" ht="15" customHeight="1" x14ac:dyDescent="0.3">
      <c r="A54" s="524" t="s">
        <v>631</v>
      </c>
      <c r="B54" s="534" t="s">
        <v>632</v>
      </c>
      <c r="C54" s="526" t="s">
        <v>633</v>
      </c>
      <c r="D54" s="527">
        <f t="shared" si="0"/>
        <v>12612</v>
      </c>
      <c r="E54" s="528">
        <v>3579</v>
      </c>
      <c r="F54" s="528">
        <v>502</v>
      </c>
      <c r="G54" s="528"/>
      <c r="H54" s="528">
        <v>8531</v>
      </c>
      <c r="I54" s="528"/>
    </row>
    <row r="55" spans="1:9" ht="15" customHeight="1" x14ac:dyDescent="0.3">
      <c r="A55" s="524" t="s">
        <v>634</v>
      </c>
      <c r="B55" s="534" t="s">
        <v>635</v>
      </c>
      <c r="C55" s="526" t="s">
        <v>636</v>
      </c>
      <c r="D55" s="527">
        <f t="shared" si="0"/>
        <v>7128</v>
      </c>
      <c r="E55" s="528">
        <v>6404</v>
      </c>
      <c r="F55" s="528"/>
      <c r="G55" s="528">
        <v>724</v>
      </c>
      <c r="H55" s="528"/>
      <c r="I55" s="528"/>
    </row>
    <row r="56" spans="1:9" ht="15" customHeight="1" x14ac:dyDescent="0.3">
      <c r="A56" s="524" t="s">
        <v>637</v>
      </c>
      <c r="B56" s="534" t="s">
        <v>638</v>
      </c>
      <c r="C56" s="526" t="s">
        <v>639</v>
      </c>
      <c r="D56" s="527">
        <f t="shared" si="0"/>
        <v>4864</v>
      </c>
      <c r="E56" s="528"/>
      <c r="F56" s="528"/>
      <c r="G56" s="535"/>
      <c r="H56" s="528">
        <v>4864</v>
      </c>
      <c r="I56" s="528"/>
    </row>
    <row r="57" spans="1:9" ht="15" customHeight="1" x14ac:dyDescent="0.3">
      <c r="A57" s="524" t="s">
        <v>640</v>
      </c>
      <c r="B57" s="534" t="s">
        <v>641</v>
      </c>
      <c r="C57" s="526" t="s">
        <v>642</v>
      </c>
      <c r="D57" s="527">
        <f t="shared" si="0"/>
        <v>1300</v>
      </c>
      <c r="E57" s="528">
        <v>1300</v>
      </c>
      <c r="F57" s="528"/>
      <c r="G57" s="528"/>
      <c r="H57" s="528"/>
      <c r="I57" s="528"/>
    </row>
    <row r="58" spans="1:9" ht="15" customHeight="1" x14ac:dyDescent="0.3">
      <c r="A58" s="524" t="s">
        <v>643</v>
      </c>
      <c r="B58" s="534" t="s">
        <v>644</v>
      </c>
      <c r="C58" s="526" t="s">
        <v>645</v>
      </c>
      <c r="D58" s="527">
        <f t="shared" si="0"/>
        <v>0</v>
      </c>
      <c r="E58" s="528"/>
      <c r="F58" s="528"/>
      <c r="G58" s="528"/>
      <c r="H58" s="528"/>
      <c r="I58" s="528"/>
    </row>
    <row r="59" spans="1:9" ht="15" customHeight="1" x14ac:dyDescent="0.3">
      <c r="A59" s="524" t="s">
        <v>646</v>
      </c>
      <c r="B59" s="534" t="s">
        <v>647</v>
      </c>
      <c r="C59" s="526" t="s">
        <v>648</v>
      </c>
      <c r="D59" s="527">
        <f t="shared" si="0"/>
        <v>0</v>
      </c>
      <c r="E59" s="528"/>
      <c r="F59" s="528"/>
      <c r="G59" s="528"/>
      <c r="H59" s="528"/>
      <c r="I59" s="528"/>
    </row>
    <row r="60" spans="1:9" ht="15" customHeight="1" x14ac:dyDescent="0.3">
      <c r="A60" s="530" t="s">
        <v>649</v>
      </c>
      <c r="B60" s="536" t="s">
        <v>305</v>
      </c>
      <c r="C60" s="532" t="s">
        <v>650</v>
      </c>
      <c r="D60" s="527">
        <f t="shared" si="0"/>
        <v>58021</v>
      </c>
      <c r="E60" s="527">
        <f>E48+E49+E50+E53+E54+E55+E56+E57+E58+E59</f>
        <v>31422</v>
      </c>
      <c r="F60" s="527">
        <f>F48+F49+F50+F53+F54+F55+F56+F57+F58+F59</f>
        <v>2362</v>
      </c>
      <c r="G60" s="527">
        <f>G48+G49+G50+G53+G54+G55+G56+G57+G58+G59</f>
        <v>3404</v>
      </c>
      <c r="H60" s="527">
        <f>H48+H49+H50+H53+H54+H55+H56+H57+H58+H59</f>
        <v>20083</v>
      </c>
      <c r="I60" s="527">
        <f>I48+I49+I50+I53+I54+I55+I56+I57+I58+I59</f>
        <v>750</v>
      </c>
    </row>
    <row r="61" spans="1:9" ht="15" customHeight="1" x14ac:dyDescent="0.3">
      <c r="A61" s="524">
        <v>45</v>
      </c>
      <c r="B61" s="534" t="s">
        <v>651</v>
      </c>
      <c r="C61" s="526" t="s">
        <v>652</v>
      </c>
      <c r="D61" s="527">
        <f t="shared" si="0"/>
        <v>0</v>
      </c>
      <c r="E61" s="528"/>
      <c r="F61" s="528"/>
      <c r="G61" s="528"/>
      <c r="H61" s="528"/>
      <c r="I61" s="528"/>
    </row>
    <row r="62" spans="1:9" ht="15" customHeight="1" x14ac:dyDescent="0.3">
      <c r="A62" s="524">
        <v>46</v>
      </c>
      <c r="B62" s="534" t="s">
        <v>653</v>
      </c>
      <c r="C62" s="526" t="s">
        <v>654</v>
      </c>
      <c r="D62" s="527">
        <f t="shared" si="0"/>
        <v>8199</v>
      </c>
      <c r="E62" s="528">
        <v>8199</v>
      </c>
      <c r="F62" s="528"/>
      <c r="G62" s="528"/>
      <c r="H62" s="528"/>
      <c r="I62" s="528"/>
    </row>
    <row r="63" spans="1:9" ht="15" customHeight="1" x14ac:dyDescent="0.3">
      <c r="A63" s="524">
        <v>47</v>
      </c>
      <c r="B63" s="534" t="s">
        <v>655</v>
      </c>
      <c r="C63" s="526" t="s">
        <v>656</v>
      </c>
      <c r="D63" s="527">
        <f t="shared" si="0"/>
        <v>0</v>
      </c>
      <c r="E63" s="528"/>
      <c r="F63" s="528"/>
      <c r="G63" s="528"/>
      <c r="H63" s="528"/>
      <c r="I63" s="528"/>
    </row>
    <row r="64" spans="1:9" ht="15" customHeight="1" x14ac:dyDescent="0.3">
      <c r="A64" s="524">
        <v>48</v>
      </c>
      <c r="B64" s="534" t="s">
        <v>657</v>
      </c>
      <c r="C64" s="526" t="s">
        <v>658</v>
      </c>
      <c r="D64" s="527">
        <f t="shared" si="0"/>
        <v>0</v>
      </c>
      <c r="E64" s="528"/>
      <c r="F64" s="528"/>
      <c r="G64" s="528"/>
      <c r="H64" s="528"/>
      <c r="I64" s="528"/>
    </row>
    <row r="65" spans="1:9" ht="15" customHeight="1" x14ac:dyDescent="0.3">
      <c r="A65" s="524">
        <v>49</v>
      </c>
      <c r="B65" s="534" t="s">
        <v>659</v>
      </c>
      <c r="C65" s="526" t="s">
        <v>660</v>
      </c>
      <c r="D65" s="527">
        <f t="shared" si="0"/>
        <v>0</v>
      </c>
      <c r="E65" s="528"/>
      <c r="F65" s="528"/>
      <c r="G65" s="528"/>
      <c r="H65" s="528"/>
      <c r="I65" s="528"/>
    </row>
    <row r="66" spans="1:9" ht="15" customHeight="1" x14ac:dyDescent="0.3">
      <c r="A66" s="530">
        <v>50</v>
      </c>
      <c r="B66" s="531" t="s">
        <v>661</v>
      </c>
      <c r="C66" s="532" t="s">
        <v>662</v>
      </c>
      <c r="D66" s="527">
        <f t="shared" si="0"/>
        <v>8199</v>
      </c>
      <c r="E66" s="527">
        <f>SUM(E61:E65)</f>
        <v>8199</v>
      </c>
      <c r="F66" s="527">
        <f>SUM(F61:F65)</f>
        <v>0</v>
      </c>
      <c r="G66" s="527">
        <f>SUM(G61:G65)</f>
        <v>0</v>
      </c>
      <c r="H66" s="527">
        <f>SUM(H61:H65)</f>
        <v>0</v>
      </c>
      <c r="I66" s="527">
        <f>SUM(I61:I65)</f>
        <v>0</v>
      </c>
    </row>
    <row r="67" spans="1:9" ht="15" customHeight="1" x14ac:dyDescent="0.3">
      <c r="A67" s="524">
        <v>51</v>
      </c>
      <c r="B67" s="534" t="s">
        <v>663</v>
      </c>
      <c r="C67" s="526" t="s">
        <v>664</v>
      </c>
      <c r="D67" s="527">
        <f t="shared" si="0"/>
        <v>0</v>
      </c>
      <c r="E67" s="528"/>
      <c r="F67" s="528"/>
      <c r="G67" s="528"/>
      <c r="H67" s="528"/>
      <c r="I67" s="528"/>
    </row>
    <row r="68" spans="1:9" ht="15" customHeight="1" x14ac:dyDescent="0.3">
      <c r="A68" s="524">
        <v>52</v>
      </c>
      <c r="B68" s="529" t="s">
        <v>665</v>
      </c>
      <c r="C68" s="526" t="s">
        <v>666</v>
      </c>
      <c r="D68" s="527">
        <f t="shared" si="0"/>
        <v>0</v>
      </c>
      <c r="E68" s="528"/>
      <c r="F68" s="528"/>
      <c r="G68" s="528"/>
      <c r="H68" s="528"/>
      <c r="I68" s="528"/>
    </row>
    <row r="69" spans="1:9" ht="15" customHeight="1" x14ac:dyDescent="0.3">
      <c r="A69" s="524">
        <v>53</v>
      </c>
      <c r="B69" s="534" t="s">
        <v>667</v>
      </c>
      <c r="C69" s="526" t="s">
        <v>668</v>
      </c>
      <c r="D69" s="527">
        <f t="shared" si="0"/>
        <v>70</v>
      </c>
      <c r="E69" s="528"/>
      <c r="F69" s="528"/>
      <c r="G69" s="528">
        <v>70</v>
      </c>
      <c r="H69" s="528"/>
      <c r="I69" s="528"/>
    </row>
    <row r="70" spans="1:9" ht="15" customHeight="1" x14ac:dyDescent="0.3">
      <c r="A70" s="530">
        <v>54</v>
      </c>
      <c r="B70" s="531" t="s">
        <v>669</v>
      </c>
      <c r="C70" s="532" t="s">
        <v>670</v>
      </c>
      <c r="D70" s="527">
        <f t="shared" si="0"/>
        <v>70</v>
      </c>
      <c r="E70" s="527">
        <f>SUM(E67:E69)</f>
        <v>0</v>
      </c>
      <c r="F70" s="527">
        <f>SUM(F67:F69)</f>
        <v>0</v>
      </c>
      <c r="G70" s="527">
        <f>SUM(G67:G69)</f>
        <v>70</v>
      </c>
      <c r="H70" s="527">
        <f>SUM(H67:H69)</f>
        <v>0</v>
      </c>
      <c r="I70" s="527">
        <f>SUM(I67:I69)</f>
        <v>0</v>
      </c>
    </row>
    <row r="71" spans="1:9" ht="15" customHeight="1" x14ac:dyDescent="0.3">
      <c r="A71" s="524">
        <v>55</v>
      </c>
      <c r="B71" s="534" t="s">
        <v>671</v>
      </c>
      <c r="C71" s="526" t="s">
        <v>672</v>
      </c>
      <c r="D71" s="527">
        <f t="shared" si="0"/>
        <v>0</v>
      </c>
      <c r="E71" s="528"/>
      <c r="F71" s="528"/>
      <c r="G71" s="528"/>
      <c r="H71" s="528"/>
      <c r="I71" s="528"/>
    </row>
    <row r="72" spans="1:9" ht="15" customHeight="1" x14ac:dyDescent="0.3">
      <c r="A72" s="524">
        <v>56</v>
      </c>
      <c r="B72" s="529" t="s">
        <v>673</v>
      </c>
      <c r="C72" s="526" t="s">
        <v>674</v>
      </c>
      <c r="D72" s="527">
        <f t="shared" ref="D72:D89" si="1">SUM(E72:I72)</f>
        <v>0</v>
      </c>
      <c r="E72" s="528"/>
      <c r="F72" s="528"/>
      <c r="G72" s="528"/>
      <c r="H72" s="528"/>
      <c r="I72" s="528"/>
    </row>
    <row r="73" spans="1:9" ht="15" customHeight="1" x14ac:dyDescent="0.3">
      <c r="A73" s="524">
        <v>57</v>
      </c>
      <c r="B73" s="534" t="s">
        <v>675</v>
      </c>
      <c r="C73" s="526" t="s">
        <v>676</v>
      </c>
      <c r="D73" s="527">
        <f t="shared" si="1"/>
        <v>352</v>
      </c>
      <c r="E73" s="528">
        <v>352</v>
      </c>
      <c r="F73" s="528"/>
      <c r="G73" s="528"/>
      <c r="H73" s="528"/>
      <c r="I73" s="528"/>
    </row>
    <row r="74" spans="1:9" ht="15" customHeight="1" thickBot="1" x14ac:dyDescent="0.35">
      <c r="A74" s="537">
        <v>58</v>
      </c>
      <c r="B74" s="538" t="s">
        <v>677</v>
      </c>
      <c r="C74" s="539" t="s">
        <v>678</v>
      </c>
      <c r="D74" s="527">
        <f t="shared" si="1"/>
        <v>352</v>
      </c>
      <c r="E74" s="540">
        <f>SUM(E71:E73)</f>
        <v>352</v>
      </c>
      <c r="F74" s="540">
        <f>SUM(F71:F73)</f>
        <v>0</v>
      </c>
      <c r="G74" s="540">
        <f>SUM(G71:G73)</f>
        <v>0</v>
      </c>
      <c r="H74" s="540">
        <f>SUM(H71:H73)</f>
        <v>0</v>
      </c>
      <c r="I74" s="540">
        <f>SUM(I71:I73)</f>
        <v>0</v>
      </c>
    </row>
    <row r="75" spans="1:9" ht="15" customHeight="1" thickBot="1" x14ac:dyDescent="0.35">
      <c r="A75" s="541">
        <v>59</v>
      </c>
      <c r="B75" s="542" t="s">
        <v>679</v>
      </c>
      <c r="C75" s="543" t="s">
        <v>680</v>
      </c>
      <c r="D75" s="527">
        <f t="shared" si="1"/>
        <v>787939</v>
      </c>
      <c r="E75" s="544">
        <f>E27+E33+E47+E60+E66+E70+E74</f>
        <v>697870</v>
      </c>
      <c r="F75" s="544">
        <f>F27+F33+F47+F60+F66+F70+F74</f>
        <v>2362</v>
      </c>
      <c r="G75" s="544">
        <f>G27+G33+G47+G60+G66+G70+G74</f>
        <v>65780</v>
      </c>
      <c r="H75" s="544">
        <f>H27+H33+H47+H60+H66+H70+H74</f>
        <v>21177</v>
      </c>
      <c r="I75" s="544">
        <f>I27+I33+I47+I60+I66+I70+I74</f>
        <v>750</v>
      </c>
    </row>
    <row r="76" spans="1:9" x14ac:dyDescent="0.3">
      <c r="A76" s="545">
        <v>60</v>
      </c>
      <c r="B76" s="546" t="s">
        <v>681</v>
      </c>
      <c r="C76" s="547" t="s">
        <v>682</v>
      </c>
      <c r="D76" s="527">
        <f t="shared" si="1"/>
        <v>0</v>
      </c>
      <c r="E76" s="547"/>
      <c r="F76" s="547"/>
      <c r="G76" s="547"/>
      <c r="H76" s="547"/>
      <c r="I76" s="547"/>
    </row>
    <row r="77" spans="1:9" x14ac:dyDescent="0.3">
      <c r="A77" s="530">
        <v>61</v>
      </c>
      <c r="B77" s="548" t="s">
        <v>683</v>
      </c>
      <c r="C77" s="549" t="s">
        <v>684</v>
      </c>
      <c r="D77" s="527">
        <f t="shared" si="1"/>
        <v>0</v>
      </c>
      <c r="E77" s="549"/>
      <c r="F77" s="549"/>
      <c r="G77" s="549"/>
      <c r="H77" s="549"/>
      <c r="I77" s="549"/>
    </row>
    <row r="78" spans="1:9" x14ac:dyDescent="0.3">
      <c r="A78" s="530">
        <v>62</v>
      </c>
      <c r="B78" s="529" t="s">
        <v>685</v>
      </c>
      <c r="C78" s="549" t="s">
        <v>686</v>
      </c>
      <c r="D78" s="527">
        <f t="shared" si="1"/>
        <v>307216</v>
      </c>
      <c r="E78" s="549">
        <v>300819</v>
      </c>
      <c r="F78" s="549"/>
      <c r="G78" s="549">
        <v>6397</v>
      </c>
      <c r="H78" s="549"/>
      <c r="I78" s="549"/>
    </row>
    <row r="79" spans="1:9" x14ac:dyDescent="0.3">
      <c r="A79" s="530">
        <v>63</v>
      </c>
      <c r="B79" s="529" t="s">
        <v>687</v>
      </c>
      <c r="C79" s="549" t="s">
        <v>688</v>
      </c>
      <c r="D79" s="527">
        <f t="shared" si="1"/>
        <v>0</v>
      </c>
      <c r="E79" s="549"/>
      <c r="F79" s="549"/>
      <c r="G79" s="549"/>
      <c r="H79" s="549"/>
      <c r="I79" s="549"/>
    </row>
    <row r="80" spans="1:9" x14ac:dyDescent="0.3">
      <c r="A80" s="530">
        <v>64</v>
      </c>
      <c r="B80" s="531" t="s">
        <v>689</v>
      </c>
      <c r="C80" s="549" t="s">
        <v>690</v>
      </c>
      <c r="D80" s="527">
        <f t="shared" si="1"/>
        <v>307216</v>
      </c>
      <c r="E80" s="549">
        <f>SUM(E78:E79)</f>
        <v>300819</v>
      </c>
      <c r="F80" s="549">
        <f>SUM(F78:F79)</f>
        <v>0</v>
      </c>
      <c r="G80" s="549">
        <f>SUM(G78:G79)</f>
        <v>6397</v>
      </c>
      <c r="H80" s="549">
        <f>SUM(H78:H79)</f>
        <v>0</v>
      </c>
      <c r="I80" s="549">
        <f>SUM(I78:I79)</f>
        <v>0</v>
      </c>
    </row>
    <row r="81" spans="1:9" x14ac:dyDescent="0.3">
      <c r="A81" s="530">
        <v>65</v>
      </c>
      <c r="B81" s="550" t="s">
        <v>691</v>
      </c>
      <c r="C81" s="549" t="s">
        <v>692</v>
      </c>
      <c r="D81" s="527">
        <f t="shared" si="1"/>
        <v>0</v>
      </c>
      <c r="E81" s="549"/>
      <c r="F81" s="549"/>
      <c r="G81" s="549"/>
      <c r="H81" s="549"/>
      <c r="I81" s="549"/>
    </row>
    <row r="82" spans="1:9" x14ac:dyDescent="0.3">
      <c r="A82" s="530">
        <v>66</v>
      </c>
      <c r="B82" s="550" t="s">
        <v>693</v>
      </c>
      <c r="C82" s="549" t="s">
        <v>694</v>
      </c>
      <c r="D82" s="527">
        <f t="shared" si="1"/>
        <v>0</v>
      </c>
      <c r="E82" s="549"/>
      <c r="F82" s="549"/>
      <c r="G82" s="549"/>
      <c r="H82" s="549"/>
      <c r="I82" s="549"/>
    </row>
    <row r="83" spans="1:9" x14ac:dyDescent="0.3">
      <c r="A83" s="530">
        <v>67</v>
      </c>
      <c r="B83" s="550" t="s">
        <v>695</v>
      </c>
      <c r="C83" s="549" t="s">
        <v>696</v>
      </c>
      <c r="D83" s="527">
        <f t="shared" si="1"/>
        <v>428788</v>
      </c>
      <c r="E83" s="551"/>
      <c r="F83" s="552">
        <v>154861</v>
      </c>
      <c r="G83" s="551">
        <v>132166</v>
      </c>
      <c r="H83" s="551">
        <v>111838</v>
      </c>
      <c r="I83" s="551">
        <v>29923</v>
      </c>
    </row>
    <row r="84" spans="1:9" x14ac:dyDescent="0.3">
      <c r="A84" s="530">
        <v>68</v>
      </c>
      <c r="B84" s="550" t="s">
        <v>697</v>
      </c>
      <c r="C84" s="549" t="s">
        <v>698</v>
      </c>
      <c r="D84" s="527">
        <f t="shared" si="1"/>
        <v>0</v>
      </c>
      <c r="E84" s="553"/>
      <c r="F84" s="554"/>
      <c r="G84" s="553"/>
      <c r="H84" s="553"/>
      <c r="I84" s="553"/>
    </row>
    <row r="85" spans="1:9" x14ac:dyDescent="0.3">
      <c r="A85" s="530">
        <v>69</v>
      </c>
      <c r="B85" s="534" t="s">
        <v>699</v>
      </c>
      <c r="C85" s="549" t="s">
        <v>700</v>
      </c>
      <c r="D85" s="527">
        <f t="shared" si="1"/>
        <v>0</v>
      </c>
      <c r="E85" s="553"/>
      <c r="F85" s="554"/>
      <c r="G85" s="553"/>
      <c r="H85" s="553"/>
      <c r="I85" s="553"/>
    </row>
    <row r="86" spans="1:9" x14ac:dyDescent="0.3">
      <c r="A86" s="530">
        <v>70</v>
      </c>
      <c r="B86" s="536" t="s">
        <v>701</v>
      </c>
      <c r="C86" s="549" t="s">
        <v>702</v>
      </c>
      <c r="D86" s="527">
        <f t="shared" si="1"/>
        <v>736004</v>
      </c>
      <c r="E86" s="553">
        <f>(SUM(E80:E85))+E76+E77</f>
        <v>300819</v>
      </c>
      <c r="F86" s="555">
        <f>(SUM(F80:F85))+F76+F77</f>
        <v>154861</v>
      </c>
      <c r="G86" s="553">
        <f>(SUM(G80:G85))+G76+G77</f>
        <v>138563</v>
      </c>
      <c r="H86" s="553">
        <f>(SUM(H80:H85))+H76+H77</f>
        <v>111838</v>
      </c>
      <c r="I86" s="553">
        <f>(SUM(I80:I85))+I76+I77</f>
        <v>29923</v>
      </c>
    </row>
    <row r="87" spans="1:9" x14ac:dyDescent="0.3">
      <c r="A87" s="530">
        <v>71</v>
      </c>
      <c r="B87" s="548" t="s">
        <v>703</v>
      </c>
      <c r="C87" s="549" t="s">
        <v>704</v>
      </c>
      <c r="D87" s="527">
        <f t="shared" si="1"/>
        <v>0</v>
      </c>
      <c r="E87" s="553"/>
      <c r="F87" s="555"/>
      <c r="G87" s="553"/>
      <c r="H87" s="553"/>
      <c r="I87" s="553"/>
    </row>
    <row r="88" spans="1:9" x14ac:dyDescent="0.3">
      <c r="A88" s="530">
        <v>72</v>
      </c>
      <c r="B88" s="548" t="s">
        <v>705</v>
      </c>
      <c r="C88" s="549" t="s">
        <v>706</v>
      </c>
      <c r="D88" s="527">
        <f t="shared" si="1"/>
        <v>736004</v>
      </c>
      <c r="E88" s="553">
        <f>SUM(E86:E87)</f>
        <v>300819</v>
      </c>
      <c r="F88" s="555">
        <f>SUM(F86:F87)</f>
        <v>154861</v>
      </c>
      <c r="G88" s="553">
        <f>SUM(G86:G87)</f>
        <v>138563</v>
      </c>
      <c r="H88" s="553">
        <f>SUM(H86:H87)</f>
        <v>111838</v>
      </c>
      <c r="I88" s="553">
        <f>SUM(I86:I87)</f>
        <v>29923</v>
      </c>
    </row>
    <row r="89" spans="1:9" x14ac:dyDescent="0.3">
      <c r="A89" s="556">
        <v>73</v>
      </c>
      <c r="B89" s="557" t="s">
        <v>707</v>
      </c>
      <c r="C89" s="557"/>
      <c r="D89" s="527">
        <f t="shared" si="1"/>
        <v>1523943</v>
      </c>
      <c r="E89" s="558">
        <f>E75+E88</f>
        <v>998689</v>
      </c>
      <c r="F89" s="559">
        <f>F75+F88</f>
        <v>157223</v>
      </c>
      <c r="G89" s="558">
        <f>G75+G88</f>
        <v>204343</v>
      </c>
      <c r="H89" s="558">
        <f>H75+H88</f>
        <v>133015</v>
      </c>
      <c r="I89" s="558">
        <f>I75+I88</f>
        <v>30673</v>
      </c>
    </row>
    <row r="91" spans="1:9" ht="15.6" x14ac:dyDescent="0.3">
      <c r="B91" s="560"/>
      <c r="C91" s="561"/>
    </row>
    <row r="92" spans="1:9" ht="15.6" x14ac:dyDescent="0.3">
      <c r="B92" s="560"/>
    </row>
    <row r="93" spans="1:9" ht="15.6" x14ac:dyDescent="0.3">
      <c r="B93" s="560"/>
    </row>
    <row r="94" spans="1:9" ht="15.6" x14ac:dyDescent="0.3">
      <c r="B94" s="562"/>
    </row>
  </sheetData>
  <phoneticPr fontId="57" type="noConversion"/>
  <pageMargins left="0" right="0" top="0" bottom="0" header="0.31496062992125984" footer="0.31496062992125984"/>
  <pageSetup paperSize="9" scale="7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C2" sqref="C2"/>
    </sheetView>
  </sheetViews>
  <sheetFormatPr defaultColWidth="9.109375" defaultRowHeight="14.4" x14ac:dyDescent="0.3"/>
  <cols>
    <col min="1" max="1" width="6.33203125" style="509" customWidth="1"/>
    <col min="2" max="2" width="81.88671875" style="509" customWidth="1"/>
    <col min="3" max="3" width="8.44140625" style="509" customWidth="1"/>
    <col min="4" max="4" width="10.6640625" style="509" customWidth="1"/>
    <col min="5" max="5" width="10.44140625" style="509" customWidth="1"/>
    <col min="6" max="6" width="10.109375" style="509" customWidth="1"/>
    <col min="7" max="7" width="8.6640625" style="509" customWidth="1"/>
    <col min="8" max="9" width="9.5546875" style="509" customWidth="1"/>
    <col min="10" max="16384" width="9.109375" style="509"/>
  </cols>
  <sheetData>
    <row r="1" spans="1:9" ht="15.6" x14ac:dyDescent="0.3">
      <c r="B1" s="510" t="s">
        <v>0</v>
      </c>
      <c r="C1" s="64" t="s">
        <v>836</v>
      </c>
    </row>
    <row r="2" spans="1:9" ht="18" x14ac:dyDescent="0.35">
      <c r="B2" s="511" t="s">
        <v>119</v>
      </c>
      <c r="C2" s="70" t="s">
        <v>847</v>
      </c>
      <c r="D2" s="513"/>
      <c r="E2" s="513"/>
      <c r="F2" s="513"/>
      <c r="G2" s="513"/>
      <c r="H2" s="513"/>
      <c r="I2" s="513"/>
    </row>
    <row r="3" spans="1:9" ht="18" x14ac:dyDescent="0.35">
      <c r="B3" s="514" t="s">
        <v>121</v>
      </c>
      <c r="C3" s="298" t="s">
        <v>258</v>
      </c>
    </row>
    <row r="4" spans="1:9" ht="18" x14ac:dyDescent="0.35">
      <c r="B4" s="515"/>
      <c r="C4" s="298"/>
    </row>
    <row r="5" spans="1:9" x14ac:dyDescent="0.3">
      <c r="D5" s="509" t="s">
        <v>201</v>
      </c>
      <c r="E5" s="509" t="s">
        <v>131</v>
      </c>
      <c r="F5" s="509" t="s">
        <v>49</v>
      </c>
      <c r="G5" s="509" t="s">
        <v>50</v>
      </c>
      <c r="H5" s="509" t="s">
        <v>52</v>
      </c>
      <c r="I5" s="509" t="s">
        <v>708</v>
      </c>
    </row>
    <row r="6" spans="1:9" ht="28.5" customHeight="1" x14ac:dyDescent="0.3">
      <c r="A6" s="517" t="s">
        <v>1</v>
      </c>
      <c r="B6" s="518" t="s">
        <v>2</v>
      </c>
      <c r="C6" s="519" t="s">
        <v>504</v>
      </c>
      <c r="D6" s="520" t="s">
        <v>505</v>
      </c>
      <c r="E6" s="520" t="s">
        <v>505</v>
      </c>
      <c r="F6" s="520" t="s">
        <v>505</v>
      </c>
      <c r="G6" s="520" t="s">
        <v>505</v>
      </c>
      <c r="H6" s="520" t="s">
        <v>505</v>
      </c>
      <c r="I6" s="520" t="s">
        <v>505</v>
      </c>
    </row>
    <row r="7" spans="1:9" x14ac:dyDescent="0.3">
      <c r="A7" s="521" t="s">
        <v>411</v>
      </c>
      <c r="B7" s="522" t="s">
        <v>412</v>
      </c>
      <c r="C7" s="522" t="s">
        <v>413</v>
      </c>
      <c r="D7" s="523" t="s">
        <v>414</v>
      </c>
      <c r="E7" s="523" t="s">
        <v>419</v>
      </c>
      <c r="F7" s="523" t="s">
        <v>421</v>
      </c>
      <c r="G7" s="523" t="s">
        <v>422</v>
      </c>
      <c r="H7" s="523" t="s">
        <v>423</v>
      </c>
      <c r="I7" s="523" t="s">
        <v>424</v>
      </c>
    </row>
    <row r="8" spans="1:9" ht="15" customHeight="1" x14ac:dyDescent="0.3">
      <c r="A8" s="563">
        <v>1</v>
      </c>
      <c r="B8" s="564" t="s">
        <v>709</v>
      </c>
      <c r="C8" s="565" t="s">
        <v>710</v>
      </c>
      <c r="D8" s="566">
        <f t="shared" ref="D8:D71" si="0">SUM(E8:I8)</f>
        <v>317033</v>
      </c>
      <c r="E8" s="566">
        <v>29645</v>
      </c>
      <c r="F8" s="566">
        <v>97162</v>
      </c>
      <c r="G8" s="566">
        <v>107359</v>
      </c>
      <c r="H8" s="566">
        <v>70966</v>
      </c>
      <c r="I8" s="566">
        <v>11901</v>
      </c>
    </row>
    <row r="9" spans="1:9" ht="15" customHeight="1" x14ac:dyDescent="0.3">
      <c r="A9" s="563">
        <v>2</v>
      </c>
      <c r="B9" s="531" t="s">
        <v>711</v>
      </c>
      <c r="C9" s="565" t="s">
        <v>712</v>
      </c>
      <c r="D9" s="566">
        <f t="shared" si="0"/>
        <v>79133</v>
      </c>
      <c r="E9" s="566">
        <v>8839</v>
      </c>
      <c r="F9" s="566">
        <v>27726</v>
      </c>
      <c r="G9" s="566">
        <v>20241</v>
      </c>
      <c r="H9" s="566">
        <v>19015</v>
      </c>
      <c r="I9" s="566">
        <v>3312</v>
      </c>
    </row>
    <row r="10" spans="1:9" ht="15" customHeight="1" x14ac:dyDescent="0.3">
      <c r="A10" s="563">
        <v>3</v>
      </c>
      <c r="B10" s="531" t="s">
        <v>474</v>
      </c>
      <c r="C10" s="565" t="s">
        <v>713</v>
      </c>
      <c r="D10" s="566">
        <f t="shared" si="0"/>
        <v>217622</v>
      </c>
      <c r="E10" s="566">
        <v>56819</v>
      </c>
      <c r="F10" s="566">
        <v>30684</v>
      </c>
      <c r="G10" s="566">
        <v>72451</v>
      </c>
      <c r="H10" s="566">
        <v>42831</v>
      </c>
      <c r="I10" s="566">
        <v>14837</v>
      </c>
    </row>
    <row r="11" spans="1:9" ht="15" customHeight="1" x14ac:dyDescent="0.3">
      <c r="A11" s="563">
        <v>4</v>
      </c>
      <c r="B11" s="534" t="s">
        <v>714</v>
      </c>
      <c r="C11" s="567" t="s">
        <v>715</v>
      </c>
      <c r="D11" s="566">
        <f t="shared" si="0"/>
        <v>0</v>
      </c>
      <c r="E11" s="568"/>
      <c r="F11" s="568"/>
      <c r="G11" s="568"/>
      <c r="H11" s="568"/>
      <c r="I11" s="568"/>
    </row>
    <row r="12" spans="1:9" ht="15" customHeight="1" x14ac:dyDescent="0.3">
      <c r="A12" s="563">
        <v>5</v>
      </c>
      <c r="B12" s="534" t="s">
        <v>716</v>
      </c>
      <c r="C12" s="567" t="s">
        <v>717</v>
      </c>
      <c r="D12" s="566">
        <f t="shared" si="0"/>
        <v>0</v>
      </c>
      <c r="E12" s="568"/>
      <c r="F12" s="568"/>
      <c r="G12" s="568"/>
      <c r="H12" s="568"/>
      <c r="I12" s="568"/>
    </row>
    <row r="13" spans="1:9" ht="15" customHeight="1" x14ac:dyDescent="0.3">
      <c r="A13" s="563">
        <v>6</v>
      </c>
      <c r="B13" s="569" t="s">
        <v>718</v>
      </c>
      <c r="C13" s="567" t="s">
        <v>719</v>
      </c>
      <c r="D13" s="566">
        <f t="shared" si="0"/>
        <v>0</v>
      </c>
      <c r="E13" s="568"/>
      <c r="F13" s="568"/>
      <c r="G13" s="568"/>
      <c r="H13" s="568"/>
      <c r="I13" s="568"/>
    </row>
    <row r="14" spans="1:9" ht="15" customHeight="1" x14ac:dyDescent="0.3">
      <c r="A14" s="563">
        <v>7</v>
      </c>
      <c r="B14" s="569" t="s">
        <v>720</v>
      </c>
      <c r="C14" s="567" t="s">
        <v>721</v>
      </c>
      <c r="D14" s="566">
        <f t="shared" si="0"/>
        <v>0</v>
      </c>
      <c r="E14" s="568"/>
      <c r="F14" s="568"/>
      <c r="G14" s="568"/>
      <c r="H14" s="568"/>
      <c r="I14" s="568"/>
    </row>
    <row r="15" spans="1:9" ht="15" customHeight="1" x14ac:dyDescent="0.3">
      <c r="A15" s="563">
        <v>8</v>
      </c>
      <c r="B15" s="569" t="s">
        <v>722</v>
      </c>
      <c r="C15" s="567" t="s">
        <v>723</v>
      </c>
      <c r="D15" s="566">
        <f t="shared" si="0"/>
        <v>0</v>
      </c>
      <c r="E15" s="568"/>
      <c r="F15" s="568"/>
      <c r="G15" s="568"/>
      <c r="H15" s="568"/>
      <c r="I15" s="568"/>
    </row>
    <row r="16" spans="1:9" ht="15" customHeight="1" x14ac:dyDescent="0.3">
      <c r="A16" s="563">
        <v>9</v>
      </c>
      <c r="B16" s="534" t="s">
        <v>724</v>
      </c>
      <c r="C16" s="567" t="s">
        <v>725</v>
      </c>
      <c r="D16" s="566">
        <f t="shared" si="0"/>
        <v>0</v>
      </c>
      <c r="E16" s="568"/>
      <c r="F16" s="568"/>
      <c r="G16" s="568"/>
      <c r="H16" s="568"/>
      <c r="I16" s="568"/>
    </row>
    <row r="17" spans="1:9" ht="15" customHeight="1" x14ac:dyDescent="0.3">
      <c r="A17" s="563">
        <v>10</v>
      </c>
      <c r="B17" s="534" t="s">
        <v>726</v>
      </c>
      <c r="C17" s="567" t="s">
        <v>727</v>
      </c>
      <c r="D17" s="566">
        <f t="shared" si="0"/>
        <v>0</v>
      </c>
      <c r="E17" s="568"/>
      <c r="F17" s="568"/>
      <c r="G17" s="568"/>
      <c r="H17" s="568"/>
      <c r="I17" s="568"/>
    </row>
    <row r="18" spans="1:9" ht="15" customHeight="1" x14ac:dyDescent="0.3">
      <c r="A18" s="563">
        <v>11</v>
      </c>
      <c r="B18" s="534" t="s">
        <v>728</v>
      </c>
      <c r="C18" s="567" t="s">
        <v>729</v>
      </c>
      <c r="D18" s="566">
        <f t="shared" si="0"/>
        <v>17500</v>
      </c>
      <c r="E18" s="568">
        <v>17500</v>
      </c>
      <c r="F18" s="568"/>
      <c r="G18" s="568"/>
      <c r="H18" s="568"/>
      <c r="I18" s="568"/>
    </row>
    <row r="19" spans="1:9" ht="15" customHeight="1" x14ac:dyDescent="0.3">
      <c r="A19" s="563">
        <v>12</v>
      </c>
      <c r="B19" s="536" t="s">
        <v>730</v>
      </c>
      <c r="C19" s="565" t="s">
        <v>731</v>
      </c>
      <c r="D19" s="566">
        <f t="shared" si="0"/>
        <v>17500</v>
      </c>
      <c r="E19" s="566">
        <f>SUM(E11:E18)</f>
        <v>17500</v>
      </c>
      <c r="F19" s="566">
        <f>SUM(F11:F18)</f>
        <v>0</v>
      </c>
      <c r="G19" s="566">
        <f>SUM(G11:G18)</f>
        <v>0</v>
      </c>
      <c r="H19" s="566">
        <f>SUM(H11:H18)</f>
        <v>0</v>
      </c>
      <c r="I19" s="566">
        <f>SUM(I11:I18)</f>
        <v>0</v>
      </c>
    </row>
    <row r="20" spans="1:9" ht="15" customHeight="1" x14ac:dyDescent="0.3">
      <c r="A20" s="563">
        <v>13</v>
      </c>
      <c r="B20" s="570" t="s">
        <v>732</v>
      </c>
      <c r="C20" s="567" t="s">
        <v>733</v>
      </c>
      <c r="D20" s="566">
        <f t="shared" si="0"/>
        <v>0</v>
      </c>
      <c r="E20" s="568"/>
      <c r="F20" s="568"/>
      <c r="G20" s="568"/>
      <c r="H20" s="568"/>
      <c r="I20" s="568"/>
    </row>
    <row r="21" spans="1:9" ht="15" customHeight="1" x14ac:dyDescent="0.3">
      <c r="A21" s="563">
        <v>14</v>
      </c>
      <c r="B21" s="570" t="s">
        <v>734</v>
      </c>
      <c r="C21" s="567" t="s">
        <v>735</v>
      </c>
      <c r="D21" s="566">
        <f t="shared" si="0"/>
        <v>0</v>
      </c>
      <c r="E21" s="568"/>
      <c r="F21" s="568"/>
      <c r="G21" s="568"/>
      <c r="H21" s="568"/>
      <c r="I21" s="568"/>
    </row>
    <row r="22" spans="1:9" ht="15" customHeight="1" x14ac:dyDescent="0.3">
      <c r="A22" s="563">
        <v>15</v>
      </c>
      <c r="B22" s="570" t="s">
        <v>736</v>
      </c>
      <c r="C22" s="567" t="s">
        <v>737</v>
      </c>
      <c r="D22" s="566">
        <f t="shared" si="0"/>
        <v>0</v>
      </c>
      <c r="E22" s="568"/>
      <c r="F22" s="568"/>
      <c r="G22" s="568"/>
      <c r="H22" s="568"/>
      <c r="I22" s="568"/>
    </row>
    <row r="23" spans="1:9" ht="15" customHeight="1" x14ac:dyDescent="0.3">
      <c r="A23" s="563">
        <v>16</v>
      </c>
      <c r="B23" s="570" t="s">
        <v>738</v>
      </c>
      <c r="C23" s="567" t="s">
        <v>739</v>
      </c>
      <c r="D23" s="566">
        <f t="shared" si="0"/>
        <v>0</v>
      </c>
      <c r="E23" s="568"/>
      <c r="F23" s="568"/>
      <c r="G23" s="568"/>
      <c r="H23" s="568"/>
      <c r="I23" s="568"/>
    </row>
    <row r="24" spans="1:9" ht="15" customHeight="1" x14ac:dyDescent="0.3">
      <c r="A24" s="563">
        <v>17</v>
      </c>
      <c r="B24" s="570" t="s">
        <v>740</v>
      </c>
      <c r="C24" s="567" t="s">
        <v>741</v>
      </c>
      <c r="D24" s="566">
        <f t="shared" si="0"/>
        <v>0</v>
      </c>
      <c r="E24" s="568"/>
      <c r="F24" s="568"/>
      <c r="G24" s="568"/>
      <c r="H24" s="568"/>
      <c r="I24" s="568"/>
    </row>
    <row r="25" spans="1:9" ht="15" customHeight="1" x14ac:dyDescent="0.3">
      <c r="A25" s="563">
        <v>18</v>
      </c>
      <c r="B25" s="570" t="s">
        <v>742</v>
      </c>
      <c r="C25" s="567" t="s">
        <v>743</v>
      </c>
      <c r="D25" s="566">
        <f t="shared" si="0"/>
        <v>134270</v>
      </c>
      <c r="E25" s="571">
        <f>SUM(E26:E33)</f>
        <v>134270</v>
      </c>
      <c r="F25" s="571">
        <f>SUM(F26:F33)</f>
        <v>0</v>
      </c>
      <c r="G25" s="571">
        <f>SUM(G26:G33)</f>
        <v>0</v>
      </c>
      <c r="H25" s="571">
        <f>SUM(H26:H33)</f>
        <v>0</v>
      </c>
      <c r="I25" s="571">
        <f>SUM(I26:I33)</f>
        <v>0</v>
      </c>
    </row>
    <row r="26" spans="1:9" ht="15" customHeight="1" x14ac:dyDescent="0.3">
      <c r="A26" s="572"/>
      <c r="B26" s="529" t="s">
        <v>538</v>
      </c>
      <c r="C26" s="567" t="s">
        <v>744</v>
      </c>
      <c r="D26" s="566">
        <f t="shared" si="0"/>
        <v>0</v>
      </c>
      <c r="E26" s="568"/>
      <c r="F26" s="568"/>
      <c r="G26" s="568"/>
      <c r="H26" s="568"/>
      <c r="I26" s="568"/>
    </row>
    <row r="27" spans="1:9" ht="15" customHeight="1" x14ac:dyDescent="0.3">
      <c r="A27" s="572"/>
      <c r="B27" s="529" t="s">
        <v>540</v>
      </c>
      <c r="C27" s="567" t="s">
        <v>745</v>
      </c>
      <c r="D27" s="566">
        <f t="shared" si="0"/>
        <v>0</v>
      </c>
      <c r="E27" s="568"/>
      <c r="F27" s="568"/>
      <c r="G27" s="568"/>
      <c r="H27" s="568"/>
      <c r="I27" s="568"/>
    </row>
    <row r="28" spans="1:9" ht="15" customHeight="1" x14ac:dyDescent="0.3">
      <c r="A28" s="572"/>
      <c r="B28" s="529" t="s">
        <v>746</v>
      </c>
      <c r="C28" s="567" t="s">
        <v>747</v>
      </c>
      <c r="D28" s="566">
        <f t="shared" si="0"/>
        <v>0</v>
      </c>
      <c r="E28" s="568"/>
      <c r="F28" s="568"/>
      <c r="G28" s="568"/>
      <c r="H28" s="568"/>
      <c r="I28" s="568"/>
    </row>
    <row r="29" spans="1:9" ht="15" customHeight="1" x14ac:dyDescent="0.3">
      <c r="A29" s="572"/>
      <c r="B29" s="529" t="s">
        <v>544</v>
      </c>
      <c r="C29" s="567" t="s">
        <v>748</v>
      </c>
      <c r="D29" s="566">
        <f t="shared" si="0"/>
        <v>0</v>
      </c>
      <c r="E29" s="568"/>
      <c r="F29" s="568"/>
      <c r="G29" s="568"/>
      <c r="H29" s="568"/>
      <c r="I29" s="568"/>
    </row>
    <row r="30" spans="1:9" ht="15" customHeight="1" x14ac:dyDescent="0.3">
      <c r="A30" s="572"/>
      <c r="B30" s="529" t="s">
        <v>546</v>
      </c>
      <c r="C30" s="567" t="s">
        <v>749</v>
      </c>
      <c r="D30" s="566">
        <f t="shared" si="0"/>
        <v>3510</v>
      </c>
      <c r="E30" s="568">
        <v>3510</v>
      </c>
      <c r="F30" s="568"/>
      <c r="G30" s="568"/>
      <c r="H30" s="568"/>
      <c r="I30" s="568"/>
    </row>
    <row r="31" spans="1:9" ht="15" customHeight="1" x14ac:dyDescent="0.3">
      <c r="A31" s="572"/>
      <c r="B31" s="529" t="s">
        <v>750</v>
      </c>
      <c r="C31" s="567" t="s">
        <v>751</v>
      </c>
      <c r="D31" s="566">
        <f t="shared" si="0"/>
        <v>100932</v>
      </c>
      <c r="E31" s="568">
        <v>100932</v>
      </c>
      <c r="F31" s="568"/>
      <c r="G31" s="568"/>
      <c r="H31" s="568"/>
      <c r="I31" s="568"/>
    </row>
    <row r="32" spans="1:9" ht="15" customHeight="1" x14ac:dyDescent="0.3">
      <c r="A32" s="572"/>
      <c r="B32" s="529" t="s">
        <v>752</v>
      </c>
      <c r="C32" s="567" t="s">
        <v>753</v>
      </c>
      <c r="D32" s="566">
        <f t="shared" si="0"/>
        <v>29828</v>
      </c>
      <c r="E32" s="568">
        <v>29828</v>
      </c>
      <c r="F32" s="568"/>
      <c r="G32" s="568"/>
      <c r="H32" s="568"/>
      <c r="I32" s="568"/>
    </row>
    <row r="33" spans="1:9" ht="15" customHeight="1" x14ac:dyDescent="0.3">
      <c r="A33" s="572"/>
      <c r="B33" s="533" t="s">
        <v>548</v>
      </c>
      <c r="C33" s="567" t="s">
        <v>754</v>
      </c>
      <c r="D33" s="566">
        <f t="shared" si="0"/>
        <v>0</v>
      </c>
      <c r="E33" s="568"/>
      <c r="F33" s="568"/>
      <c r="G33" s="568"/>
      <c r="H33" s="568"/>
      <c r="I33" s="568"/>
    </row>
    <row r="34" spans="1:9" ht="15" customHeight="1" x14ac:dyDescent="0.3">
      <c r="A34" s="572">
        <v>19</v>
      </c>
      <c r="B34" s="570" t="s">
        <v>755</v>
      </c>
      <c r="C34" s="567" t="s">
        <v>756</v>
      </c>
      <c r="D34" s="566">
        <f t="shared" si="0"/>
        <v>0</v>
      </c>
      <c r="E34" s="568"/>
      <c r="F34" s="568"/>
      <c r="G34" s="568"/>
      <c r="H34" s="568"/>
      <c r="I34" s="568"/>
    </row>
    <row r="35" spans="1:9" ht="15" customHeight="1" x14ac:dyDescent="0.3">
      <c r="A35" s="572">
        <v>20</v>
      </c>
      <c r="B35" s="570" t="s">
        <v>757</v>
      </c>
      <c r="C35" s="567" t="s">
        <v>758</v>
      </c>
      <c r="D35" s="566">
        <f t="shared" si="0"/>
        <v>0</v>
      </c>
      <c r="E35" s="568"/>
      <c r="F35" s="568"/>
      <c r="G35" s="568"/>
      <c r="H35" s="568"/>
      <c r="I35" s="568"/>
    </row>
    <row r="36" spans="1:9" ht="15" customHeight="1" x14ac:dyDescent="0.3">
      <c r="A36" s="572">
        <v>21</v>
      </c>
      <c r="B36" s="570" t="s">
        <v>759</v>
      </c>
      <c r="C36" s="567" t="s">
        <v>760</v>
      </c>
      <c r="D36" s="566">
        <f t="shared" si="0"/>
        <v>0</v>
      </c>
      <c r="E36" s="568"/>
      <c r="F36" s="568"/>
      <c r="G36" s="568"/>
      <c r="H36" s="568"/>
      <c r="I36" s="568"/>
    </row>
    <row r="37" spans="1:9" x14ac:dyDescent="0.3">
      <c r="A37" s="572">
        <v>22</v>
      </c>
      <c r="B37" s="573" t="s">
        <v>761</v>
      </c>
      <c r="C37" s="567" t="s">
        <v>762</v>
      </c>
      <c r="D37" s="566">
        <f t="shared" si="0"/>
        <v>0</v>
      </c>
      <c r="E37" s="568"/>
      <c r="F37" s="568"/>
      <c r="G37" s="568"/>
      <c r="H37" s="568"/>
      <c r="I37" s="568"/>
    </row>
    <row r="38" spans="1:9" ht="15" customHeight="1" x14ac:dyDescent="0.3">
      <c r="A38" s="572">
        <v>23</v>
      </c>
      <c r="B38" s="570" t="s">
        <v>763</v>
      </c>
      <c r="C38" s="567" t="s">
        <v>764</v>
      </c>
      <c r="D38" s="566">
        <f t="shared" si="0"/>
        <v>5646</v>
      </c>
      <c r="E38" s="568">
        <v>5646</v>
      </c>
      <c r="F38" s="568"/>
      <c r="G38" s="568"/>
      <c r="H38" s="568"/>
      <c r="I38" s="568"/>
    </row>
    <row r="39" spans="1:9" x14ac:dyDescent="0.3">
      <c r="A39" s="572">
        <v>24</v>
      </c>
      <c r="B39" s="573" t="s">
        <v>765</v>
      </c>
      <c r="C39" s="567" t="s">
        <v>766</v>
      </c>
      <c r="D39" s="566">
        <f t="shared" si="0"/>
        <v>85832</v>
      </c>
      <c r="E39" s="568">
        <v>85832</v>
      </c>
      <c r="F39" s="568"/>
      <c r="G39" s="568"/>
      <c r="H39" s="568"/>
      <c r="I39" s="568"/>
    </row>
    <row r="40" spans="1:9" ht="15" customHeight="1" x14ac:dyDescent="0.3">
      <c r="A40" s="572">
        <v>25</v>
      </c>
      <c r="B40" s="536" t="s">
        <v>767</v>
      </c>
      <c r="C40" s="565" t="s">
        <v>768</v>
      </c>
      <c r="D40" s="566">
        <f t="shared" si="0"/>
        <v>225748</v>
      </c>
      <c r="E40" s="566">
        <f>E20+E21+E22+E23+E24+E25+E34+E35+E36+E37+E38+E39</f>
        <v>225748</v>
      </c>
      <c r="F40" s="566">
        <f>F20+F21+F22+F23+F24+F25+F34+F35+F36+F37+F38+F39</f>
        <v>0</v>
      </c>
      <c r="G40" s="566">
        <f>G20+G21+G22+G23+G24+G25+G34+G35+G36+G37+G38+G39</f>
        <v>0</v>
      </c>
      <c r="H40" s="566">
        <f>H20+H21+H22+H23+H24+H25+H34+H35+H36+H37+H38+H39</f>
        <v>0</v>
      </c>
      <c r="I40" s="566">
        <f>I20+I21+I22+I23+I24+I25+I34+I35+I36+I37+I38+I39</f>
        <v>0</v>
      </c>
    </row>
    <row r="41" spans="1:9" x14ac:dyDescent="0.3">
      <c r="A41" s="572">
        <v>26</v>
      </c>
      <c r="B41" s="574" t="s">
        <v>769</v>
      </c>
      <c r="C41" s="567" t="s">
        <v>770</v>
      </c>
      <c r="D41" s="566">
        <f t="shared" si="0"/>
        <v>2310</v>
      </c>
      <c r="E41" s="568">
        <v>2000</v>
      </c>
      <c r="F41" s="568">
        <v>200</v>
      </c>
      <c r="G41" s="568">
        <v>110</v>
      </c>
      <c r="H41" s="568"/>
      <c r="I41" s="568"/>
    </row>
    <row r="42" spans="1:9" x14ac:dyDescent="0.3">
      <c r="A42" s="572">
        <v>27</v>
      </c>
      <c r="B42" s="574" t="s">
        <v>771</v>
      </c>
      <c r="C42" s="567" t="s">
        <v>772</v>
      </c>
      <c r="D42" s="566">
        <f t="shared" si="0"/>
        <v>50427</v>
      </c>
      <c r="E42" s="568">
        <v>50427</v>
      </c>
      <c r="F42" s="568"/>
      <c r="G42" s="568"/>
      <c r="H42" s="568"/>
      <c r="I42" s="568"/>
    </row>
    <row r="43" spans="1:9" x14ac:dyDescent="0.3">
      <c r="A43" s="572">
        <v>28</v>
      </c>
      <c r="B43" s="574" t="s">
        <v>773</v>
      </c>
      <c r="C43" s="567" t="s">
        <v>774</v>
      </c>
      <c r="D43" s="566">
        <f t="shared" si="0"/>
        <v>690</v>
      </c>
      <c r="E43" s="568"/>
      <c r="F43" s="568">
        <v>500</v>
      </c>
      <c r="G43" s="568">
        <v>150</v>
      </c>
      <c r="H43" s="568">
        <v>40</v>
      </c>
      <c r="I43" s="568"/>
    </row>
    <row r="44" spans="1:9" x14ac:dyDescent="0.3">
      <c r="A44" s="572">
        <v>29</v>
      </c>
      <c r="B44" s="574" t="s">
        <v>775</v>
      </c>
      <c r="C44" s="567" t="s">
        <v>776</v>
      </c>
      <c r="D44" s="566">
        <f t="shared" si="0"/>
        <v>4288</v>
      </c>
      <c r="E44" s="568">
        <v>500</v>
      </c>
      <c r="F44" s="568">
        <v>200</v>
      </c>
      <c r="G44" s="568">
        <v>2920</v>
      </c>
      <c r="H44" s="568">
        <v>120</v>
      </c>
      <c r="I44" s="568">
        <v>548</v>
      </c>
    </row>
    <row r="45" spans="1:9" x14ac:dyDescent="0.3">
      <c r="A45" s="572">
        <v>30</v>
      </c>
      <c r="B45" s="526" t="s">
        <v>777</v>
      </c>
      <c r="C45" s="567" t="s">
        <v>778</v>
      </c>
      <c r="D45" s="566">
        <f t="shared" si="0"/>
        <v>0</v>
      </c>
      <c r="E45" s="568"/>
      <c r="F45" s="568"/>
      <c r="G45" s="568"/>
      <c r="H45" s="568"/>
      <c r="I45" s="568"/>
    </row>
    <row r="46" spans="1:9" x14ac:dyDescent="0.3">
      <c r="A46" s="572">
        <v>31</v>
      </c>
      <c r="B46" s="526" t="s">
        <v>779</v>
      </c>
      <c r="C46" s="567" t="s">
        <v>780</v>
      </c>
      <c r="D46" s="566">
        <f t="shared" si="0"/>
        <v>0</v>
      </c>
      <c r="E46" s="568"/>
      <c r="F46" s="568"/>
      <c r="G46" s="568"/>
      <c r="H46" s="568"/>
      <c r="I46" s="568"/>
    </row>
    <row r="47" spans="1:9" x14ac:dyDescent="0.3">
      <c r="A47" s="572">
        <v>32</v>
      </c>
      <c r="B47" s="526" t="s">
        <v>781</v>
      </c>
      <c r="C47" s="567" t="s">
        <v>782</v>
      </c>
      <c r="D47" s="566">
        <f t="shared" si="0"/>
        <v>15421</v>
      </c>
      <c r="E47" s="568">
        <v>14202</v>
      </c>
      <c r="F47" s="568">
        <v>243</v>
      </c>
      <c r="G47" s="568">
        <v>858</v>
      </c>
      <c r="H47" s="568">
        <v>43</v>
      </c>
      <c r="I47" s="568">
        <v>75</v>
      </c>
    </row>
    <row r="48" spans="1:9" x14ac:dyDescent="0.3">
      <c r="A48" s="572">
        <v>33</v>
      </c>
      <c r="B48" s="532" t="s">
        <v>221</v>
      </c>
      <c r="C48" s="565" t="s">
        <v>783</v>
      </c>
      <c r="D48" s="566">
        <f t="shared" si="0"/>
        <v>73136</v>
      </c>
      <c r="E48" s="566">
        <f>SUM(E41:E47)</f>
        <v>67129</v>
      </c>
      <c r="F48" s="566">
        <f>SUM(F41:F47)</f>
        <v>1143</v>
      </c>
      <c r="G48" s="566">
        <f>SUM(G41:G47)</f>
        <v>4038</v>
      </c>
      <c r="H48" s="566">
        <f>SUM(H41:H47)</f>
        <v>203</v>
      </c>
      <c r="I48" s="566">
        <f>SUM(I41:I47)</f>
        <v>623</v>
      </c>
    </row>
    <row r="49" spans="1:9" ht="15" customHeight="1" x14ac:dyDescent="0.3">
      <c r="A49" s="572">
        <v>34</v>
      </c>
      <c r="B49" s="534" t="s">
        <v>784</v>
      </c>
      <c r="C49" s="567" t="s">
        <v>785</v>
      </c>
      <c r="D49" s="566">
        <f t="shared" si="0"/>
        <v>119427</v>
      </c>
      <c r="E49" s="568">
        <v>119427</v>
      </c>
      <c r="F49" s="568"/>
      <c r="G49" s="568"/>
      <c r="H49" s="568"/>
      <c r="I49" s="568"/>
    </row>
    <row r="50" spans="1:9" ht="15" customHeight="1" x14ac:dyDescent="0.3">
      <c r="A50" s="572">
        <v>35</v>
      </c>
      <c r="B50" s="534" t="s">
        <v>786</v>
      </c>
      <c r="C50" s="567" t="s">
        <v>787</v>
      </c>
      <c r="D50" s="566">
        <f t="shared" si="0"/>
        <v>300</v>
      </c>
      <c r="E50" s="568"/>
      <c r="F50" s="568">
        <v>300</v>
      </c>
      <c r="G50" s="568"/>
      <c r="H50" s="568"/>
      <c r="I50" s="568"/>
    </row>
    <row r="51" spans="1:9" ht="15" customHeight="1" x14ac:dyDescent="0.3">
      <c r="A51" s="572">
        <v>36</v>
      </c>
      <c r="B51" s="534" t="s">
        <v>788</v>
      </c>
      <c r="C51" s="567" t="s">
        <v>789</v>
      </c>
      <c r="D51" s="566">
        <f t="shared" si="0"/>
        <v>904</v>
      </c>
      <c r="E51" s="568">
        <v>604</v>
      </c>
      <c r="F51" s="568">
        <v>100</v>
      </c>
      <c r="G51" s="568">
        <v>200</v>
      </c>
      <c r="H51" s="568"/>
      <c r="I51" s="568"/>
    </row>
    <row r="52" spans="1:9" ht="15" customHeight="1" x14ac:dyDescent="0.3">
      <c r="A52" s="572">
        <v>37</v>
      </c>
      <c r="B52" s="534" t="s">
        <v>790</v>
      </c>
      <c r="C52" s="567" t="s">
        <v>791</v>
      </c>
      <c r="D52" s="566">
        <f t="shared" si="0"/>
        <v>32570</v>
      </c>
      <c r="E52" s="568">
        <v>32408</v>
      </c>
      <c r="F52" s="568">
        <v>108</v>
      </c>
      <c r="G52" s="568">
        <v>54</v>
      </c>
      <c r="H52" s="568"/>
      <c r="I52" s="568"/>
    </row>
    <row r="53" spans="1:9" ht="15" customHeight="1" x14ac:dyDescent="0.3">
      <c r="A53" s="572">
        <v>38</v>
      </c>
      <c r="B53" s="536" t="s">
        <v>792</v>
      </c>
      <c r="C53" s="565" t="s">
        <v>793</v>
      </c>
      <c r="D53" s="566">
        <f t="shared" si="0"/>
        <v>153201</v>
      </c>
      <c r="E53" s="566">
        <f>SUM(E49:E52)</f>
        <v>152439</v>
      </c>
      <c r="F53" s="566">
        <f>SUM(F49:F52)</f>
        <v>508</v>
      </c>
      <c r="G53" s="566">
        <f>SUM(G49:G52)</f>
        <v>254</v>
      </c>
      <c r="H53" s="566">
        <f>SUM(H49:H52)</f>
        <v>0</v>
      </c>
      <c r="I53" s="566">
        <f>SUM(I49:I52)</f>
        <v>0</v>
      </c>
    </row>
    <row r="54" spans="1:9" ht="15" customHeight="1" x14ac:dyDescent="0.3">
      <c r="A54" s="572">
        <v>39</v>
      </c>
      <c r="B54" s="534" t="s">
        <v>794</v>
      </c>
      <c r="C54" s="567" t="s">
        <v>795</v>
      </c>
      <c r="D54" s="566">
        <f t="shared" si="0"/>
        <v>0</v>
      </c>
      <c r="E54" s="568"/>
      <c r="F54" s="568"/>
      <c r="G54" s="568"/>
      <c r="H54" s="568"/>
      <c r="I54" s="568"/>
    </row>
    <row r="55" spans="1:9" ht="15" customHeight="1" x14ac:dyDescent="0.3">
      <c r="A55" s="572">
        <v>40</v>
      </c>
      <c r="B55" s="534" t="s">
        <v>796</v>
      </c>
      <c r="C55" s="567" t="s">
        <v>797</v>
      </c>
      <c r="D55" s="566">
        <f t="shared" si="0"/>
        <v>0</v>
      </c>
      <c r="E55" s="568"/>
      <c r="F55" s="568"/>
      <c r="G55" s="568"/>
      <c r="H55" s="568"/>
      <c r="I55" s="568"/>
    </row>
    <row r="56" spans="1:9" ht="15" customHeight="1" x14ac:dyDescent="0.3">
      <c r="A56" s="572">
        <v>41</v>
      </c>
      <c r="B56" s="534" t="s">
        <v>798</v>
      </c>
      <c r="C56" s="567" t="s">
        <v>799</v>
      </c>
      <c r="D56" s="566">
        <f t="shared" si="0"/>
        <v>0</v>
      </c>
      <c r="E56" s="568"/>
      <c r="F56" s="568"/>
      <c r="G56" s="568"/>
      <c r="H56" s="568"/>
      <c r="I56" s="568"/>
    </row>
    <row r="57" spans="1:9" ht="15" customHeight="1" x14ac:dyDescent="0.3">
      <c r="A57" s="572">
        <v>42</v>
      </c>
      <c r="B57" s="534" t="s">
        <v>800</v>
      </c>
      <c r="C57" s="567" t="s">
        <v>801</v>
      </c>
      <c r="D57" s="566">
        <f t="shared" si="0"/>
        <v>0</v>
      </c>
      <c r="E57" s="568"/>
      <c r="F57" s="568"/>
      <c r="G57" s="568"/>
      <c r="H57" s="568"/>
      <c r="I57" s="568"/>
    </row>
    <row r="58" spans="1:9" ht="15" customHeight="1" x14ac:dyDescent="0.3">
      <c r="A58" s="572">
        <v>43</v>
      </c>
      <c r="B58" s="534" t="s">
        <v>802</v>
      </c>
      <c r="C58" s="567" t="s">
        <v>803</v>
      </c>
      <c r="D58" s="566">
        <f t="shared" si="0"/>
        <v>0</v>
      </c>
      <c r="E58" s="568"/>
      <c r="F58" s="568"/>
      <c r="G58" s="568"/>
      <c r="H58" s="568"/>
      <c r="I58" s="568"/>
    </row>
    <row r="59" spans="1:9" ht="15" customHeight="1" x14ac:dyDescent="0.3">
      <c r="A59" s="572">
        <v>44</v>
      </c>
      <c r="B59" s="534" t="s">
        <v>804</v>
      </c>
      <c r="C59" s="567" t="s">
        <v>805</v>
      </c>
      <c r="D59" s="566">
        <f t="shared" si="0"/>
        <v>0</v>
      </c>
      <c r="E59" s="568"/>
      <c r="F59" s="568"/>
      <c r="G59" s="568"/>
      <c r="H59" s="568"/>
      <c r="I59" s="568"/>
    </row>
    <row r="60" spans="1:9" ht="15" customHeight="1" x14ac:dyDescent="0.3">
      <c r="A60" s="572">
        <v>45</v>
      </c>
      <c r="B60" s="534" t="s">
        <v>806</v>
      </c>
      <c r="C60" s="567" t="s">
        <v>807</v>
      </c>
      <c r="D60" s="566">
        <f t="shared" si="0"/>
        <v>0</v>
      </c>
      <c r="E60" s="568"/>
      <c r="F60" s="568"/>
      <c r="G60" s="568"/>
      <c r="H60" s="568"/>
      <c r="I60" s="568"/>
    </row>
    <row r="61" spans="1:9" ht="15" customHeight="1" x14ac:dyDescent="0.3">
      <c r="A61" s="572">
        <v>46</v>
      </c>
      <c r="B61" s="534" t="s">
        <v>808</v>
      </c>
      <c r="C61" s="567" t="s">
        <v>809</v>
      </c>
      <c r="D61" s="566">
        <f t="shared" si="0"/>
        <v>0</v>
      </c>
      <c r="E61" s="568"/>
      <c r="F61" s="568"/>
      <c r="G61" s="568"/>
      <c r="H61" s="568"/>
      <c r="I61" s="568"/>
    </row>
    <row r="62" spans="1:9" ht="15" customHeight="1" thickBot="1" x14ac:dyDescent="0.35">
      <c r="A62" s="572">
        <v>47</v>
      </c>
      <c r="B62" s="575" t="s">
        <v>810</v>
      </c>
      <c r="C62" s="576" t="s">
        <v>811</v>
      </c>
      <c r="D62" s="566">
        <f t="shared" si="0"/>
        <v>0</v>
      </c>
      <c r="E62" s="577">
        <f>SUM(E54:E61)</f>
        <v>0</v>
      </c>
      <c r="F62" s="577">
        <f>SUM(F54:F61)</f>
        <v>0</v>
      </c>
      <c r="G62" s="577">
        <f>SUM(G54:G61)</f>
        <v>0</v>
      </c>
      <c r="H62" s="577">
        <f>SUM(H54:H61)</f>
        <v>0</v>
      </c>
      <c r="I62" s="577">
        <f>SUM(I54:I61)</f>
        <v>0</v>
      </c>
    </row>
    <row r="63" spans="1:9" ht="15" thickBot="1" x14ac:dyDescent="0.35">
      <c r="A63" s="572">
        <v>48</v>
      </c>
      <c r="B63" s="578" t="s">
        <v>479</v>
      </c>
      <c r="C63" s="579" t="s">
        <v>812</v>
      </c>
      <c r="D63" s="566">
        <f t="shared" si="0"/>
        <v>1083373</v>
      </c>
      <c r="E63" s="580">
        <f>E8+E9+E10+E19+E40+E48+E53+E62</f>
        <v>558119</v>
      </c>
      <c r="F63" s="580">
        <f>F8+F9+F10+F19+F40+F48+F53+F62</f>
        <v>157223</v>
      </c>
      <c r="G63" s="580">
        <f>G8+G9+G10+G19+G40+G48+G53+G62</f>
        <v>204343</v>
      </c>
      <c r="H63" s="580">
        <f>H8+H9+H10+H19+H40+H48+H53+H62</f>
        <v>133015</v>
      </c>
      <c r="I63" s="580">
        <f>I8+I9+I10+I19+I40+I48+I53+I62</f>
        <v>30673</v>
      </c>
    </row>
    <row r="64" spans="1:9" x14ac:dyDescent="0.3">
      <c r="A64" s="572">
        <v>49</v>
      </c>
      <c r="B64" s="546" t="s">
        <v>813</v>
      </c>
      <c r="C64" s="547" t="s">
        <v>814</v>
      </c>
      <c r="D64" s="566">
        <f t="shared" si="0"/>
        <v>0</v>
      </c>
      <c r="E64" s="581"/>
      <c r="F64" s="581"/>
      <c r="G64" s="581"/>
      <c r="H64" s="581"/>
      <c r="I64" s="581"/>
    </row>
    <row r="65" spans="1:9" x14ac:dyDescent="0.3">
      <c r="A65" s="572">
        <v>50</v>
      </c>
      <c r="B65" s="548" t="s">
        <v>815</v>
      </c>
      <c r="C65" s="549" t="s">
        <v>816</v>
      </c>
      <c r="D65" s="566">
        <f t="shared" si="0"/>
        <v>0</v>
      </c>
      <c r="E65" s="582"/>
      <c r="F65" s="582"/>
      <c r="G65" s="582"/>
      <c r="H65" s="582"/>
      <c r="I65" s="582"/>
    </row>
    <row r="66" spans="1:9" x14ac:dyDescent="0.3">
      <c r="A66" s="572">
        <v>51</v>
      </c>
      <c r="B66" s="550" t="s">
        <v>817</v>
      </c>
      <c r="C66" s="547" t="s">
        <v>818</v>
      </c>
      <c r="D66" s="566">
        <f t="shared" si="0"/>
        <v>0</v>
      </c>
      <c r="E66" s="582"/>
      <c r="F66" s="582"/>
      <c r="G66" s="582"/>
      <c r="H66" s="582"/>
      <c r="I66" s="582"/>
    </row>
    <row r="67" spans="1:9" x14ac:dyDescent="0.3">
      <c r="A67" s="572">
        <v>52</v>
      </c>
      <c r="B67" s="550" t="s">
        <v>819</v>
      </c>
      <c r="C67" s="549" t="s">
        <v>820</v>
      </c>
      <c r="D67" s="566">
        <f t="shared" si="0"/>
        <v>11782</v>
      </c>
      <c r="E67" s="582">
        <v>11782</v>
      </c>
      <c r="F67" s="582"/>
      <c r="G67" s="582"/>
      <c r="H67" s="582"/>
      <c r="I67" s="582"/>
    </row>
    <row r="68" spans="1:9" x14ac:dyDescent="0.3">
      <c r="A68" s="572">
        <v>53</v>
      </c>
      <c r="B68" s="550" t="s">
        <v>821</v>
      </c>
      <c r="C68" s="547" t="s">
        <v>822</v>
      </c>
      <c r="D68" s="566">
        <f t="shared" si="0"/>
        <v>428788</v>
      </c>
      <c r="E68" s="582">
        <v>428788</v>
      </c>
      <c r="F68" s="582"/>
      <c r="G68" s="582"/>
      <c r="H68" s="582"/>
      <c r="I68" s="582"/>
    </row>
    <row r="69" spans="1:9" x14ac:dyDescent="0.3">
      <c r="A69" s="572">
        <v>54</v>
      </c>
      <c r="B69" s="550" t="s">
        <v>823</v>
      </c>
      <c r="C69" s="549" t="s">
        <v>824</v>
      </c>
      <c r="D69" s="566">
        <f t="shared" si="0"/>
        <v>0</v>
      </c>
      <c r="E69" s="582"/>
      <c r="F69" s="582"/>
      <c r="G69" s="582"/>
      <c r="H69" s="582"/>
      <c r="I69" s="582"/>
    </row>
    <row r="70" spans="1:9" x14ac:dyDescent="0.3">
      <c r="A70" s="572">
        <v>55</v>
      </c>
      <c r="B70" s="550" t="s">
        <v>825</v>
      </c>
      <c r="C70" s="547" t="s">
        <v>826</v>
      </c>
      <c r="D70" s="566">
        <f t="shared" si="0"/>
        <v>0</v>
      </c>
      <c r="E70" s="582"/>
      <c r="F70" s="582"/>
      <c r="G70" s="582"/>
      <c r="H70" s="582"/>
      <c r="I70" s="582"/>
    </row>
    <row r="71" spans="1:9" x14ac:dyDescent="0.3">
      <c r="A71" s="572">
        <v>56</v>
      </c>
      <c r="B71" s="550" t="s">
        <v>827</v>
      </c>
      <c r="C71" s="549" t="s">
        <v>828</v>
      </c>
      <c r="D71" s="566">
        <f t="shared" si="0"/>
        <v>0</v>
      </c>
      <c r="E71" s="582"/>
      <c r="F71" s="582"/>
      <c r="G71" s="582"/>
      <c r="H71" s="582"/>
      <c r="I71" s="582"/>
    </row>
    <row r="72" spans="1:9" x14ac:dyDescent="0.3">
      <c r="A72" s="572">
        <v>57</v>
      </c>
      <c r="B72" s="548" t="s">
        <v>829</v>
      </c>
      <c r="C72" s="549" t="s">
        <v>830</v>
      </c>
      <c r="D72" s="566">
        <f>SUM(E72:I72)</f>
        <v>440570</v>
      </c>
      <c r="E72" s="583">
        <f>SUM(E64:E71)</f>
        <v>440570</v>
      </c>
      <c r="F72" s="583">
        <f>SUM(F64:F71)</f>
        <v>0</v>
      </c>
      <c r="G72" s="583">
        <f>SUM(G64:G71)</f>
        <v>0</v>
      </c>
      <c r="H72" s="583">
        <f>SUM(H64:H71)</f>
        <v>0</v>
      </c>
      <c r="I72" s="583">
        <f>SUM(I64:I71)</f>
        <v>0</v>
      </c>
    </row>
    <row r="73" spans="1:9" x14ac:dyDescent="0.3">
      <c r="A73" s="572">
        <v>58</v>
      </c>
      <c r="B73" s="548" t="s">
        <v>831</v>
      </c>
      <c r="C73" s="549" t="s">
        <v>832</v>
      </c>
      <c r="D73" s="566">
        <f>SUM(E73:I73)</f>
        <v>0</v>
      </c>
      <c r="E73" s="582"/>
      <c r="F73" s="582"/>
      <c r="G73" s="582"/>
      <c r="H73" s="582"/>
      <c r="I73" s="582"/>
    </row>
    <row r="74" spans="1:9" ht="15" thickBot="1" x14ac:dyDescent="0.35">
      <c r="A74" s="572">
        <v>59</v>
      </c>
      <c r="B74" s="584" t="s">
        <v>480</v>
      </c>
      <c r="C74" s="585" t="s">
        <v>833</v>
      </c>
      <c r="D74" s="566">
        <f>SUM(E74:I74)</f>
        <v>440570</v>
      </c>
      <c r="E74" s="586">
        <f>SUM(E72:E73)</f>
        <v>440570</v>
      </c>
      <c r="F74" s="586">
        <f>SUM(F72:F73)</f>
        <v>0</v>
      </c>
      <c r="G74" s="586">
        <f>SUM(G72:G73)</f>
        <v>0</v>
      </c>
      <c r="H74" s="586">
        <f>SUM(H72:H73)</f>
        <v>0</v>
      </c>
      <c r="I74" s="586">
        <f>SUM(I72:I73)</f>
        <v>0</v>
      </c>
    </row>
    <row r="75" spans="1:9" ht="15" thickBot="1" x14ac:dyDescent="0.35">
      <c r="A75" s="572">
        <v>60</v>
      </c>
      <c r="B75" s="587" t="s">
        <v>834</v>
      </c>
      <c r="C75" s="588"/>
      <c r="D75" s="566">
        <f>SUM(E75:I75)</f>
        <v>1523943</v>
      </c>
      <c r="E75" s="589">
        <f>E63+E74</f>
        <v>998689</v>
      </c>
      <c r="F75" s="589">
        <f>F63+F74</f>
        <v>157223</v>
      </c>
      <c r="G75" s="589">
        <f>G63+G74</f>
        <v>204343</v>
      </c>
      <c r="H75" s="589">
        <f>H63+H74</f>
        <v>133015</v>
      </c>
      <c r="I75" s="589">
        <f>I63+I74</f>
        <v>30673</v>
      </c>
    </row>
    <row r="77" spans="1:9" x14ac:dyDescent="0.3">
      <c r="B77" s="590"/>
    </row>
    <row r="79" spans="1:9" x14ac:dyDescent="0.3">
      <c r="B79" s="590"/>
    </row>
  </sheetData>
  <phoneticPr fontId="57" type="noConversion"/>
  <pageMargins left="0" right="0" top="0" bottom="0" header="0.31496062992125984" footer="0.31496062992125984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workbookViewId="0">
      <selection activeCell="G3" sqref="G3"/>
    </sheetView>
  </sheetViews>
  <sheetFormatPr defaultColWidth="9.109375" defaultRowHeight="13.2" x14ac:dyDescent="0.25"/>
  <cols>
    <col min="1" max="1" width="4.109375" style="255" customWidth="1"/>
    <col min="2" max="2" width="51.109375" style="255" customWidth="1"/>
    <col min="3" max="3" width="14.109375" style="255" customWidth="1"/>
    <col min="4" max="15" width="12.6640625" style="332" customWidth="1"/>
    <col min="16" max="16" width="12.5546875" style="255" customWidth="1"/>
    <col min="17" max="16384" width="9.109375" style="255"/>
  </cols>
  <sheetData>
    <row r="1" spans="1:16" x14ac:dyDescent="0.25">
      <c r="B1" s="341"/>
      <c r="C1" s="296" t="s">
        <v>400</v>
      </c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</row>
    <row r="2" spans="1:16" x14ac:dyDescent="0.25">
      <c r="B2" s="460"/>
      <c r="C2" s="296" t="s">
        <v>500</v>
      </c>
      <c r="D2" s="498"/>
      <c r="E2" s="498"/>
      <c r="F2" s="498"/>
      <c r="G2" s="499" t="s">
        <v>457</v>
      </c>
      <c r="H2" s="498"/>
      <c r="I2" s="498"/>
      <c r="J2" s="498"/>
      <c r="K2" s="498"/>
      <c r="L2" s="498"/>
      <c r="M2" s="498"/>
      <c r="N2" s="498"/>
      <c r="O2" s="498"/>
    </row>
    <row r="3" spans="1:16" x14ac:dyDescent="0.25">
      <c r="B3" s="460"/>
      <c r="C3" s="296" t="s">
        <v>458</v>
      </c>
      <c r="D3" s="498"/>
      <c r="E3" s="498"/>
      <c r="F3" s="498"/>
      <c r="G3" s="620" t="s">
        <v>867</v>
      </c>
      <c r="H3" s="498"/>
      <c r="I3" s="498"/>
      <c r="J3" s="498"/>
      <c r="K3" s="498"/>
      <c r="L3" s="498"/>
      <c r="M3" s="498"/>
      <c r="N3" s="498"/>
      <c r="O3" s="498"/>
    </row>
    <row r="4" spans="1:16" x14ac:dyDescent="0.25">
      <c r="B4" s="341"/>
      <c r="C4" s="341"/>
      <c r="D4" s="498"/>
      <c r="E4" s="498"/>
      <c r="F4" s="498"/>
      <c r="G4" s="500" t="s">
        <v>357</v>
      </c>
      <c r="H4" s="498"/>
      <c r="I4" s="498"/>
      <c r="J4" s="498"/>
      <c r="K4" s="498"/>
      <c r="L4" s="498"/>
      <c r="M4" s="498"/>
      <c r="N4" s="498"/>
      <c r="O4" s="498"/>
    </row>
    <row r="5" spans="1:16" x14ac:dyDescent="0.25">
      <c r="B5" s="341"/>
      <c r="C5" s="341"/>
      <c r="D5" s="498"/>
      <c r="E5" s="498"/>
      <c r="F5" s="498"/>
      <c r="G5" s="498"/>
      <c r="H5" s="498"/>
      <c r="I5" s="498"/>
      <c r="J5" s="498"/>
      <c r="K5" s="498"/>
      <c r="L5" s="498"/>
      <c r="M5" s="498"/>
      <c r="N5" s="498"/>
      <c r="O5" s="498"/>
    </row>
    <row r="6" spans="1:16" x14ac:dyDescent="0.25">
      <c r="A6" s="276">
        <v>1</v>
      </c>
      <c r="B6" s="461" t="s">
        <v>459</v>
      </c>
      <c r="C6" s="461" t="s">
        <v>47</v>
      </c>
      <c r="D6" s="501" t="s">
        <v>460</v>
      </c>
      <c r="E6" s="501" t="s">
        <v>461</v>
      </c>
      <c r="F6" s="501" t="s">
        <v>462</v>
      </c>
      <c r="G6" s="501" t="s">
        <v>463</v>
      </c>
      <c r="H6" s="501" t="s">
        <v>464</v>
      </c>
      <c r="I6" s="501" t="s">
        <v>465</v>
      </c>
      <c r="J6" s="501" t="s">
        <v>466</v>
      </c>
      <c r="K6" s="501" t="s">
        <v>467</v>
      </c>
      <c r="L6" s="501" t="s">
        <v>468</v>
      </c>
      <c r="M6" s="501" t="s">
        <v>469</v>
      </c>
      <c r="N6" s="501" t="s">
        <v>470</v>
      </c>
      <c r="O6" s="501" t="s">
        <v>471</v>
      </c>
      <c r="P6" s="462" t="s">
        <v>472</v>
      </c>
    </row>
    <row r="7" spans="1:16" x14ac:dyDescent="0.25">
      <c r="A7" s="276">
        <v>2</v>
      </c>
      <c r="B7" s="463" t="s">
        <v>300</v>
      </c>
      <c r="C7" s="464">
        <f>'[1]18'!C6</f>
        <v>361781862</v>
      </c>
      <c r="D7" s="502">
        <f t="shared" ref="D7:D13" si="0">C7/12</f>
        <v>30148488.5</v>
      </c>
      <c r="E7" s="502">
        <f t="shared" ref="E7:E13" si="1">C7/12</f>
        <v>30148488.5</v>
      </c>
      <c r="F7" s="502">
        <f t="shared" ref="F7:F13" si="2">C7/12</f>
        <v>30148488.5</v>
      </c>
      <c r="G7" s="502">
        <f t="shared" ref="G7:G13" si="3">C7/12</f>
        <v>30148488.5</v>
      </c>
      <c r="H7" s="502">
        <f t="shared" ref="H7:H13" si="4">C7/12</f>
        <v>30148488.5</v>
      </c>
      <c r="I7" s="502">
        <f t="shared" ref="I7:I13" si="5">C7/12</f>
        <v>30148488.5</v>
      </c>
      <c r="J7" s="502">
        <f t="shared" ref="J7:J13" si="6">C7/12</f>
        <v>30148488.5</v>
      </c>
      <c r="K7" s="502">
        <f t="shared" ref="K7:K13" si="7">C7/12</f>
        <v>30148488.5</v>
      </c>
      <c r="L7" s="502">
        <f t="shared" ref="L7:L13" si="8">C7/12</f>
        <v>30148488.5</v>
      </c>
      <c r="M7" s="502">
        <f t="shared" ref="M7:M13" si="9">C7/12</f>
        <v>30148488.5</v>
      </c>
      <c r="N7" s="502">
        <f t="shared" ref="N7:N13" si="10">C7/12</f>
        <v>30148488.5</v>
      </c>
      <c r="O7" s="502">
        <f t="shared" ref="O7:O13" si="11">C7/12</f>
        <v>30148488.5</v>
      </c>
      <c r="P7" s="465">
        <f t="shared" ref="P7:P29" si="12">SUM(D7:O7)</f>
        <v>361781862</v>
      </c>
    </row>
    <row r="8" spans="1:16" x14ac:dyDescent="0.25">
      <c r="A8" s="276">
        <v>3</v>
      </c>
      <c r="B8" s="463" t="s">
        <v>473</v>
      </c>
      <c r="C8" s="464">
        <f>'[1]18'!C7</f>
        <v>78877589</v>
      </c>
      <c r="D8" s="502">
        <f t="shared" si="0"/>
        <v>6573132.416666667</v>
      </c>
      <c r="E8" s="502">
        <f t="shared" si="1"/>
        <v>6573132.416666667</v>
      </c>
      <c r="F8" s="502">
        <f t="shared" si="2"/>
        <v>6573132.416666667</v>
      </c>
      <c r="G8" s="502">
        <f t="shared" si="3"/>
        <v>6573132.416666667</v>
      </c>
      <c r="H8" s="502">
        <f t="shared" si="4"/>
        <v>6573132.416666667</v>
      </c>
      <c r="I8" s="502">
        <f t="shared" si="5"/>
        <v>6573132.416666667</v>
      </c>
      <c r="J8" s="502">
        <f t="shared" si="6"/>
        <v>6573132.416666667</v>
      </c>
      <c r="K8" s="502">
        <f t="shared" si="7"/>
        <v>6573132.416666667</v>
      </c>
      <c r="L8" s="502">
        <f t="shared" si="8"/>
        <v>6573132.416666667</v>
      </c>
      <c r="M8" s="502">
        <f t="shared" si="9"/>
        <v>6573132.416666667</v>
      </c>
      <c r="N8" s="502">
        <f t="shared" si="10"/>
        <v>6573132.416666667</v>
      </c>
      <c r="O8" s="502">
        <f t="shared" si="11"/>
        <v>6573132.416666667</v>
      </c>
      <c r="P8" s="465">
        <f t="shared" si="12"/>
        <v>78877589</v>
      </c>
    </row>
    <row r="9" spans="1:16" x14ac:dyDescent="0.25">
      <c r="A9" s="276">
        <v>4</v>
      </c>
      <c r="B9" s="463" t="s">
        <v>474</v>
      </c>
      <c r="C9" s="464">
        <f>'[1]18'!C8</f>
        <v>239747771</v>
      </c>
      <c r="D9" s="502">
        <f t="shared" si="0"/>
        <v>19978980.916666668</v>
      </c>
      <c r="E9" s="502">
        <f t="shared" si="1"/>
        <v>19978980.916666668</v>
      </c>
      <c r="F9" s="502">
        <f t="shared" si="2"/>
        <v>19978980.916666668</v>
      </c>
      <c r="G9" s="502">
        <f t="shared" si="3"/>
        <v>19978980.916666668</v>
      </c>
      <c r="H9" s="502">
        <f t="shared" si="4"/>
        <v>19978980.916666668</v>
      </c>
      <c r="I9" s="502">
        <f t="shared" si="5"/>
        <v>19978980.916666668</v>
      </c>
      <c r="J9" s="502">
        <f t="shared" si="6"/>
        <v>19978980.916666668</v>
      </c>
      <c r="K9" s="502">
        <f t="shared" si="7"/>
        <v>19978980.916666668</v>
      </c>
      <c r="L9" s="502">
        <f t="shared" si="8"/>
        <v>19978980.916666668</v>
      </c>
      <c r="M9" s="502">
        <f t="shared" si="9"/>
        <v>19978980.916666668</v>
      </c>
      <c r="N9" s="502">
        <f t="shared" si="10"/>
        <v>19978980.916666668</v>
      </c>
      <c r="O9" s="502">
        <f t="shared" si="11"/>
        <v>19978980.916666668</v>
      </c>
      <c r="P9" s="465">
        <f t="shared" si="12"/>
        <v>239747770.99999997</v>
      </c>
    </row>
    <row r="10" spans="1:16" x14ac:dyDescent="0.25">
      <c r="A10" s="276">
        <v>5</v>
      </c>
      <c r="B10" s="463" t="s">
        <v>475</v>
      </c>
      <c r="C10" s="464">
        <f>'[1]18'!C17</f>
        <v>12000000</v>
      </c>
      <c r="D10" s="502">
        <f t="shared" si="0"/>
        <v>1000000</v>
      </c>
      <c r="E10" s="502">
        <f t="shared" si="1"/>
        <v>1000000</v>
      </c>
      <c r="F10" s="502">
        <f t="shared" si="2"/>
        <v>1000000</v>
      </c>
      <c r="G10" s="502">
        <f t="shared" si="3"/>
        <v>1000000</v>
      </c>
      <c r="H10" s="502">
        <f t="shared" si="4"/>
        <v>1000000</v>
      </c>
      <c r="I10" s="502">
        <f t="shared" si="5"/>
        <v>1000000</v>
      </c>
      <c r="J10" s="502">
        <f t="shared" si="6"/>
        <v>1000000</v>
      </c>
      <c r="K10" s="502">
        <f t="shared" si="7"/>
        <v>1000000</v>
      </c>
      <c r="L10" s="502">
        <f t="shared" si="8"/>
        <v>1000000</v>
      </c>
      <c r="M10" s="502">
        <f t="shared" si="9"/>
        <v>1000000</v>
      </c>
      <c r="N10" s="502">
        <f t="shared" si="10"/>
        <v>1000000</v>
      </c>
      <c r="O10" s="502">
        <f t="shared" si="11"/>
        <v>1000000</v>
      </c>
      <c r="P10" s="465">
        <f t="shared" si="12"/>
        <v>12000000</v>
      </c>
    </row>
    <row r="11" spans="1:16" x14ac:dyDescent="0.25">
      <c r="A11" s="276">
        <v>7</v>
      </c>
      <c r="B11" s="466" t="s">
        <v>476</v>
      </c>
      <c r="C11" s="467">
        <f>'[1]18'!C26</f>
        <v>340116327</v>
      </c>
      <c r="D11" s="502">
        <f t="shared" si="0"/>
        <v>28343027.25</v>
      </c>
      <c r="E11" s="502">
        <f t="shared" si="1"/>
        <v>28343027.25</v>
      </c>
      <c r="F11" s="502">
        <f t="shared" si="2"/>
        <v>28343027.25</v>
      </c>
      <c r="G11" s="502">
        <f t="shared" si="3"/>
        <v>28343027.25</v>
      </c>
      <c r="H11" s="502">
        <f t="shared" si="4"/>
        <v>28343027.25</v>
      </c>
      <c r="I11" s="502">
        <f t="shared" si="5"/>
        <v>28343027.25</v>
      </c>
      <c r="J11" s="502">
        <f t="shared" si="6"/>
        <v>28343027.25</v>
      </c>
      <c r="K11" s="502">
        <f t="shared" si="7"/>
        <v>28343027.25</v>
      </c>
      <c r="L11" s="502">
        <f t="shared" si="8"/>
        <v>28343027.25</v>
      </c>
      <c r="M11" s="502">
        <f t="shared" si="9"/>
        <v>28343027.25</v>
      </c>
      <c r="N11" s="502">
        <f t="shared" si="10"/>
        <v>28343027.25</v>
      </c>
      <c r="O11" s="502">
        <f t="shared" si="11"/>
        <v>28343027.25</v>
      </c>
      <c r="P11" s="465">
        <f t="shared" si="12"/>
        <v>340116327</v>
      </c>
    </row>
    <row r="12" spans="1:16" x14ac:dyDescent="0.25">
      <c r="A12" s="276">
        <v>16</v>
      </c>
      <c r="B12" s="466" t="s">
        <v>477</v>
      </c>
      <c r="C12" s="467">
        <f>'[1]18'!C32</f>
        <v>37264772</v>
      </c>
      <c r="D12" s="502">
        <f t="shared" si="0"/>
        <v>3105397.6666666665</v>
      </c>
      <c r="E12" s="502">
        <f t="shared" si="1"/>
        <v>3105397.6666666665</v>
      </c>
      <c r="F12" s="502">
        <f t="shared" si="2"/>
        <v>3105397.6666666665</v>
      </c>
      <c r="G12" s="502">
        <f t="shared" si="3"/>
        <v>3105397.6666666665</v>
      </c>
      <c r="H12" s="502">
        <f t="shared" si="4"/>
        <v>3105397.6666666665</v>
      </c>
      <c r="I12" s="502">
        <f t="shared" si="5"/>
        <v>3105397.6666666665</v>
      </c>
      <c r="J12" s="502">
        <f t="shared" si="6"/>
        <v>3105397.6666666665</v>
      </c>
      <c r="K12" s="502">
        <f t="shared" si="7"/>
        <v>3105397.6666666665</v>
      </c>
      <c r="L12" s="502">
        <f t="shared" si="8"/>
        <v>3105397.6666666665</v>
      </c>
      <c r="M12" s="502">
        <f t="shared" si="9"/>
        <v>3105397.6666666665</v>
      </c>
      <c r="N12" s="502">
        <f t="shared" si="10"/>
        <v>3105397.6666666665</v>
      </c>
      <c r="O12" s="502">
        <f t="shared" si="11"/>
        <v>3105397.6666666665</v>
      </c>
      <c r="P12" s="465">
        <f t="shared" si="12"/>
        <v>37264772</v>
      </c>
    </row>
    <row r="13" spans="1:16" x14ac:dyDescent="0.25">
      <c r="A13" s="276">
        <v>17</v>
      </c>
      <c r="B13" s="466" t="s">
        <v>213</v>
      </c>
      <c r="C13" s="467">
        <f>'[1]18'!C37</f>
        <v>266970851</v>
      </c>
      <c r="D13" s="502">
        <f t="shared" si="0"/>
        <v>22247570.916666668</v>
      </c>
      <c r="E13" s="502">
        <f t="shared" si="1"/>
        <v>22247570.916666668</v>
      </c>
      <c r="F13" s="502">
        <f t="shared" si="2"/>
        <v>22247570.916666668</v>
      </c>
      <c r="G13" s="502">
        <f t="shared" si="3"/>
        <v>22247570.916666668</v>
      </c>
      <c r="H13" s="502">
        <f t="shared" si="4"/>
        <v>22247570.916666668</v>
      </c>
      <c r="I13" s="502">
        <f t="shared" si="5"/>
        <v>22247570.916666668</v>
      </c>
      <c r="J13" s="502">
        <f t="shared" si="6"/>
        <v>22247570.916666668</v>
      </c>
      <c r="K13" s="502">
        <f t="shared" si="7"/>
        <v>22247570.916666668</v>
      </c>
      <c r="L13" s="502">
        <f t="shared" si="8"/>
        <v>22247570.916666668</v>
      </c>
      <c r="M13" s="502">
        <f t="shared" si="9"/>
        <v>22247570.916666668</v>
      </c>
      <c r="N13" s="502">
        <f t="shared" si="10"/>
        <v>22247570.916666668</v>
      </c>
      <c r="O13" s="502">
        <f t="shared" si="11"/>
        <v>22247570.916666668</v>
      </c>
      <c r="P13" s="465">
        <f t="shared" si="12"/>
        <v>266970850.99999997</v>
      </c>
    </row>
    <row r="14" spans="1:16" x14ac:dyDescent="0.25">
      <c r="A14" s="276">
        <v>19</v>
      </c>
      <c r="B14" s="463" t="s">
        <v>478</v>
      </c>
      <c r="C14" s="464">
        <f>'[1]18'!C42</f>
        <v>1500000</v>
      </c>
      <c r="D14" s="502"/>
      <c r="E14" s="502"/>
      <c r="F14" s="502"/>
      <c r="G14" s="502"/>
      <c r="H14" s="502"/>
      <c r="I14" s="502">
        <v>1500000</v>
      </c>
      <c r="J14" s="502"/>
      <c r="K14" s="502"/>
      <c r="L14" s="502"/>
      <c r="M14" s="502"/>
      <c r="N14" s="502"/>
      <c r="O14" s="502"/>
      <c r="P14" s="465">
        <f t="shared" si="12"/>
        <v>1500000</v>
      </c>
    </row>
    <row r="15" spans="1:16" x14ac:dyDescent="0.25">
      <c r="A15" s="276">
        <v>20</v>
      </c>
      <c r="B15" s="468" t="s">
        <v>479</v>
      </c>
      <c r="C15" s="469">
        <f t="shared" ref="C15:O15" si="13">SUM(C7:C14)</f>
        <v>1338259172</v>
      </c>
      <c r="D15" s="503">
        <f t="shared" si="13"/>
        <v>111396597.66666667</v>
      </c>
      <c r="E15" s="503">
        <f t="shared" si="13"/>
        <v>111396597.66666667</v>
      </c>
      <c r="F15" s="503">
        <f t="shared" si="13"/>
        <v>111396597.66666667</v>
      </c>
      <c r="G15" s="503">
        <f t="shared" si="13"/>
        <v>111396597.66666667</v>
      </c>
      <c r="H15" s="503">
        <f t="shared" si="13"/>
        <v>111396597.66666667</v>
      </c>
      <c r="I15" s="503">
        <f t="shared" si="13"/>
        <v>112896597.66666667</v>
      </c>
      <c r="J15" s="503">
        <f t="shared" si="13"/>
        <v>111396597.66666667</v>
      </c>
      <c r="K15" s="503">
        <f t="shared" si="13"/>
        <v>111396597.66666667</v>
      </c>
      <c r="L15" s="503">
        <f t="shared" si="13"/>
        <v>111396597.66666667</v>
      </c>
      <c r="M15" s="503">
        <f t="shared" si="13"/>
        <v>111396597.66666667</v>
      </c>
      <c r="N15" s="503">
        <f t="shared" si="13"/>
        <v>111396597.66666667</v>
      </c>
      <c r="O15" s="503">
        <f t="shared" si="13"/>
        <v>111396597.66666667</v>
      </c>
      <c r="P15" s="465">
        <f t="shared" si="12"/>
        <v>1338259172</v>
      </c>
    </row>
    <row r="16" spans="1:16" x14ac:dyDescent="0.25">
      <c r="A16" s="290">
        <v>27</v>
      </c>
      <c r="B16" s="470" t="s">
        <v>480</v>
      </c>
      <c r="C16" s="471">
        <f>C17+C18</f>
        <v>501815939</v>
      </c>
      <c r="D16" s="504">
        <f t="shared" ref="D16:O16" si="14">D17+D18</f>
        <v>52299022.25</v>
      </c>
      <c r="E16" s="504">
        <f t="shared" si="14"/>
        <v>40865174.25</v>
      </c>
      <c r="F16" s="504">
        <f t="shared" si="14"/>
        <v>40865174.25</v>
      </c>
      <c r="G16" s="504">
        <f t="shared" si="14"/>
        <v>40865174.25</v>
      </c>
      <c r="H16" s="504">
        <f t="shared" si="14"/>
        <v>40865174.25</v>
      </c>
      <c r="I16" s="504">
        <f t="shared" si="14"/>
        <v>40865174.25</v>
      </c>
      <c r="J16" s="504">
        <f t="shared" si="14"/>
        <v>40865174.25</v>
      </c>
      <c r="K16" s="504">
        <f t="shared" si="14"/>
        <v>40865174.25</v>
      </c>
      <c r="L16" s="504">
        <f t="shared" si="14"/>
        <v>40865174.25</v>
      </c>
      <c r="M16" s="504">
        <f t="shared" si="14"/>
        <v>40865174.25</v>
      </c>
      <c r="N16" s="504">
        <f t="shared" si="14"/>
        <v>40865174.25</v>
      </c>
      <c r="O16" s="504">
        <f t="shared" si="14"/>
        <v>40865174.25</v>
      </c>
      <c r="P16" s="472">
        <f t="shared" si="12"/>
        <v>501815939</v>
      </c>
    </row>
    <row r="17" spans="1:16" s="477" customFormat="1" x14ac:dyDescent="0.25">
      <c r="A17" s="473"/>
      <c r="B17" s="474" t="s">
        <v>481</v>
      </c>
      <c r="C17" s="475">
        <f>'[1]18'!C44</f>
        <v>11433848</v>
      </c>
      <c r="D17" s="505">
        <v>11433848</v>
      </c>
      <c r="E17" s="505"/>
      <c r="F17" s="505"/>
      <c r="G17" s="505"/>
      <c r="H17" s="505"/>
      <c r="I17" s="505"/>
      <c r="J17" s="505"/>
      <c r="K17" s="505"/>
      <c r="L17" s="505"/>
      <c r="M17" s="505"/>
      <c r="N17" s="505"/>
      <c r="O17" s="505"/>
      <c r="P17" s="476"/>
    </row>
    <row r="18" spans="1:16" x14ac:dyDescent="0.25">
      <c r="A18" s="290">
        <v>29</v>
      </c>
      <c r="B18" s="478" t="s">
        <v>482</v>
      </c>
      <c r="C18" s="479">
        <f>'[1]18'!C45</f>
        <v>490382091</v>
      </c>
      <c r="D18" s="502">
        <f>C18/12</f>
        <v>40865174.25</v>
      </c>
      <c r="E18" s="502">
        <f>C18/12</f>
        <v>40865174.25</v>
      </c>
      <c r="F18" s="502">
        <f>C18/12</f>
        <v>40865174.25</v>
      </c>
      <c r="G18" s="502">
        <f>C18/12</f>
        <v>40865174.25</v>
      </c>
      <c r="H18" s="502">
        <f>C18/12</f>
        <v>40865174.25</v>
      </c>
      <c r="I18" s="502">
        <f>C18/12</f>
        <v>40865174.25</v>
      </c>
      <c r="J18" s="502">
        <f>C18/12</f>
        <v>40865174.25</v>
      </c>
      <c r="K18" s="502">
        <f>C18/12</f>
        <v>40865174.25</v>
      </c>
      <c r="L18" s="502">
        <f>C18/12</f>
        <v>40865174.25</v>
      </c>
      <c r="M18" s="502">
        <f>C18/12</f>
        <v>40865174.25</v>
      </c>
      <c r="N18" s="502">
        <f>C18/12</f>
        <v>40865174.25</v>
      </c>
      <c r="O18" s="502">
        <f>C18/12</f>
        <v>40865174.25</v>
      </c>
      <c r="P18" s="472">
        <f t="shared" si="12"/>
        <v>490382091</v>
      </c>
    </row>
    <row r="19" spans="1:16" ht="21.75" customHeight="1" x14ac:dyDescent="0.25">
      <c r="A19" s="290">
        <v>30</v>
      </c>
      <c r="B19" s="480" t="s">
        <v>483</v>
      </c>
      <c r="C19" s="481">
        <f>C15+C16</f>
        <v>1840075111</v>
      </c>
      <c r="D19" s="506">
        <f t="shared" ref="D19:O19" si="15">D15+D16</f>
        <v>163695619.91666669</v>
      </c>
      <c r="E19" s="506">
        <f t="shared" si="15"/>
        <v>152261771.91666669</v>
      </c>
      <c r="F19" s="506">
        <f t="shared" si="15"/>
        <v>152261771.91666669</v>
      </c>
      <c r="G19" s="506">
        <f t="shared" si="15"/>
        <v>152261771.91666669</v>
      </c>
      <c r="H19" s="506">
        <f t="shared" si="15"/>
        <v>152261771.91666669</v>
      </c>
      <c r="I19" s="506">
        <f t="shared" si="15"/>
        <v>153761771.91666669</v>
      </c>
      <c r="J19" s="506">
        <f t="shared" si="15"/>
        <v>152261771.91666669</v>
      </c>
      <c r="K19" s="506">
        <f t="shared" si="15"/>
        <v>152261771.91666669</v>
      </c>
      <c r="L19" s="506">
        <f t="shared" si="15"/>
        <v>152261771.91666669</v>
      </c>
      <c r="M19" s="506">
        <f t="shared" si="15"/>
        <v>152261771.91666669</v>
      </c>
      <c r="N19" s="506">
        <f t="shared" si="15"/>
        <v>152261771.91666669</v>
      </c>
      <c r="O19" s="506">
        <f t="shared" si="15"/>
        <v>152261771.91666669</v>
      </c>
      <c r="P19" s="472">
        <f t="shared" si="12"/>
        <v>1840075111.0000007</v>
      </c>
    </row>
    <row r="20" spans="1:16" x14ac:dyDescent="0.25">
      <c r="A20" s="290">
        <v>33</v>
      </c>
      <c r="B20" s="478" t="s">
        <v>484</v>
      </c>
      <c r="C20" s="464">
        <f>'[1]17'!C18</f>
        <v>416277979</v>
      </c>
      <c r="D20" s="502">
        <f t="shared" ref="D20:D26" si="16">C20/12</f>
        <v>34689831.583333336</v>
      </c>
      <c r="E20" s="502">
        <f t="shared" ref="E20:E26" si="17">C20/12</f>
        <v>34689831.583333336</v>
      </c>
      <c r="F20" s="502">
        <f t="shared" ref="F20:F26" si="18">C20/12</f>
        <v>34689831.583333336</v>
      </c>
      <c r="G20" s="502">
        <f t="shared" ref="G20:G26" si="19">C20/12</f>
        <v>34689831.583333336</v>
      </c>
      <c r="H20" s="502">
        <f t="shared" ref="H20:H26" si="20">C20/12</f>
        <v>34689831.583333336</v>
      </c>
      <c r="I20" s="502">
        <f t="shared" ref="I20:I26" si="21">C20/12</f>
        <v>34689831.583333336</v>
      </c>
      <c r="J20" s="502">
        <f t="shared" ref="J20:J26" si="22">C20/12</f>
        <v>34689831.583333336</v>
      </c>
      <c r="K20" s="502">
        <f t="shared" ref="K20:K26" si="23">C20/12</f>
        <v>34689831.583333336</v>
      </c>
      <c r="L20" s="502">
        <f t="shared" ref="L20:L26" si="24">C20/12</f>
        <v>34689831.583333336</v>
      </c>
      <c r="M20" s="502">
        <f t="shared" ref="M20:M26" si="25">C20/12</f>
        <v>34689831.583333336</v>
      </c>
      <c r="N20" s="502">
        <f t="shared" ref="N20:N26" si="26">C20/12</f>
        <v>34689831.583333336</v>
      </c>
      <c r="O20" s="502">
        <f t="shared" ref="O20:O26" si="27">C20/12</f>
        <v>34689831.583333336</v>
      </c>
      <c r="P20" s="472">
        <f t="shared" si="12"/>
        <v>416277978.99999994</v>
      </c>
    </row>
    <row r="21" spans="1:16" x14ac:dyDescent="0.25">
      <c r="A21" s="290">
        <v>34</v>
      </c>
      <c r="B21" s="478" t="s">
        <v>485</v>
      </c>
      <c r="C21" s="464"/>
      <c r="D21" s="502">
        <f t="shared" si="16"/>
        <v>0</v>
      </c>
      <c r="E21" s="502">
        <f t="shared" si="17"/>
        <v>0</v>
      </c>
      <c r="F21" s="502">
        <f t="shared" si="18"/>
        <v>0</v>
      </c>
      <c r="G21" s="502">
        <f t="shared" si="19"/>
        <v>0</v>
      </c>
      <c r="H21" s="502">
        <f t="shared" si="20"/>
        <v>0</v>
      </c>
      <c r="I21" s="502">
        <f t="shared" si="21"/>
        <v>0</v>
      </c>
      <c r="J21" s="502">
        <f t="shared" si="22"/>
        <v>0</v>
      </c>
      <c r="K21" s="502">
        <f t="shared" si="23"/>
        <v>0</v>
      </c>
      <c r="L21" s="502">
        <f t="shared" si="24"/>
        <v>0</v>
      </c>
      <c r="M21" s="502">
        <f t="shared" si="25"/>
        <v>0</v>
      </c>
      <c r="N21" s="502">
        <f t="shared" si="26"/>
        <v>0</v>
      </c>
      <c r="O21" s="502">
        <f t="shared" si="27"/>
        <v>0</v>
      </c>
      <c r="P21" s="472">
        <f t="shared" si="12"/>
        <v>0</v>
      </c>
    </row>
    <row r="22" spans="1:16" x14ac:dyDescent="0.25">
      <c r="A22" s="290">
        <v>35</v>
      </c>
      <c r="B22" s="482" t="s">
        <v>302</v>
      </c>
      <c r="C22" s="467">
        <f>'[1]17'!C36</f>
        <v>303204813</v>
      </c>
      <c r="D22" s="502">
        <f t="shared" si="16"/>
        <v>25267067.75</v>
      </c>
      <c r="E22" s="502">
        <f t="shared" si="17"/>
        <v>25267067.75</v>
      </c>
      <c r="F22" s="502">
        <f t="shared" si="18"/>
        <v>25267067.75</v>
      </c>
      <c r="G22" s="502">
        <f t="shared" si="19"/>
        <v>25267067.75</v>
      </c>
      <c r="H22" s="502">
        <f t="shared" si="20"/>
        <v>25267067.75</v>
      </c>
      <c r="I22" s="502">
        <f t="shared" si="21"/>
        <v>25267067.75</v>
      </c>
      <c r="J22" s="502">
        <f t="shared" si="22"/>
        <v>25267067.75</v>
      </c>
      <c r="K22" s="502">
        <f t="shared" si="23"/>
        <v>25267067.75</v>
      </c>
      <c r="L22" s="502">
        <f t="shared" si="24"/>
        <v>25267067.75</v>
      </c>
      <c r="M22" s="502">
        <f t="shared" si="25"/>
        <v>25267067.75</v>
      </c>
      <c r="N22" s="502">
        <f t="shared" si="26"/>
        <v>25267067.75</v>
      </c>
      <c r="O22" s="502">
        <f t="shared" si="27"/>
        <v>25267067.75</v>
      </c>
      <c r="P22" s="472">
        <f t="shared" si="12"/>
        <v>303204813</v>
      </c>
    </row>
    <row r="23" spans="1:16" x14ac:dyDescent="0.25">
      <c r="A23" s="290">
        <v>36</v>
      </c>
      <c r="B23" s="483" t="s">
        <v>305</v>
      </c>
      <c r="C23" s="484">
        <f>'[1]17'!C59</f>
        <v>38871587</v>
      </c>
      <c r="D23" s="502">
        <f t="shared" si="16"/>
        <v>3239298.9166666665</v>
      </c>
      <c r="E23" s="502">
        <f t="shared" si="17"/>
        <v>3239298.9166666665</v>
      </c>
      <c r="F23" s="502">
        <f t="shared" si="18"/>
        <v>3239298.9166666665</v>
      </c>
      <c r="G23" s="502">
        <f t="shared" si="19"/>
        <v>3239298.9166666665</v>
      </c>
      <c r="H23" s="502">
        <f t="shared" si="20"/>
        <v>3239298.9166666665</v>
      </c>
      <c r="I23" s="502">
        <f t="shared" si="21"/>
        <v>3239298.9166666665</v>
      </c>
      <c r="J23" s="502">
        <f t="shared" si="22"/>
        <v>3239298.9166666665</v>
      </c>
      <c r="K23" s="502">
        <f t="shared" si="23"/>
        <v>3239298.9166666665</v>
      </c>
      <c r="L23" s="502">
        <f t="shared" si="24"/>
        <v>3239298.9166666665</v>
      </c>
      <c r="M23" s="502">
        <f t="shared" si="25"/>
        <v>3239298.9166666665</v>
      </c>
      <c r="N23" s="502">
        <f t="shared" si="26"/>
        <v>3239298.9166666665</v>
      </c>
      <c r="O23" s="502">
        <f t="shared" si="27"/>
        <v>3239298.9166666665</v>
      </c>
      <c r="P23" s="472">
        <f t="shared" si="12"/>
        <v>38871587</v>
      </c>
    </row>
    <row r="24" spans="1:16" x14ac:dyDescent="0.25">
      <c r="A24" s="290">
        <v>37</v>
      </c>
      <c r="B24" s="483" t="s">
        <v>325</v>
      </c>
      <c r="C24" s="484">
        <f>'[1]17'!C61</f>
        <v>180000</v>
      </c>
      <c r="D24" s="502">
        <f t="shared" si="16"/>
        <v>15000</v>
      </c>
      <c r="E24" s="502">
        <f t="shared" si="17"/>
        <v>15000</v>
      </c>
      <c r="F24" s="502">
        <f t="shared" si="18"/>
        <v>15000</v>
      </c>
      <c r="G24" s="502">
        <f t="shared" si="19"/>
        <v>15000</v>
      </c>
      <c r="H24" s="502">
        <f t="shared" si="20"/>
        <v>15000</v>
      </c>
      <c r="I24" s="502">
        <f t="shared" si="21"/>
        <v>15000</v>
      </c>
      <c r="J24" s="502">
        <f t="shared" si="22"/>
        <v>15000</v>
      </c>
      <c r="K24" s="502">
        <f t="shared" si="23"/>
        <v>15000</v>
      </c>
      <c r="L24" s="502">
        <f t="shared" si="24"/>
        <v>15000</v>
      </c>
      <c r="M24" s="502">
        <f t="shared" si="25"/>
        <v>15000</v>
      </c>
      <c r="N24" s="502">
        <f t="shared" si="26"/>
        <v>15000</v>
      </c>
      <c r="O24" s="502">
        <f t="shared" si="27"/>
        <v>15000</v>
      </c>
      <c r="P24" s="472">
        <f t="shared" si="12"/>
        <v>180000</v>
      </c>
    </row>
    <row r="25" spans="1:16" x14ac:dyDescent="0.25">
      <c r="A25" s="290"/>
      <c r="B25" s="483" t="s">
        <v>486</v>
      </c>
      <c r="C25" s="484"/>
      <c r="D25" s="502">
        <f t="shared" si="16"/>
        <v>0</v>
      </c>
      <c r="E25" s="502">
        <f t="shared" si="17"/>
        <v>0</v>
      </c>
      <c r="F25" s="502">
        <f t="shared" si="18"/>
        <v>0</v>
      </c>
      <c r="G25" s="502">
        <f t="shared" si="19"/>
        <v>0</v>
      </c>
      <c r="H25" s="502">
        <f t="shared" si="20"/>
        <v>0</v>
      </c>
      <c r="I25" s="502">
        <f t="shared" si="21"/>
        <v>0</v>
      </c>
      <c r="J25" s="502">
        <f t="shared" si="22"/>
        <v>0</v>
      </c>
      <c r="K25" s="502">
        <f t="shared" si="23"/>
        <v>0</v>
      </c>
      <c r="L25" s="502">
        <f t="shared" si="24"/>
        <v>0</v>
      </c>
      <c r="M25" s="502">
        <f t="shared" si="25"/>
        <v>0</v>
      </c>
      <c r="N25" s="502">
        <f t="shared" si="26"/>
        <v>0</v>
      </c>
      <c r="O25" s="502">
        <f t="shared" si="27"/>
        <v>0</v>
      </c>
      <c r="P25" s="472">
        <f t="shared" si="12"/>
        <v>0</v>
      </c>
    </row>
    <row r="26" spans="1:16" x14ac:dyDescent="0.25">
      <c r="A26" s="290">
        <v>38</v>
      </c>
      <c r="B26" s="483" t="s">
        <v>487</v>
      </c>
      <c r="C26" s="484">
        <f>'[1]17'!C65</f>
        <v>435500</v>
      </c>
      <c r="D26" s="502">
        <f t="shared" si="16"/>
        <v>36291.666666666664</v>
      </c>
      <c r="E26" s="502">
        <f t="shared" si="17"/>
        <v>36291.666666666664</v>
      </c>
      <c r="F26" s="502">
        <f t="shared" si="18"/>
        <v>36291.666666666664</v>
      </c>
      <c r="G26" s="502">
        <f t="shared" si="19"/>
        <v>36291.666666666664</v>
      </c>
      <c r="H26" s="502">
        <f t="shared" si="20"/>
        <v>36291.666666666664</v>
      </c>
      <c r="I26" s="502">
        <f t="shared" si="21"/>
        <v>36291.666666666664</v>
      </c>
      <c r="J26" s="502">
        <f t="shared" si="22"/>
        <v>36291.666666666664</v>
      </c>
      <c r="K26" s="502">
        <f t="shared" si="23"/>
        <v>36291.666666666664</v>
      </c>
      <c r="L26" s="502">
        <f t="shared" si="24"/>
        <v>36291.666666666664</v>
      </c>
      <c r="M26" s="502">
        <f t="shared" si="25"/>
        <v>36291.666666666664</v>
      </c>
      <c r="N26" s="502">
        <f t="shared" si="26"/>
        <v>36291.666666666664</v>
      </c>
      <c r="O26" s="502">
        <f t="shared" si="27"/>
        <v>36291.666666666664</v>
      </c>
      <c r="P26" s="472">
        <f t="shared" si="12"/>
        <v>435500.00000000006</v>
      </c>
    </row>
    <row r="27" spans="1:16" s="296" customFormat="1" x14ac:dyDescent="0.25">
      <c r="A27" s="485">
        <v>39</v>
      </c>
      <c r="B27" s="486" t="s">
        <v>488</v>
      </c>
      <c r="C27" s="487">
        <f t="shared" ref="C27:O27" si="28">SUM(C20:C26)</f>
        <v>758969879</v>
      </c>
      <c r="D27" s="507">
        <f t="shared" si="28"/>
        <v>63247489.916666664</v>
      </c>
      <c r="E27" s="507">
        <f t="shared" si="28"/>
        <v>63247489.916666664</v>
      </c>
      <c r="F27" s="507">
        <f t="shared" si="28"/>
        <v>63247489.916666664</v>
      </c>
      <c r="G27" s="507">
        <f t="shared" si="28"/>
        <v>63247489.916666664</v>
      </c>
      <c r="H27" s="507">
        <f t="shared" si="28"/>
        <v>63247489.916666664</v>
      </c>
      <c r="I27" s="507">
        <f t="shared" si="28"/>
        <v>63247489.916666664</v>
      </c>
      <c r="J27" s="507">
        <f t="shared" si="28"/>
        <v>63247489.916666664</v>
      </c>
      <c r="K27" s="507">
        <f t="shared" si="28"/>
        <v>63247489.916666664</v>
      </c>
      <c r="L27" s="507">
        <f t="shared" si="28"/>
        <v>63247489.916666664</v>
      </c>
      <c r="M27" s="507">
        <f t="shared" si="28"/>
        <v>63247489.916666664</v>
      </c>
      <c r="N27" s="507">
        <f t="shared" si="28"/>
        <v>63247489.916666664</v>
      </c>
      <c r="O27" s="507">
        <f t="shared" si="28"/>
        <v>63247489.916666664</v>
      </c>
      <c r="P27" s="488">
        <f t="shared" si="12"/>
        <v>758969878.99999988</v>
      </c>
    </row>
    <row r="28" spans="1:16" ht="16.5" customHeight="1" x14ac:dyDescent="0.25">
      <c r="A28" s="290">
        <v>55</v>
      </c>
      <c r="B28" s="470" t="s">
        <v>489</v>
      </c>
      <c r="C28" s="471">
        <f t="shared" ref="C28:O28" si="29">SUM(C29:C30)</f>
        <v>1081105232</v>
      </c>
      <c r="D28" s="504">
        <f t="shared" si="29"/>
        <v>90092102.666666657</v>
      </c>
      <c r="E28" s="504">
        <f t="shared" si="29"/>
        <v>90092102.666666657</v>
      </c>
      <c r="F28" s="504">
        <f t="shared" si="29"/>
        <v>90092102.666666657</v>
      </c>
      <c r="G28" s="504">
        <f t="shared" si="29"/>
        <v>90092102.666666657</v>
      </c>
      <c r="H28" s="504">
        <f t="shared" si="29"/>
        <v>90092102.666666657</v>
      </c>
      <c r="I28" s="504">
        <f t="shared" si="29"/>
        <v>90092102.666666657</v>
      </c>
      <c r="J28" s="504">
        <f t="shared" si="29"/>
        <v>90092102.666666657</v>
      </c>
      <c r="K28" s="504">
        <f t="shared" si="29"/>
        <v>90092102.666666657</v>
      </c>
      <c r="L28" s="504">
        <f t="shared" si="29"/>
        <v>90092102.666666657</v>
      </c>
      <c r="M28" s="504">
        <f t="shared" si="29"/>
        <v>90092102.666666657</v>
      </c>
      <c r="N28" s="504">
        <f t="shared" si="29"/>
        <v>90092102.666666657</v>
      </c>
      <c r="O28" s="504">
        <f t="shared" si="29"/>
        <v>90092102.666666657</v>
      </c>
      <c r="P28" s="472">
        <f t="shared" si="12"/>
        <v>1081105231.9999998</v>
      </c>
    </row>
    <row r="29" spans="1:16" s="490" customFormat="1" ht="16.5" customHeight="1" x14ac:dyDescent="0.25">
      <c r="A29" s="489"/>
      <c r="B29" s="483" t="s">
        <v>490</v>
      </c>
      <c r="C29" s="475">
        <f>'[1]17'!C67</f>
        <v>590723141</v>
      </c>
      <c r="D29" s="502">
        <f>C29/12</f>
        <v>49226928.416666664</v>
      </c>
      <c r="E29" s="502">
        <f>C29/12</f>
        <v>49226928.416666664</v>
      </c>
      <c r="F29" s="502">
        <f>C29/12</f>
        <v>49226928.416666664</v>
      </c>
      <c r="G29" s="502">
        <f>C29/12</f>
        <v>49226928.416666664</v>
      </c>
      <c r="H29" s="502">
        <f>C29/12</f>
        <v>49226928.416666664</v>
      </c>
      <c r="I29" s="502">
        <f>C29/12</f>
        <v>49226928.416666664</v>
      </c>
      <c r="J29" s="502">
        <f>C29/12</f>
        <v>49226928.416666664</v>
      </c>
      <c r="K29" s="502">
        <f>C29/12</f>
        <v>49226928.416666664</v>
      </c>
      <c r="L29" s="502">
        <f>C29/12</f>
        <v>49226928.416666664</v>
      </c>
      <c r="M29" s="502">
        <f>C29/12</f>
        <v>49226928.416666664</v>
      </c>
      <c r="N29" s="502">
        <f>C29/12</f>
        <v>49226928.416666664</v>
      </c>
      <c r="O29" s="502">
        <f>C29/12</f>
        <v>49226928.416666664</v>
      </c>
      <c r="P29" s="472">
        <f t="shared" si="12"/>
        <v>590723141</v>
      </c>
    </row>
    <row r="30" spans="1:16" x14ac:dyDescent="0.25">
      <c r="A30" s="290">
        <v>56</v>
      </c>
      <c r="B30" s="478" t="s">
        <v>482</v>
      </c>
      <c r="C30" s="491">
        <f>'[1]17'!C69</f>
        <v>490382091</v>
      </c>
      <c r="D30" s="502">
        <f>C30/12</f>
        <v>40865174.25</v>
      </c>
      <c r="E30" s="502">
        <f>C30/12</f>
        <v>40865174.25</v>
      </c>
      <c r="F30" s="502">
        <f>C30/12</f>
        <v>40865174.25</v>
      </c>
      <c r="G30" s="502">
        <f>C30/12</f>
        <v>40865174.25</v>
      </c>
      <c r="H30" s="502">
        <f>C30/12</f>
        <v>40865174.25</v>
      </c>
      <c r="I30" s="502">
        <f>C30/12</f>
        <v>40865174.25</v>
      </c>
      <c r="J30" s="502">
        <f>C30/12</f>
        <v>40865174.25</v>
      </c>
      <c r="K30" s="502">
        <f>C30/12</f>
        <v>40865174.25</v>
      </c>
      <c r="L30" s="502">
        <f>C30/12</f>
        <v>40865174.25</v>
      </c>
      <c r="M30" s="502">
        <f>C30/12</f>
        <v>40865174.25</v>
      </c>
      <c r="N30" s="502">
        <f>C30/12</f>
        <v>40865174.25</v>
      </c>
      <c r="O30" s="502">
        <f>C30/12</f>
        <v>40865174.25</v>
      </c>
      <c r="P30" s="472">
        <f>SUM(D30:O30)</f>
        <v>490382091</v>
      </c>
    </row>
    <row r="31" spans="1:16" ht="18" customHeight="1" x14ac:dyDescent="0.25">
      <c r="A31" s="290">
        <v>58</v>
      </c>
      <c r="B31" s="492" t="s">
        <v>491</v>
      </c>
      <c r="C31" s="493">
        <f t="shared" ref="C31:O31" si="30">C27+C28</f>
        <v>1840075111</v>
      </c>
      <c r="D31" s="508">
        <f t="shared" si="30"/>
        <v>153339592.58333331</v>
      </c>
      <c r="E31" s="508">
        <f t="shared" si="30"/>
        <v>153339592.58333331</v>
      </c>
      <c r="F31" s="508">
        <f t="shared" si="30"/>
        <v>153339592.58333331</v>
      </c>
      <c r="G31" s="508">
        <f t="shared" si="30"/>
        <v>153339592.58333331</v>
      </c>
      <c r="H31" s="508">
        <f t="shared" si="30"/>
        <v>153339592.58333331</v>
      </c>
      <c r="I31" s="508">
        <f t="shared" si="30"/>
        <v>153339592.58333331</v>
      </c>
      <c r="J31" s="508">
        <f t="shared" si="30"/>
        <v>153339592.58333331</v>
      </c>
      <c r="K31" s="508">
        <f t="shared" si="30"/>
        <v>153339592.58333331</v>
      </c>
      <c r="L31" s="508">
        <f t="shared" si="30"/>
        <v>153339592.58333331</v>
      </c>
      <c r="M31" s="508">
        <f t="shared" si="30"/>
        <v>153339592.58333331</v>
      </c>
      <c r="N31" s="508">
        <f t="shared" si="30"/>
        <v>153339592.58333331</v>
      </c>
      <c r="O31" s="508">
        <f t="shared" si="30"/>
        <v>153339592.58333331</v>
      </c>
      <c r="P31" s="472">
        <f>SUM(D31:O31)</f>
        <v>1840075110.9999993</v>
      </c>
    </row>
    <row r="32" spans="1:16" x14ac:dyDescent="0.25">
      <c r="B32" s="341"/>
      <c r="C32" s="341"/>
      <c r="D32" s="498"/>
      <c r="E32" s="498"/>
      <c r="F32" s="498"/>
      <c r="G32" s="498"/>
      <c r="H32" s="498"/>
      <c r="I32" s="498"/>
      <c r="J32" s="498"/>
      <c r="K32" s="498"/>
      <c r="L32" s="498"/>
      <c r="M32" s="498"/>
      <c r="N32" s="498"/>
      <c r="O32" s="498"/>
    </row>
    <row r="33" spans="2:15" x14ac:dyDescent="0.25">
      <c r="B33" s="341"/>
      <c r="C33" s="341"/>
      <c r="D33" s="498"/>
      <c r="E33" s="498"/>
      <c r="F33" s="498"/>
      <c r="G33" s="498"/>
      <c r="H33" s="498"/>
      <c r="I33" s="498"/>
      <c r="J33" s="498"/>
      <c r="K33" s="498"/>
      <c r="L33" s="498"/>
      <c r="M33" s="498"/>
      <c r="N33" s="498"/>
      <c r="O33" s="498"/>
    </row>
  </sheetData>
  <phoneticPr fontId="57" type="noConversion"/>
  <pageMargins left="0.78740157480314965" right="0.78740157480314965" top="0.78740157480314965" bottom="0.78740157480314965" header="0.51181102362204722" footer="0.51181102362204722"/>
  <pageSetup paperSize="9" scale="59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3.2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2" sqref="C2"/>
    </sheetView>
  </sheetViews>
  <sheetFormatPr defaultColWidth="9.109375" defaultRowHeight="13.2" x14ac:dyDescent="0.25"/>
  <cols>
    <col min="1" max="1" width="9.109375" style="255"/>
    <col min="2" max="2" width="38.33203125" style="255" customWidth="1"/>
    <col min="3" max="3" width="16.5546875" style="255" customWidth="1"/>
    <col min="4" max="4" width="13.6640625" style="255" customWidth="1"/>
    <col min="5" max="5" width="13.44140625" style="255" customWidth="1"/>
    <col min="6" max="6" width="14" style="255" customWidth="1"/>
    <col min="7" max="16384" width="9.109375" style="255"/>
  </cols>
  <sheetData>
    <row r="1" spans="1:6" x14ac:dyDescent="0.25">
      <c r="B1" s="296" t="s">
        <v>400</v>
      </c>
      <c r="C1" s="446" t="s">
        <v>492</v>
      </c>
    </row>
    <row r="2" spans="1:6" x14ac:dyDescent="0.25">
      <c r="A2" s="296"/>
      <c r="B2" s="296" t="s">
        <v>500</v>
      </c>
      <c r="C2" s="70" t="s">
        <v>847</v>
      </c>
      <c r="D2" s="296"/>
    </row>
    <row r="3" spans="1:6" x14ac:dyDescent="0.25">
      <c r="A3" s="296"/>
      <c r="B3" s="296"/>
      <c r="C3" s="247" t="s">
        <v>258</v>
      </c>
      <c r="D3" s="296"/>
    </row>
    <row r="4" spans="1:6" ht="36" customHeight="1" x14ac:dyDescent="0.25">
      <c r="A4" s="619" t="s">
        <v>493</v>
      </c>
      <c r="B4" s="619"/>
      <c r="C4" s="619"/>
      <c r="D4" s="619"/>
    </row>
    <row r="6" spans="1:6" x14ac:dyDescent="0.25">
      <c r="A6" s="255" t="s">
        <v>290</v>
      </c>
      <c r="B6" s="255" t="s">
        <v>259</v>
      </c>
      <c r="C6" s="255" t="s">
        <v>190</v>
      </c>
      <c r="D6" s="255" t="s">
        <v>191</v>
      </c>
      <c r="E6" s="241" t="s">
        <v>292</v>
      </c>
      <c r="F6" s="255" t="s">
        <v>445</v>
      </c>
    </row>
    <row r="7" spans="1:6" ht="24" x14ac:dyDescent="0.25">
      <c r="A7" s="449" t="s">
        <v>494</v>
      </c>
      <c r="B7" s="448" t="s">
        <v>495</v>
      </c>
      <c r="C7" s="494" t="s">
        <v>496</v>
      </c>
      <c r="D7" s="495" t="s">
        <v>497</v>
      </c>
      <c r="E7" s="495" t="s">
        <v>498</v>
      </c>
      <c r="F7" s="496" t="s">
        <v>499</v>
      </c>
    </row>
    <row r="8" spans="1:6" x14ac:dyDescent="0.25">
      <c r="A8" s="454" t="s">
        <v>411</v>
      </c>
      <c r="B8" s="497"/>
      <c r="C8" s="456"/>
      <c r="D8" s="456"/>
      <c r="E8" s="456">
        <f>C8+D8</f>
        <v>0</v>
      </c>
      <c r="F8" s="456"/>
    </row>
    <row r="9" spans="1:6" x14ac:dyDescent="0.25">
      <c r="A9" s="454" t="s">
        <v>412</v>
      </c>
      <c r="B9" s="455"/>
      <c r="C9" s="456"/>
      <c r="D9" s="456"/>
      <c r="E9" s="456">
        <f>C9+D9</f>
        <v>0</v>
      </c>
      <c r="F9" s="456"/>
    </row>
    <row r="10" spans="1:6" x14ac:dyDescent="0.25">
      <c r="A10" s="454" t="s">
        <v>413</v>
      </c>
      <c r="B10" s="455"/>
      <c r="C10" s="456"/>
      <c r="D10" s="456"/>
      <c r="E10" s="456">
        <f>C10+D10</f>
        <v>0</v>
      </c>
      <c r="F10" s="456"/>
    </row>
    <row r="11" spans="1:6" x14ac:dyDescent="0.25">
      <c r="A11" s="454" t="s">
        <v>414</v>
      </c>
      <c r="B11" s="455"/>
      <c r="C11" s="456"/>
      <c r="D11" s="456"/>
      <c r="E11" s="456">
        <f>C11+D11</f>
        <v>0</v>
      </c>
      <c r="F11" s="456"/>
    </row>
    <row r="12" spans="1:6" x14ac:dyDescent="0.25">
      <c r="A12" s="454" t="s">
        <v>419</v>
      </c>
      <c r="B12" s="455"/>
      <c r="C12" s="456"/>
      <c r="D12" s="456"/>
      <c r="E12" s="456">
        <f>C12+D12</f>
        <v>0</v>
      </c>
      <c r="F12" s="456"/>
    </row>
    <row r="13" spans="1:6" x14ac:dyDescent="0.25">
      <c r="A13" s="457" t="s">
        <v>425</v>
      </c>
      <c r="B13" s="458" t="s">
        <v>211</v>
      </c>
      <c r="C13" s="459">
        <f>SUM(C8:C12)</f>
        <v>0</v>
      </c>
      <c r="D13" s="459">
        <f>SUM(D8:D12)</f>
        <v>0</v>
      </c>
      <c r="E13" s="459">
        <f>SUM(E8:E12)</f>
        <v>0</v>
      </c>
      <c r="F13" s="459">
        <f>SUM(F8:F12)</f>
        <v>0</v>
      </c>
    </row>
  </sheetData>
  <mergeCells count="1">
    <mergeCell ref="A4:D4"/>
  </mergeCells>
  <phoneticPr fontId="5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2</vt:i4>
      </vt:variant>
    </vt:vector>
  </HeadingPairs>
  <TitlesOfParts>
    <vt:vector size="25" baseType="lpstr">
      <vt:lpstr>1</vt:lpstr>
      <vt:lpstr>1a</vt:lpstr>
      <vt:lpstr>1b</vt:lpstr>
      <vt:lpstr>2</vt:lpstr>
      <vt:lpstr>2a</vt:lpstr>
      <vt:lpstr>2b</vt:lpstr>
      <vt:lpstr>2-c</vt:lpstr>
      <vt:lpstr>2d</vt:lpstr>
      <vt:lpstr>3.mell. </vt:lpstr>
      <vt:lpstr>4.mell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</vt:lpstr>
      <vt:lpstr>12</vt:lpstr>
      <vt:lpstr>13. mell</vt:lpstr>
      <vt:lpstr>Munka1</vt:lpstr>
      <vt:lpstr>14 mell</vt:lpstr>
      <vt:lpstr>'13. mell'!Nyomtatási_terület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Ági</cp:lastModifiedBy>
  <cp:lastPrinted>2017-02-27T13:16:53Z</cp:lastPrinted>
  <dcterms:created xsi:type="dcterms:W3CDTF">2017-02-09T14:59:06Z</dcterms:created>
  <dcterms:modified xsi:type="dcterms:W3CDTF">2017-07-21T08:07:27Z</dcterms:modified>
</cp:coreProperties>
</file>