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4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76" i="1" l="1"/>
  <c r="AI76" i="1"/>
  <c r="BA69" i="1"/>
  <c r="BA75" i="1" s="1"/>
  <c r="AX69" i="1"/>
  <c r="AX75" i="1" s="1"/>
  <c r="AU69" i="1"/>
  <c r="AR69" i="1"/>
  <c r="AR76" i="1" s="1"/>
  <c r="AO69" i="1"/>
  <c r="AO75" i="1" s="1"/>
  <c r="AL69" i="1"/>
  <c r="AL76" i="1" s="1"/>
  <c r="AI69" i="1"/>
  <c r="BA66" i="1"/>
  <c r="AX66" i="1"/>
  <c r="AU66" i="1"/>
  <c r="AR66" i="1"/>
  <c r="AL66" i="1"/>
  <c r="AL77" i="1" s="1"/>
  <c r="BA59" i="1"/>
  <c r="AX59" i="1"/>
  <c r="AU59" i="1"/>
  <c r="AR59" i="1"/>
  <c r="AL59" i="1"/>
  <c r="BA58" i="1"/>
  <c r="AX58" i="1"/>
  <c r="AU58" i="1"/>
  <c r="AR58" i="1"/>
  <c r="BA56" i="1"/>
  <c r="AX56" i="1"/>
  <c r="AU56" i="1"/>
  <c r="AU55" i="1" s="1"/>
  <c r="AR56" i="1"/>
  <c r="AR55" i="1" s="1"/>
  <c r="AO56" i="1"/>
  <c r="AL56" i="1"/>
  <c r="AI56" i="1"/>
  <c r="AI55" i="1" s="1"/>
  <c r="AD56" i="1"/>
  <c r="AD55" i="1" s="1"/>
  <c r="Y56" i="1"/>
  <c r="K56" i="1"/>
  <c r="BA55" i="1"/>
  <c r="AX55" i="1"/>
  <c r="AO55" i="1"/>
  <c r="AL55" i="1"/>
  <c r="Y55" i="1"/>
  <c r="K55" i="1"/>
  <c r="BA54" i="1"/>
  <c r="AX54" i="1"/>
  <c r="AU54" i="1"/>
  <c r="AR54" i="1"/>
  <c r="BA53" i="1"/>
  <c r="AX53" i="1"/>
  <c r="AU53" i="1"/>
  <c r="AR53" i="1"/>
  <c r="AO53" i="1"/>
  <c r="BA52" i="1"/>
  <c r="AX52" i="1"/>
  <c r="AU52" i="1"/>
  <c r="AR52" i="1"/>
  <c r="AO52" i="1"/>
  <c r="BA51" i="1"/>
  <c r="AX51" i="1"/>
  <c r="AU51" i="1"/>
  <c r="AR51" i="1"/>
  <c r="BA50" i="1"/>
  <c r="AX50" i="1"/>
  <c r="AU50" i="1"/>
  <c r="AR50" i="1"/>
  <c r="BA48" i="1"/>
  <c r="AX48" i="1"/>
  <c r="AU48" i="1"/>
  <c r="AR48" i="1"/>
  <c r="AO48" i="1"/>
  <c r="AL48" i="1"/>
  <c r="AI48" i="1"/>
  <c r="AD48" i="1"/>
  <c r="Y48" i="1"/>
  <c r="K48" i="1"/>
  <c r="K47" i="1"/>
  <c r="BA45" i="1"/>
  <c r="AX45" i="1"/>
  <c r="AU45" i="1"/>
  <c r="AR45" i="1"/>
  <c r="AO45" i="1"/>
  <c r="AL45" i="1"/>
  <c r="AI45" i="1"/>
  <c r="AD45" i="1"/>
  <c r="Y45" i="1"/>
  <c r="K45" i="1"/>
  <c r="BA43" i="1"/>
  <c r="AX43" i="1"/>
  <c r="AU43" i="1"/>
  <c r="AR43" i="1"/>
  <c r="AO43" i="1"/>
  <c r="AL43" i="1"/>
  <c r="AI43" i="1"/>
  <c r="AD43" i="1"/>
  <c r="Y43" i="1"/>
  <c r="K43" i="1"/>
  <c r="BA42" i="1"/>
  <c r="AX42" i="1"/>
  <c r="AX37" i="1" s="1"/>
  <c r="AU42" i="1"/>
  <c r="AR42" i="1"/>
  <c r="AO42" i="1"/>
  <c r="AL42" i="1"/>
  <c r="AL37" i="1" s="1"/>
  <c r="AI42" i="1"/>
  <c r="AD42" i="1"/>
  <c r="Y42" i="1"/>
  <c r="BA41" i="1"/>
  <c r="AX41" i="1"/>
  <c r="AU41" i="1"/>
  <c r="AR41" i="1"/>
  <c r="AO41" i="1"/>
  <c r="AL41" i="1"/>
  <c r="AI41" i="1"/>
  <c r="AD41" i="1"/>
  <c r="Y41" i="1"/>
  <c r="K40" i="1"/>
  <c r="BA39" i="1"/>
  <c r="AX39" i="1"/>
  <c r="AU39" i="1"/>
  <c r="AU37" i="1" s="1"/>
  <c r="AR39" i="1"/>
  <c r="AR37" i="1" s="1"/>
  <c r="AO39" i="1"/>
  <c r="AL39" i="1"/>
  <c r="AI39" i="1"/>
  <c r="AI37" i="1" s="1"/>
  <c r="AD39" i="1"/>
  <c r="AD37" i="1" s="1"/>
  <c r="Y39" i="1"/>
  <c r="K39" i="1"/>
  <c r="BA37" i="1"/>
  <c r="AO37" i="1"/>
  <c r="Y37" i="1"/>
  <c r="K37" i="1"/>
  <c r="BA35" i="1"/>
  <c r="AX35" i="1"/>
  <c r="AU35" i="1"/>
  <c r="AR35" i="1"/>
  <c r="AO35" i="1"/>
  <c r="AL35" i="1"/>
  <c r="AI35" i="1"/>
  <c r="AD35" i="1"/>
  <c r="Y35" i="1"/>
  <c r="BA34" i="1"/>
  <c r="AX34" i="1"/>
  <c r="AU34" i="1"/>
  <c r="AR34" i="1"/>
  <c r="AO34" i="1"/>
  <c r="AL34" i="1"/>
  <c r="AI34" i="1"/>
  <c r="AD34" i="1"/>
  <c r="Y34" i="1"/>
  <c r="K34" i="1"/>
  <c r="BA33" i="1"/>
  <c r="AX33" i="1"/>
  <c r="AU33" i="1"/>
  <c r="AR33" i="1"/>
  <c r="AO33" i="1"/>
  <c r="AL33" i="1"/>
  <c r="AI33" i="1"/>
  <c r="AD33" i="1"/>
  <c r="Y33" i="1"/>
  <c r="K33" i="1"/>
  <c r="BA32" i="1"/>
  <c r="AX32" i="1"/>
  <c r="AU32" i="1"/>
  <c r="AR32" i="1"/>
  <c r="AO32" i="1"/>
  <c r="AL32" i="1"/>
  <c r="AI32" i="1"/>
  <c r="AD32" i="1"/>
  <c r="Y32" i="1"/>
  <c r="K32" i="1"/>
  <c r="BA31" i="1"/>
  <c r="AX31" i="1"/>
  <c r="AU31" i="1"/>
  <c r="AR31" i="1"/>
  <c r="AO31" i="1"/>
  <c r="AL31" i="1"/>
  <c r="AI31" i="1"/>
  <c r="AD31" i="1"/>
  <c r="Y31" i="1"/>
  <c r="K31" i="1"/>
  <c r="BA30" i="1"/>
  <c r="AX30" i="1"/>
  <c r="AU30" i="1"/>
  <c r="AR30" i="1"/>
  <c r="AO30" i="1"/>
  <c r="AL30" i="1"/>
  <c r="AI30" i="1"/>
  <c r="AD30" i="1"/>
  <c r="Y30" i="1"/>
  <c r="K30" i="1"/>
  <c r="BA29" i="1"/>
  <c r="AX29" i="1"/>
  <c r="AU29" i="1"/>
  <c r="AR29" i="1"/>
  <c r="AO29" i="1"/>
  <c r="AL29" i="1"/>
  <c r="AI29" i="1"/>
  <c r="AD29" i="1"/>
  <c r="Y29" i="1"/>
  <c r="K29" i="1"/>
  <c r="BA28" i="1"/>
  <c r="AX28" i="1"/>
  <c r="AU28" i="1"/>
  <c r="AR28" i="1"/>
  <c r="AO28" i="1"/>
  <c r="AL28" i="1"/>
  <c r="AI28" i="1"/>
  <c r="AD28" i="1"/>
  <c r="Y28" i="1"/>
  <c r="K28" i="1"/>
  <c r="BA27" i="1"/>
  <c r="BA25" i="1" s="1"/>
  <c r="AX27" i="1"/>
  <c r="AU27" i="1"/>
  <c r="AR27" i="1"/>
  <c r="AO27" i="1"/>
  <c r="AO25" i="1" s="1"/>
  <c r="AL27" i="1"/>
  <c r="AI27" i="1"/>
  <c r="AD27" i="1"/>
  <c r="Y27" i="1"/>
  <c r="Y25" i="1" s="1"/>
  <c r="K27" i="1"/>
  <c r="AX25" i="1"/>
  <c r="AU25" i="1"/>
  <c r="AR25" i="1"/>
  <c r="AL25" i="1"/>
  <c r="AI25" i="1"/>
  <c r="AD25" i="1"/>
  <c r="K25" i="1"/>
  <c r="AD20" i="1"/>
  <c r="Y20" i="1"/>
  <c r="K20" i="1"/>
  <c r="BA19" i="1"/>
  <c r="AX19" i="1"/>
  <c r="AU19" i="1"/>
  <c r="AR19" i="1"/>
  <c r="AO19" i="1"/>
  <c r="AL19" i="1"/>
  <c r="AI19" i="1"/>
  <c r="AD19" i="1"/>
  <c r="Y19" i="1"/>
  <c r="K19" i="1"/>
  <c r="BA18" i="1"/>
  <c r="AX18" i="1"/>
  <c r="AU18" i="1"/>
  <c r="AR18" i="1"/>
  <c r="AO18" i="1"/>
  <c r="AL18" i="1"/>
  <c r="AI18" i="1"/>
  <c r="AD18" i="1"/>
  <c r="Y18" i="1"/>
  <c r="AD16" i="1"/>
  <c r="Y16" i="1"/>
  <c r="K16" i="1"/>
  <c r="AD15" i="1"/>
  <c r="Y15" i="1"/>
  <c r="K15" i="1"/>
  <c r="AD14" i="1"/>
  <c r="Y14" i="1"/>
  <c r="K14" i="1"/>
  <c r="BA13" i="1"/>
  <c r="BA10" i="1" s="1"/>
  <c r="BA73" i="1" s="1"/>
  <c r="BA74" i="1" s="1"/>
  <c r="AX13" i="1"/>
  <c r="AX12" i="1" s="1"/>
  <c r="AU13" i="1"/>
  <c r="AR13" i="1"/>
  <c r="AO13" i="1"/>
  <c r="AO10" i="1" s="1"/>
  <c r="AO73" i="1" s="1"/>
  <c r="AO74" i="1" s="1"/>
  <c r="AL13" i="1"/>
  <c r="AL12" i="1" s="1"/>
  <c r="AI13" i="1"/>
  <c r="AD13" i="1"/>
  <c r="Y13" i="1"/>
  <c r="Y10" i="1" s="1"/>
  <c r="Y73" i="1" s="1"/>
  <c r="Y74" i="1" s="1"/>
  <c r="Y75" i="1" s="1"/>
  <c r="K13" i="1"/>
  <c r="BA12" i="1"/>
  <c r="AU12" i="1"/>
  <c r="AR12" i="1"/>
  <c r="AO12" i="1"/>
  <c r="AI12" i="1"/>
  <c r="AD12" i="1"/>
  <c r="Y12" i="1"/>
  <c r="AX10" i="1"/>
  <c r="AX73" i="1" s="1"/>
  <c r="AX74" i="1" s="1"/>
  <c r="AU10" i="1"/>
  <c r="AU73" i="1" s="1"/>
  <c r="AU74" i="1" s="1"/>
  <c r="AR10" i="1"/>
  <c r="AR73" i="1" s="1"/>
  <c r="AR74" i="1" s="1"/>
  <c r="AL10" i="1"/>
  <c r="AL73" i="1" s="1"/>
  <c r="AL74" i="1" s="1"/>
  <c r="AI10" i="1"/>
  <c r="AI73" i="1" s="1"/>
  <c r="AI74" i="1" s="1"/>
  <c r="AD10" i="1"/>
  <c r="AD73" i="1" s="1"/>
  <c r="AD74" i="1" s="1"/>
  <c r="AD75" i="1" s="1"/>
  <c r="K10" i="1"/>
  <c r="K73" i="1" s="1"/>
  <c r="AI75" i="1" l="1"/>
  <c r="AU75" i="1"/>
  <c r="AR75" i="1"/>
  <c r="AX76" i="1"/>
  <c r="AL75" i="1"/>
  <c r="AO76" i="1"/>
  <c r="BA76" i="1"/>
</calcChain>
</file>

<file path=xl/sharedStrings.xml><?xml version="1.0" encoding="utf-8"?>
<sst xmlns="http://schemas.openxmlformats.org/spreadsheetml/2006/main" count="594" uniqueCount="142">
  <si>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</si>
  <si>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</si>
  <si>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</si>
  <si>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</si>
  <si>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</si>
  <si>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</si>
  <si>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</si>
  <si>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</si>
  <si>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</si>
  <si>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</si>
  <si>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Összesen:</t>
  </si>
  <si>
    <t>Elszámolásból származó bevételek</t>
  </si>
  <si>
    <t>11.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</si>
  <si>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</si>
  <si>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</si>
  <si>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</si>
  <si>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</si>
  <si>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</si>
  <si>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1. </t>
  </si>
  <si>
    <t xml:space="preserve">2. </t>
  </si>
  <si>
    <t>Felsőörs község Önkormányzata</t>
  </si>
  <si>
    <t xml:space="preserve">3. </t>
  </si>
  <si>
    <t>II.</t>
  </si>
  <si>
    <t>"14. melléklet az  5/2019.(II.28.)önkormányzati rendelethez"</t>
  </si>
  <si>
    <t>2017. évi állami hozzájárulások (Ft)</t>
  </si>
  <si>
    <t>2019. évi állami hozzájárulások (Ft)</t>
  </si>
  <si>
    <t xml:space="preserve">14. melléklet a  4/2017.(III.08.)önkormányzati rendelethez </t>
  </si>
  <si>
    <t>14. melléklet a 3/2020.(II.27.) önkormányzati rendelethez, hatályos 2020. február 28-tól</t>
  </si>
  <si>
    <t>Jogcím</t>
  </si>
  <si>
    <t>2014. évi eredeti</t>
  </si>
  <si>
    <t>2014. évi módosított</t>
  </si>
  <si>
    <t>2015. év</t>
  </si>
  <si>
    <t>Módosított ei. (2015.05.31)</t>
  </si>
  <si>
    <t>Módosított ei. (2015.08.31)</t>
  </si>
  <si>
    <t>Módosított ei. (2015.11.30)</t>
  </si>
  <si>
    <t>2016. év</t>
  </si>
  <si>
    <t>2017. év</t>
  </si>
  <si>
    <t>2019. év</t>
  </si>
  <si>
    <t>2018 év módosított előirányzat V.31.</t>
  </si>
  <si>
    <t>2019 év módosított előirányzat V.31.</t>
  </si>
  <si>
    <t>2019 év módosított előirányzat VIII.31.</t>
  </si>
  <si>
    <t>2019 év módosított előirányzat XI.30.</t>
  </si>
  <si>
    <t>2019 év módosított előirányzat XII.31.</t>
  </si>
  <si>
    <t>2019.évi módosított előirányzat VIII.31.</t>
  </si>
  <si>
    <t>Fajlagos</t>
  </si>
  <si>
    <t>Összesen</t>
  </si>
  <si>
    <t>Mutatószám</t>
  </si>
  <si>
    <t>száma</t>
  </si>
  <si>
    <t>Megnevezése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</si>
  <si>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</si>
  <si>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</si>
  <si>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</si>
  <si>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</si>
  <si>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</si>
  <si>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</si>
  <si>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</si>
  <si>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</si>
  <si>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</si>
  <si>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</si>
  <si>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</si>
  <si>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</si>
  <si>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</si>
  <si>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</si>
  <si>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</si>
  <si>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</si>
  <si>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</si>
  <si>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</si>
  <si>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</si>
  <si>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Beszámítás öszege (-1141976)</t>
  </si>
  <si>
    <t>Beszámítás öszege (0)</t>
  </si>
  <si>
    <t>1.c</t>
  </si>
  <si>
    <t>Egyéb kötelező önkormányzati feladatok támogatása</t>
  </si>
  <si>
    <t>1.d</t>
  </si>
  <si>
    <t>Lakott külterülettel kapcsolatos feladatok</t>
  </si>
  <si>
    <t>1.e</t>
  </si>
  <si>
    <t>Üdülőhelyi feladatok támogatása</t>
  </si>
  <si>
    <t>1. kieg.</t>
  </si>
  <si>
    <t>I.1 jogcímekhez kapcsolódó kiegészítés</t>
  </si>
  <si>
    <t>I.6</t>
  </si>
  <si>
    <t>Polgármesteri illetmény támogatása</t>
  </si>
  <si>
    <t xml:space="preserve"> 2015. évről áthúzódó bérkompenzáció támogatása</t>
  </si>
  <si>
    <t xml:space="preserve"> 2016. évről áthúzódó bérkompenzáció támogatása</t>
  </si>
  <si>
    <t xml:space="preserve"> 2018. évről áthúzódó bérkompenzáció támogatása</t>
  </si>
  <si>
    <t>Minimálbér és garantált bérminimum emelésével kapcsolatos kiegészítő támogatás az 1354/2019. (VI.14.) Korm. határozat alapján</t>
  </si>
  <si>
    <t>Települési önkormányzatok egyes köznevelési feladatainak támogatása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</si>
  <si>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</si>
  <si>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</si>
  <si>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</si>
  <si>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 xml:space="preserve">Óvodapedagógusok  átlagbérének és közterheinek elismert pótlólagos támogatása 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</si>
  <si>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</si>
  <si>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</si>
  <si>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>Óvodaműködtetési támogatás  8 hó</t>
  </si>
  <si>
    <t>Óvodaműködtetési támogatás  4 hó</t>
  </si>
  <si>
    <t>Pedagógus II. kategóriába sorolt óvodapedagógusok kiegészítő támogatása 2014.</t>
  </si>
  <si>
    <t>5.a</t>
  </si>
  <si>
    <t>Pedagógus II. kategóriába sorolt óvodapedagógusok kiegészítő támogatása 2015. dec.31-ig</t>
  </si>
  <si>
    <t>Pedagógus II. kategóriába sorolt óvodapedagógusok kiegészítő támogatása 2018. jan.1-ig</t>
  </si>
  <si>
    <t>Pedagógus II. kategóriába sorolt óvodapedagógusok kiegészítő támogatása 2015.</t>
  </si>
  <si>
    <t>5.b.</t>
  </si>
  <si>
    <t>Pedagógus II. kategóriába sorolt óvodapedagógusok kiegészítő támogatása 2016.</t>
  </si>
  <si>
    <t>Pedagógus II. kategóriába sorolt óvodapedagógusok kiegészítő támogatása 2019. jan 1.-ig</t>
  </si>
  <si>
    <t>III.</t>
  </si>
  <si>
    <t>Települési önkormányzatok szociális és gyermekjóléti feladatainak támogatása</t>
  </si>
  <si>
    <t>Pénzbeli szociális ellátások kiegészítése</t>
  </si>
  <si>
    <t>Települési önkormányzatok szociális feladatainak támogatása</t>
  </si>
  <si>
    <t>Szociális és gyermekjóléti feladatok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</si>
  <si>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</si>
  <si>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</si>
  <si>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</si>
  <si>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</si>
  <si>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</si>
  <si>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</si>
  <si>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</si>
  <si>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Falu- és tanyagondnoki szolgálatok kiegészítő támogatása a 1294/2019. (V.27.) Korm. határozat alapján</t>
  </si>
  <si>
    <t>3.m</t>
  </si>
  <si>
    <t>Kistelepülések szociális feladatainak támogatása</t>
  </si>
  <si>
    <t>gyermekétkeztetés támogatás elismert dolgozók bértámogatása</t>
  </si>
  <si>
    <t>Gyermekétkeztetés üzemeltetési támogatás</t>
  </si>
  <si>
    <t>Szociális ágazati pótlék</t>
  </si>
  <si>
    <t>6.a (1)</t>
  </si>
  <si>
    <t>Bölcsöde szakmai dolgozók bértámogatása: felsőfokú végzettségű</t>
  </si>
  <si>
    <t>6.a (2)</t>
  </si>
  <si>
    <t>Bölcsöde szakmai dolgozók bértámogatása: bölcsődei dajkák, középfokú végzettségű</t>
  </si>
  <si>
    <t>6.b</t>
  </si>
  <si>
    <t>Bölcsődei üzemeltetési támogatás</t>
  </si>
  <si>
    <t>IV.</t>
  </si>
  <si>
    <t>Települési önkormányzatok kulturális feladatainak támogatása</t>
  </si>
  <si>
    <t>1.d.</t>
  </si>
  <si>
    <t>Települési önkormányz.támogatása a nyilv. könyvtári ellátási és a közműv.feledatokhoz.</t>
  </si>
  <si>
    <t>Kulturális pótlék</t>
  </si>
  <si>
    <t>Kiegészítő támogatások</t>
  </si>
  <si>
    <t>Költségvetési szervnél foglalkoztatottak bérkompenzációja (2015. évi)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</si>
  <si>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</si>
  <si>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</si>
  <si>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</si>
  <si>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Önkormányzat központi állami támogatásai:</t>
  </si>
  <si>
    <t xml:space="preserve"> összesen</t>
  </si>
  <si>
    <t>költségvetési tv. 2. sz. melléklete sz</t>
  </si>
  <si>
    <t>működési célú támogatás</t>
  </si>
  <si>
    <t>felhalmozási célú támogatás</t>
  </si>
  <si>
    <t>kiegészítő támogatás</t>
  </si>
  <si>
    <t>elszámolásból származó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</si>
</sst>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F_t_-;\-* #,##0.00\ _F_t_-;_-* &quot;-&quot;??\ _F_t_-;_-@_-"/>
    <numFmt numFmtId="167" formatCode="_-* #,##0\ _F_t_-;\-* #,##0\ _F_t_-;_-* &quot;-&quot;??\ _F_t_-;_-@_-"/>
    <numFmt numFmtId="170" formatCode="#,##0.0"/>
    <numFmt numFmtId="171" formatCode="0.0"/>
    <numFmt numFmtId="172" formatCode="#,##0_ ;\-#,##0\ "/>
    <numFmt numFmtId="173" formatCode="#\ ##0\ ##0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  <font>
      <b/>
      <i/>
      <sz val="9"/>
      <name val="Arial"/>
      <family val="2"/>
      <charset val="238"/>
    </font>
    <font>
      <sz val="9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84">
    <xf numFmtId="0" fontId="0" fillId="0" borderId="0" xfId="0"/>
    <xf numFmtId="0" fontId="0" fillId="0" borderId="0" xfId="0" applyBorder="1"/>
    <xf numFmtId="0" fontId="8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2" fillId="0" borderId="0" xfId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1" applyFont="1" applyBorder="1" applyAlignment="1">
      <alignment wrapText="1"/>
    </xf>
    <xf numFmtId="0" fontId="6" fillId="0" borderId="0" xfId="5" applyFont="1" applyFill="1" applyBorder="1" applyAlignment="1">
      <alignment horizontal="right" wrapText="1"/>
    </xf>
    <xf numFmtId="0" fontId="6" fillId="0" borderId="1" xfId="5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6" fillId="0" borderId="0" xfId="5" applyFont="1" applyFill="1" applyBorder="1" applyAlignment="1">
      <alignment wrapText="1"/>
    </xf>
    <xf numFmtId="0" fontId="3" fillId="0" borderId="26" xfId="5" applyFont="1" applyFill="1" applyBorder="1" applyAlignment="1">
      <alignment horizontal="centerContinuous" vertical="center"/>
    </xf>
    <xf numFmtId="0" fontId="3" fillId="0" borderId="8" xfId="5" applyFont="1" applyFill="1" applyBorder="1" applyAlignment="1">
      <alignment horizontal="centerContinuous" vertical="center"/>
    </xf>
    <xf numFmtId="0" fontId="3" fillId="0" borderId="16" xfId="5" applyFont="1" applyFill="1" applyBorder="1" applyAlignment="1">
      <alignment horizontal="centerContinuous"/>
    </xf>
    <xf numFmtId="0" fontId="3" fillId="0" borderId="1" xfId="5" applyFont="1" applyFill="1" applyBorder="1" applyAlignment="1">
      <alignment horizontal="centerContinuous"/>
    </xf>
    <xf numFmtId="0" fontId="3" fillId="0" borderId="18" xfId="5" applyFont="1" applyFill="1" applyBorder="1" applyAlignment="1">
      <alignment horizontal="centerContinuous"/>
    </xf>
    <xf numFmtId="0" fontId="3" fillId="0" borderId="16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/>
    </xf>
    <xf numFmtId="0" fontId="3" fillId="0" borderId="18" xfId="5" applyFont="1" applyFill="1" applyBorder="1" applyAlignment="1">
      <alignment horizontal="center"/>
    </xf>
    <xf numFmtId="0" fontId="2" fillId="0" borderId="16" xfId="5" applyFont="1" applyBorder="1" applyAlignment="1">
      <alignment horizontal="centerContinuous" vertical="center" wrapText="1"/>
    </xf>
    <xf numFmtId="0" fontId="2" fillId="0" borderId="1" xfId="5" applyFont="1" applyBorder="1" applyAlignment="1">
      <alignment horizontal="centerContinuous" vertical="center" wrapText="1"/>
    </xf>
    <xf numFmtId="0" fontId="2" fillId="0" borderId="18" xfId="5" applyFont="1" applyBorder="1" applyAlignment="1">
      <alignment horizontal="centerContinuous" vertical="center" wrapText="1"/>
    </xf>
    <xf numFmtId="0" fontId="2" fillId="0" borderId="16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18" xfId="5" applyFont="1" applyBorder="1" applyAlignment="1">
      <alignment horizontal="center" vertical="center" wrapText="1"/>
    </xf>
    <xf numFmtId="0" fontId="3" fillId="0" borderId="21" xfId="5" applyFont="1" applyFill="1" applyBorder="1" applyAlignment="1">
      <alignment horizontal="center" vertical="center"/>
    </xf>
    <xf numFmtId="0" fontId="3" fillId="0" borderId="10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/>
    </xf>
    <xf numFmtId="0" fontId="3" fillId="0" borderId="5" xfId="5" applyFont="1" applyFill="1" applyBorder="1" applyAlignment="1">
      <alignment horizontal="center"/>
    </xf>
    <xf numFmtId="0" fontId="3" fillId="0" borderId="6" xfId="5" applyFont="1" applyFill="1" applyBorder="1" applyAlignment="1">
      <alignment horizontal="center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16" xfId="5" applyFont="1" applyFill="1" applyBorder="1" applyAlignment="1">
      <alignment horizontal="centerContinuous" vertical="center"/>
    </xf>
    <xf numFmtId="0" fontId="3" fillId="0" borderId="18" xfId="5" applyFont="1" applyFill="1" applyBorder="1" applyAlignment="1">
      <alignment horizontal="centerContinuous" vertical="center"/>
    </xf>
    <xf numFmtId="0" fontId="3" fillId="0" borderId="21" xfId="5" applyFont="1" applyFill="1" applyBorder="1" applyAlignment="1">
      <alignment horizontal="center"/>
    </xf>
    <xf numFmtId="0" fontId="3" fillId="0" borderId="2" xfId="5" applyFont="1" applyFill="1" applyBorder="1" applyAlignment="1">
      <alignment horizontal="center"/>
    </xf>
    <xf numFmtId="0" fontId="3" fillId="0" borderId="10" xfId="5" applyFont="1" applyFill="1" applyBorder="1" applyAlignment="1">
      <alignment horizontal="center"/>
    </xf>
    <xf numFmtId="0" fontId="3" fillId="0" borderId="22" xfId="5" applyFont="1" applyBorder="1" applyAlignment="1">
      <alignment horizontal="center"/>
    </xf>
    <xf numFmtId="0" fontId="3" fillId="0" borderId="2" xfId="5" applyFont="1" applyBorder="1" applyAlignment="1">
      <alignment horizontal="center"/>
    </xf>
    <xf numFmtId="3" fontId="3" fillId="0" borderId="10" xfId="5" applyNumberFormat="1" applyFont="1" applyBorder="1" applyAlignment="1">
      <alignment horizontal="center"/>
    </xf>
    <xf numFmtId="0" fontId="3" fillId="0" borderId="26" xfId="5" applyFont="1" applyFill="1" applyBorder="1" applyAlignment="1">
      <alignment horizontal="center" vertical="center"/>
    </xf>
    <xf numFmtId="0" fontId="3" fillId="0" borderId="8" xfId="5" applyFont="1" applyFill="1" applyBorder="1" applyAlignment="1">
      <alignment horizontal="center" vertical="center"/>
    </xf>
    <xf numFmtId="49" fontId="3" fillId="0" borderId="2" xfId="5" applyNumberFormat="1" applyFont="1" applyFill="1" applyBorder="1" applyAlignment="1">
      <alignment horizontal="centerContinuous"/>
    </xf>
    <xf numFmtId="0" fontId="3" fillId="0" borderId="2" xfId="5" applyFont="1" applyFill="1" applyBorder="1" applyAlignment="1">
      <alignment horizontal="centerContinuous" vertical="center"/>
    </xf>
    <xf numFmtId="0" fontId="3" fillId="0" borderId="26" xfId="5" applyFont="1" applyFill="1" applyBorder="1" applyAlignment="1">
      <alignment horizontal="center"/>
    </xf>
    <xf numFmtId="0" fontId="3" fillId="0" borderId="7" xfId="5" applyFont="1" applyFill="1" applyBorder="1" applyAlignment="1">
      <alignment horizontal="center"/>
    </xf>
    <xf numFmtId="0" fontId="3" fillId="0" borderId="8" xfId="5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3" fillId="0" borderId="7" xfId="5" applyFont="1" applyBorder="1" applyAlignment="1">
      <alignment horizontal="center"/>
    </xf>
    <xf numFmtId="3" fontId="3" fillId="0" borderId="8" xfId="5" applyNumberFormat="1" applyFont="1" applyBorder="1" applyAlignment="1">
      <alignment horizontal="center"/>
    </xf>
    <xf numFmtId="0" fontId="3" fillId="0" borderId="10" xfId="5" applyFont="1" applyFill="1" applyBorder="1" applyAlignment="1">
      <alignment horizontal="centerContinuous" vertical="center"/>
    </xf>
    <xf numFmtId="49" fontId="3" fillId="0" borderId="3" xfId="5" applyNumberFormat="1" applyFont="1" applyFill="1" applyBorder="1" applyAlignment="1">
      <alignment horizontal="centerContinuous"/>
    </xf>
    <xf numFmtId="0" fontId="3" fillId="0" borderId="3" xfId="5" applyFont="1" applyFill="1" applyBorder="1" applyAlignment="1">
      <alignment horizontal="centerContinuous" vertical="center"/>
    </xf>
    <xf numFmtId="0" fontId="3" fillId="0" borderId="16" xfId="5" applyFont="1" applyFill="1" applyBorder="1" applyAlignment="1">
      <alignment horizontal="center"/>
    </xf>
    <xf numFmtId="0" fontId="3" fillId="0" borderId="3" xfId="5" applyFont="1" applyFill="1" applyBorder="1" applyAlignment="1">
      <alignment horizontal="center"/>
    </xf>
    <xf numFmtId="0" fontId="1" fillId="0" borderId="18" xfId="5" applyFont="1" applyFill="1" applyBorder="1"/>
    <xf numFmtId="0" fontId="1" fillId="0" borderId="8" xfId="5" applyFont="1" applyFill="1" applyBorder="1"/>
    <xf numFmtId="3" fontId="1" fillId="0" borderId="8" xfId="5" applyNumberFormat="1" applyFont="1" applyBorder="1"/>
    <xf numFmtId="3" fontId="1" fillId="0" borderId="3" xfId="5" applyNumberFormat="1" applyFont="1" applyBorder="1"/>
    <xf numFmtId="3" fontId="1" fillId="0" borderId="0" xfId="5" applyNumberFormat="1" applyFont="1" applyBorder="1"/>
    <xf numFmtId="49" fontId="3" fillId="0" borderId="26" xfId="5" applyNumberFormat="1" applyFont="1" applyFill="1" applyBorder="1" applyAlignment="1">
      <alignment horizontal="center"/>
    </xf>
    <xf numFmtId="49" fontId="3" fillId="0" borderId="4" xfId="5" applyNumberFormat="1" applyFont="1" applyFill="1" applyBorder="1" applyAlignment="1">
      <alignment horizontal="center"/>
    </xf>
    <xf numFmtId="49" fontId="3" fillId="0" borderId="9" xfId="5" applyNumberFormat="1" applyFont="1" applyFill="1" applyBorder="1" applyAlignment="1">
      <alignment horizontal="center"/>
    </xf>
    <xf numFmtId="49" fontId="3" fillId="0" borderId="2" xfId="5" applyNumberFormat="1" applyFont="1" applyFill="1" applyBorder="1" applyAlignment="1">
      <alignment horizontal="center"/>
    </xf>
    <xf numFmtId="49" fontId="1" fillId="0" borderId="25" xfId="5" applyNumberFormat="1" applyFont="1" applyFill="1" applyBorder="1" applyAlignment="1">
      <alignment horizontal="center"/>
    </xf>
    <xf numFmtId="0" fontId="3" fillId="0" borderId="11" xfId="5" applyFont="1" applyFill="1" applyBorder="1" applyAlignment="1">
      <alignment horizontal="left"/>
    </xf>
    <xf numFmtId="0" fontId="3" fillId="0" borderId="58" xfId="5" applyFont="1" applyFill="1" applyBorder="1" applyAlignment="1">
      <alignment horizontal="center"/>
    </xf>
    <xf numFmtId="0" fontId="3" fillId="0" borderId="11" xfId="5" applyFont="1" applyFill="1" applyBorder="1" applyAlignment="1">
      <alignment horizontal="center"/>
    </xf>
    <xf numFmtId="3" fontId="2" fillId="0" borderId="11" xfId="5" applyNumberFormat="1" applyFont="1" applyFill="1" applyBorder="1" applyAlignment="1">
      <alignment horizontal="center"/>
    </xf>
    <xf numFmtId="0" fontId="3" fillId="0" borderId="25" xfId="5" applyFont="1" applyFill="1" applyBorder="1" applyAlignment="1">
      <alignment horizontal="center"/>
    </xf>
    <xf numFmtId="3" fontId="3" fillId="0" borderId="25" xfId="5" applyNumberFormat="1" applyFont="1" applyFill="1" applyBorder="1"/>
    <xf numFmtId="3" fontId="3" fillId="0" borderId="43" xfId="5" applyNumberFormat="1" applyFont="1" applyFill="1" applyBorder="1"/>
    <xf numFmtId="3" fontId="3" fillId="0" borderId="44" xfId="5" applyNumberFormat="1" applyFont="1" applyFill="1" applyBorder="1"/>
    <xf numFmtId="3" fontId="2" fillId="0" borderId="53" xfId="5" applyNumberFormat="1" applyFont="1" applyFill="1" applyBorder="1"/>
    <xf numFmtId="3" fontId="2" fillId="0" borderId="45" xfId="5" applyNumberFormat="1" applyFont="1" applyFill="1" applyBorder="1"/>
    <xf numFmtId="49" fontId="1" fillId="0" borderId="11" xfId="5" applyNumberFormat="1" applyFont="1" applyFill="1" applyBorder="1" applyAlignment="1">
      <alignment horizontal="center"/>
    </xf>
    <xf numFmtId="0" fontId="3" fillId="0" borderId="59" xfId="5" applyFont="1" applyFill="1" applyBorder="1" applyAlignment="1">
      <alignment horizontal="left"/>
    </xf>
    <xf numFmtId="3" fontId="3" fillId="0" borderId="56" xfId="5" applyNumberFormat="1" applyFont="1" applyFill="1" applyBorder="1"/>
    <xf numFmtId="3" fontId="3" fillId="0" borderId="57" xfId="5" applyNumberFormat="1" applyFont="1" applyFill="1" applyBorder="1"/>
    <xf numFmtId="3" fontId="2" fillId="0" borderId="28" xfId="5" applyNumberFormat="1" applyFont="1" applyFill="1" applyBorder="1"/>
    <xf numFmtId="3" fontId="2" fillId="0" borderId="61" xfId="5" applyNumberFormat="1" applyFont="1" applyFill="1" applyBorder="1"/>
    <xf numFmtId="3" fontId="3" fillId="0" borderId="27" xfId="5" applyNumberFormat="1" applyFont="1" applyFill="1" applyBorder="1"/>
    <xf numFmtId="49" fontId="1" fillId="0" borderId="19" xfId="5" applyNumberFormat="1" applyFont="1" applyFill="1" applyBorder="1" applyAlignment="1">
      <alignment horizontal="center"/>
    </xf>
    <xf numFmtId="0" fontId="1" fillId="0" borderId="13" xfId="5" applyFont="1" applyFill="1" applyBorder="1"/>
    <xf numFmtId="4" fontId="1" fillId="0" borderId="41" xfId="5" applyNumberFormat="1" applyFont="1" applyFill="1" applyBorder="1"/>
    <xf numFmtId="3" fontId="1" fillId="0" borderId="13" xfId="7" applyNumberFormat="1" applyFont="1" applyFill="1" applyBorder="1"/>
    <xf numFmtId="3" fontId="1" fillId="0" borderId="13" xfId="5" applyNumberFormat="1" applyFont="1" applyFill="1" applyBorder="1"/>
    <xf numFmtId="3" fontId="1" fillId="0" borderId="19" xfId="7" applyNumberFormat="1" applyFont="1" applyFill="1" applyBorder="1"/>
    <xf numFmtId="3" fontId="1" fillId="0" borderId="19" xfId="5" applyNumberFormat="1" applyFont="1" applyFill="1" applyBorder="1"/>
    <xf numFmtId="3" fontId="1" fillId="0" borderId="39" xfId="5" applyNumberFormat="1" applyFont="1" applyFill="1" applyBorder="1"/>
    <xf numFmtId="3" fontId="1" fillId="0" borderId="31" xfId="5" applyNumberFormat="1" applyFont="1" applyFill="1" applyBorder="1"/>
    <xf numFmtId="3" fontId="1" fillId="0" borderId="15" xfId="5" applyNumberFormat="1" applyFont="1" applyFill="1" applyBorder="1"/>
    <xf numFmtId="3" fontId="1" fillId="0" borderId="30" xfId="5" applyNumberFormat="1" applyFont="1" applyFill="1" applyBorder="1"/>
    <xf numFmtId="49" fontId="1" fillId="0" borderId="13" xfId="5" applyNumberFormat="1" applyFont="1" applyFill="1" applyBorder="1" applyAlignment="1">
      <alignment horizontal="center"/>
    </xf>
    <xf numFmtId="0" fontId="1" fillId="0" borderId="14" xfId="5" applyFont="1" applyFill="1" applyBorder="1"/>
    <xf numFmtId="3" fontId="1" fillId="0" borderId="29" xfId="5" applyNumberFormat="1" applyFont="1" applyFill="1" applyBorder="1"/>
    <xf numFmtId="3" fontId="6" fillId="0" borderId="30" xfId="8" applyNumberFormat="1" applyBorder="1"/>
    <xf numFmtId="3" fontId="6" fillId="0" borderId="30" xfId="8" applyNumberFormat="1" applyFont="1" applyBorder="1"/>
    <xf numFmtId="3" fontId="6" fillId="0" borderId="15" xfId="8" applyNumberFormat="1" applyBorder="1"/>
    <xf numFmtId="170" fontId="1" fillId="0" borderId="41" xfId="5" applyNumberFormat="1" applyFont="1" applyFill="1" applyBorder="1"/>
    <xf numFmtId="4" fontId="1" fillId="0" borderId="39" xfId="5" applyNumberFormat="1" applyFont="1" applyFill="1" applyBorder="1"/>
    <xf numFmtId="4" fontId="1" fillId="0" borderId="29" xfId="5" applyNumberFormat="1" applyFont="1" applyFill="1" applyBorder="1"/>
    <xf numFmtId="3" fontId="1" fillId="3" borderId="19" xfId="7" applyNumberFormat="1" applyFont="1" applyFill="1" applyBorder="1"/>
    <xf numFmtId="170" fontId="1" fillId="0" borderId="39" xfId="5" applyNumberFormat="1" applyFont="1" applyFill="1" applyBorder="1"/>
    <xf numFmtId="170" fontId="1" fillId="0" borderId="29" xfId="5" applyNumberFormat="1" applyFont="1" applyFill="1" applyBorder="1"/>
    <xf numFmtId="3" fontId="1" fillId="0" borderId="41" xfId="5" applyNumberFormat="1" applyFont="1" applyFill="1" applyBorder="1"/>
    <xf numFmtId="170" fontId="1" fillId="0" borderId="13" xfId="7" applyNumberFormat="1" applyFont="1" applyFill="1" applyBorder="1"/>
    <xf numFmtId="170" fontId="1" fillId="0" borderId="19" xfId="7" applyNumberFormat="1" applyFont="1" applyFill="1" applyBorder="1"/>
    <xf numFmtId="3" fontId="1" fillId="0" borderId="39" xfId="7" applyNumberFormat="1" applyFont="1" applyFill="1" applyBorder="1"/>
    <xf numFmtId="3" fontId="1" fillId="0" borderId="31" xfId="7" applyNumberFormat="1" applyFont="1" applyFill="1" applyBorder="1"/>
    <xf numFmtId="4" fontId="1" fillId="0" borderId="31" xfId="7" applyNumberFormat="1" applyFont="1" applyFill="1" applyBorder="1"/>
    <xf numFmtId="3" fontId="1" fillId="0" borderId="30" xfId="7" applyNumberFormat="1" applyFont="1" applyFill="1" applyBorder="1"/>
    <xf numFmtId="3" fontId="1" fillId="0" borderId="29" xfId="7" applyNumberFormat="1" applyFont="1" applyFill="1" applyBorder="1"/>
    <xf numFmtId="0" fontId="1" fillId="0" borderId="0" xfId="5" applyFont="1" applyFill="1" applyBorder="1"/>
    <xf numFmtId="0" fontId="1" fillId="0" borderId="0" xfId="5" applyFont="1" applyFill="1" applyAlignment="1">
      <alignment horizontal="justify"/>
    </xf>
    <xf numFmtId="3" fontId="6" fillId="0" borderId="30" xfId="8" applyNumberFormat="1" applyFont="1" applyFill="1" applyBorder="1"/>
    <xf numFmtId="3" fontId="6" fillId="0" borderId="15" xfId="8" applyNumberFormat="1" applyFont="1" applyFill="1" applyBorder="1"/>
    <xf numFmtId="0" fontId="1" fillId="0" borderId="13" xfId="0" applyFont="1" applyFill="1" applyBorder="1" applyAlignment="1">
      <alignment wrapText="1"/>
    </xf>
    <xf numFmtId="0" fontId="3" fillId="0" borderId="13" xfId="5" applyFont="1" applyFill="1" applyBorder="1"/>
    <xf numFmtId="167" fontId="2" fillId="0" borderId="13" xfId="9" applyNumberFormat="1" applyFont="1" applyFill="1" applyBorder="1" applyAlignment="1"/>
    <xf numFmtId="3" fontId="2" fillId="0" borderId="19" xfId="5" applyNumberFormat="1" applyFont="1" applyFill="1" applyBorder="1"/>
    <xf numFmtId="3" fontId="2" fillId="0" borderId="39" xfId="5" applyNumberFormat="1" applyFont="1" applyFill="1" applyBorder="1"/>
    <xf numFmtId="3" fontId="2" fillId="0" borderId="31" xfId="5" applyNumberFormat="1" applyFont="1" applyFill="1" applyBorder="1"/>
    <xf numFmtId="3" fontId="2" fillId="0" borderId="15" xfId="5" applyNumberFormat="1" applyFont="1" applyFill="1" applyBorder="1"/>
    <xf numFmtId="3" fontId="2" fillId="0" borderId="30" xfId="5" applyNumberFormat="1" applyFont="1" applyFill="1" applyBorder="1"/>
    <xf numFmtId="0" fontId="3" fillId="0" borderId="14" xfId="5" applyFont="1" applyFill="1" applyBorder="1"/>
    <xf numFmtId="3" fontId="2" fillId="0" borderId="29" xfId="5" applyNumberFormat="1" applyFont="1" applyFill="1" applyBorder="1"/>
    <xf numFmtId="171" fontId="1" fillId="0" borderId="41" xfId="5" applyNumberFormat="1" applyFont="1" applyFill="1" applyBorder="1"/>
    <xf numFmtId="170" fontId="1" fillId="3" borderId="19" xfId="7" applyNumberFormat="1" applyFont="1" applyFill="1" applyBorder="1"/>
    <xf numFmtId="3" fontId="1" fillId="0" borderId="7" xfId="5" applyNumberFormat="1" applyFont="1" applyFill="1" applyBorder="1"/>
    <xf numFmtId="3" fontId="1" fillId="0" borderId="26" xfId="5" applyNumberFormat="1" applyFont="1" applyFill="1" applyBorder="1"/>
    <xf numFmtId="167" fontId="2" fillId="0" borderId="7" xfId="9" applyNumberFormat="1" applyFont="1" applyFill="1" applyBorder="1"/>
    <xf numFmtId="167" fontId="2" fillId="0" borderId="13" xfId="9" applyNumberFormat="1" applyFont="1" applyFill="1" applyBorder="1"/>
    <xf numFmtId="167" fontId="2" fillId="0" borderId="26" xfId="9" applyNumberFormat="1" applyFont="1" applyFill="1" applyBorder="1"/>
    <xf numFmtId="167" fontId="2" fillId="0" borderId="39" xfId="9" applyNumberFormat="1" applyFont="1" applyFill="1" applyBorder="1"/>
    <xf numFmtId="167" fontId="2" fillId="0" borderId="31" xfId="9" applyNumberFormat="1" applyFont="1" applyFill="1" applyBorder="1"/>
    <xf numFmtId="172" fontId="2" fillId="0" borderId="15" xfId="9" applyNumberFormat="1" applyFont="1" applyFill="1" applyBorder="1" applyAlignment="1">
      <alignment horizontal="right"/>
    </xf>
    <xf numFmtId="172" fontId="2" fillId="0" borderId="30" xfId="9" applyNumberFormat="1" applyFont="1" applyFill="1" applyBorder="1" applyAlignment="1">
      <alignment horizontal="right"/>
    </xf>
    <xf numFmtId="167" fontId="2" fillId="0" borderId="29" xfId="9" applyNumberFormat="1" applyFont="1" applyFill="1" applyBorder="1"/>
    <xf numFmtId="167" fontId="10" fillId="0" borderId="45" xfId="10" applyNumberFormat="1" applyFont="1" applyFill="1" applyBorder="1"/>
    <xf numFmtId="167" fontId="10" fillId="0" borderId="12" xfId="10" applyNumberFormat="1" applyFont="1" applyFill="1" applyBorder="1"/>
    <xf numFmtId="167" fontId="10" fillId="0" borderId="52" xfId="10" applyNumberFormat="1" applyFont="1" applyFill="1" applyBorder="1"/>
    <xf numFmtId="167" fontId="6" fillId="0" borderId="7" xfId="9" applyNumberFormat="1" applyFont="1" applyFill="1" applyBorder="1" applyAlignment="1">
      <alignment horizontal="right"/>
    </xf>
    <xf numFmtId="3" fontId="6" fillId="0" borderId="19" xfId="5" applyNumberFormat="1" applyFont="1" applyFill="1" applyBorder="1" applyAlignment="1">
      <alignment horizontal="center"/>
    </xf>
    <xf numFmtId="3" fontId="6" fillId="0" borderId="39" xfId="5" applyNumberFormat="1" applyFont="1" applyFill="1" applyBorder="1" applyAlignment="1">
      <alignment horizontal="center"/>
    </xf>
    <xf numFmtId="3" fontId="6" fillId="0" borderId="31" xfId="5" applyNumberFormat="1" applyFont="1" applyFill="1" applyBorder="1" applyAlignment="1">
      <alignment horizontal="center"/>
    </xf>
    <xf numFmtId="3" fontId="6" fillId="0" borderId="30" xfId="5" applyNumberFormat="1" applyFont="1" applyFill="1" applyBorder="1" applyAlignment="1">
      <alignment horizontal="center"/>
    </xf>
    <xf numFmtId="3" fontId="6" fillId="0" borderId="29" xfId="5" applyNumberFormat="1" applyFont="1" applyFill="1" applyBorder="1" applyAlignment="1">
      <alignment horizontal="center"/>
    </xf>
    <xf numFmtId="0" fontId="1" fillId="0" borderId="13" xfId="1" applyFont="1" applyFill="1" applyBorder="1" applyAlignment="1">
      <alignment wrapText="1"/>
    </xf>
    <xf numFmtId="167" fontId="1" fillId="0" borderId="30" xfId="10" applyNumberFormat="1" applyFont="1" applyBorder="1"/>
    <xf numFmtId="167" fontId="1" fillId="0" borderId="14" xfId="10" applyNumberFormat="1" applyFont="1" applyBorder="1"/>
    <xf numFmtId="0" fontId="1" fillId="0" borderId="14" xfId="1" applyFont="1" applyFill="1" applyBorder="1" applyAlignment="1">
      <alignment wrapText="1"/>
    </xf>
    <xf numFmtId="167" fontId="1" fillId="0" borderId="41" xfId="10" applyNumberFormat="1" applyFont="1" applyFill="1" applyBorder="1"/>
    <xf numFmtId="49" fontId="11" fillId="0" borderId="19" xfId="5" applyNumberFormat="1" applyFont="1" applyFill="1" applyBorder="1"/>
    <xf numFmtId="0" fontId="11" fillId="0" borderId="13" xfId="5" applyFont="1" applyFill="1" applyBorder="1"/>
    <xf numFmtId="49" fontId="11" fillId="0" borderId="13" xfId="5" applyNumberFormat="1" applyFont="1" applyFill="1" applyBorder="1"/>
    <xf numFmtId="0" fontId="11" fillId="0" borderId="14" xfId="5" applyFont="1" applyFill="1" applyBorder="1"/>
    <xf numFmtId="0" fontId="1" fillId="0" borderId="20" xfId="5" applyFont="1" applyFill="1" applyBorder="1"/>
    <xf numFmtId="0" fontId="1" fillId="0" borderId="24" xfId="5" applyFont="1" applyFill="1" applyBorder="1"/>
    <xf numFmtId="3" fontId="1" fillId="0" borderId="0" xfId="5" applyNumberFormat="1" applyFont="1" applyFill="1" applyBorder="1"/>
    <xf numFmtId="3" fontId="1" fillId="0" borderId="26" xfId="7" applyNumberFormat="1" applyFont="1" applyFill="1" applyBorder="1"/>
    <xf numFmtId="49" fontId="1" fillId="0" borderId="19" xfId="5" applyNumberFormat="1" applyFont="1" applyFill="1" applyBorder="1"/>
    <xf numFmtId="167" fontId="2" fillId="0" borderId="15" xfId="9" applyNumberFormat="1" applyFont="1" applyFill="1" applyBorder="1"/>
    <xf numFmtId="167" fontId="2" fillId="0" borderId="30" xfId="9" applyNumberFormat="1" applyFont="1" applyFill="1" applyBorder="1"/>
    <xf numFmtId="49" fontId="1" fillId="0" borderId="13" xfId="5" applyNumberFormat="1" applyFont="1" applyFill="1" applyBorder="1"/>
    <xf numFmtId="3" fontId="1" fillId="0" borderId="14" xfId="5" applyNumberFormat="1" applyFont="1" applyFill="1" applyBorder="1"/>
    <xf numFmtId="3" fontId="1" fillId="4" borderId="41" xfId="5" applyNumberFormat="1" applyFont="1" applyFill="1" applyBorder="1"/>
    <xf numFmtId="3" fontId="1" fillId="4" borderId="13" xfId="5" applyNumberFormat="1" applyFont="1" applyFill="1" applyBorder="1"/>
    <xf numFmtId="167" fontId="2" fillId="4" borderId="13" xfId="9" applyNumberFormat="1" applyFont="1" applyFill="1" applyBorder="1"/>
    <xf numFmtId="167" fontId="2" fillId="4" borderId="41" xfId="9" applyNumberFormat="1" applyFont="1" applyFill="1" applyBorder="1"/>
    <xf numFmtId="167" fontId="2" fillId="4" borderId="19" xfId="9" applyNumberFormat="1" applyFont="1" applyFill="1" applyBorder="1"/>
    <xf numFmtId="3" fontId="1" fillId="4" borderId="19" xfId="7" applyNumberFormat="1" applyFont="1" applyFill="1" applyBorder="1"/>
    <xf numFmtId="3" fontId="2" fillId="0" borderId="15" xfId="7" applyNumberFormat="1" applyFont="1" applyFill="1" applyBorder="1"/>
    <xf numFmtId="3" fontId="2" fillId="0" borderId="30" xfId="7" applyNumberFormat="1" applyFont="1" applyFill="1" applyBorder="1"/>
    <xf numFmtId="167" fontId="2" fillId="0" borderId="0" xfId="9" applyNumberFormat="1" applyFont="1" applyFill="1" applyBorder="1"/>
    <xf numFmtId="3" fontId="1" fillId="0" borderId="15" xfId="7" applyNumberFormat="1" applyFont="1" applyFill="1" applyBorder="1"/>
    <xf numFmtId="3" fontId="1" fillId="0" borderId="47" xfId="7" applyNumberFormat="1" applyFont="1" applyFill="1" applyBorder="1"/>
    <xf numFmtId="49" fontId="1" fillId="0" borderId="23" xfId="5" applyNumberFormat="1" applyFont="1" applyFill="1" applyBorder="1"/>
    <xf numFmtId="3" fontId="1" fillId="0" borderId="48" xfId="5" applyNumberFormat="1" applyFont="1" applyFill="1" applyBorder="1"/>
    <xf numFmtId="3" fontId="1" fillId="0" borderId="20" xfId="5" applyNumberFormat="1" applyFont="1" applyFill="1" applyBorder="1"/>
    <xf numFmtId="3" fontId="1" fillId="0" borderId="23" xfId="7" applyNumberFormat="1" applyFont="1" applyFill="1" applyBorder="1"/>
    <xf numFmtId="3" fontId="1" fillId="0" borderId="42" xfId="7" applyNumberFormat="1" applyFont="1" applyFill="1" applyBorder="1"/>
    <xf numFmtId="3" fontId="1" fillId="0" borderId="40" xfId="7" applyNumberFormat="1" applyFont="1" applyFill="1" applyBorder="1"/>
    <xf numFmtId="3" fontId="1" fillId="0" borderId="46" xfId="7" applyNumberFormat="1" applyFont="1" applyFill="1" applyBorder="1"/>
    <xf numFmtId="49" fontId="1" fillId="0" borderId="20" xfId="5" applyNumberFormat="1" applyFont="1" applyFill="1" applyBorder="1"/>
    <xf numFmtId="3" fontId="1" fillId="0" borderId="54" xfId="7" applyNumberFormat="1" applyFont="1" applyFill="1" applyBorder="1"/>
    <xf numFmtId="3" fontId="3" fillId="0" borderId="47" xfId="7" applyNumberFormat="1" applyFont="1" applyFill="1" applyBorder="1"/>
    <xf numFmtId="3" fontId="3" fillId="0" borderId="46" xfId="7" applyNumberFormat="1" applyFont="1" applyFill="1" applyBorder="1"/>
    <xf numFmtId="3" fontId="3" fillId="0" borderId="31" xfId="7" applyNumberFormat="1" applyFont="1" applyFill="1" applyBorder="1"/>
    <xf numFmtId="3" fontId="3" fillId="0" borderId="24" xfId="7" applyNumberFormat="1" applyFont="1" applyFill="1" applyBorder="1"/>
    <xf numFmtId="3" fontId="1" fillId="0" borderId="24" xfId="7" applyNumberFormat="1" applyFont="1" applyFill="1" applyBorder="1"/>
    <xf numFmtId="0" fontId="6" fillId="0" borderId="13" xfId="5" applyFont="1" applyFill="1" applyBorder="1"/>
    <xf numFmtId="0" fontId="6" fillId="0" borderId="14" xfId="5" applyFont="1" applyFill="1" applyBorder="1"/>
    <xf numFmtId="0" fontId="1" fillId="0" borderId="17" xfId="5" applyFont="1" applyFill="1" applyBorder="1"/>
    <xf numFmtId="3" fontId="1" fillId="0" borderId="50" xfId="5" applyNumberFormat="1" applyFont="1" applyFill="1" applyBorder="1"/>
    <xf numFmtId="3" fontId="1" fillId="0" borderId="17" xfId="7" applyNumberFormat="1" applyFont="1" applyFill="1" applyBorder="1"/>
    <xf numFmtId="3" fontId="1" fillId="0" borderId="17" xfId="5" applyNumberFormat="1" applyFont="1" applyFill="1" applyBorder="1"/>
    <xf numFmtId="0" fontId="1" fillId="0" borderId="48" xfId="5" applyFont="1" applyFill="1" applyBorder="1" applyAlignment="1">
      <alignment horizontal="right"/>
    </xf>
    <xf numFmtId="0" fontId="1" fillId="0" borderId="23" xfId="5" applyFont="1" applyFill="1" applyBorder="1"/>
    <xf numFmtId="0" fontId="1" fillId="0" borderId="49" xfId="5" applyFont="1" applyFill="1" applyBorder="1"/>
    <xf numFmtId="0" fontId="1" fillId="0" borderId="34" xfId="5" applyFont="1" applyFill="1" applyBorder="1"/>
    <xf numFmtId="0" fontId="1" fillId="0" borderId="55" xfId="5" applyFont="1" applyFill="1" applyBorder="1"/>
    <xf numFmtId="0" fontId="1" fillId="0" borderId="35" xfId="5" applyFont="1" applyFill="1" applyBorder="1"/>
    <xf numFmtId="49" fontId="1" fillId="0" borderId="17" xfId="5" applyNumberFormat="1" applyFont="1" applyFill="1" applyBorder="1"/>
    <xf numFmtId="0" fontId="1" fillId="0" borderId="60" xfId="5" applyFont="1" applyFill="1" applyBorder="1"/>
    <xf numFmtId="3" fontId="1" fillId="0" borderId="35" xfId="5" applyNumberFormat="1" applyFont="1" applyFill="1" applyBorder="1"/>
    <xf numFmtId="0" fontId="1" fillId="0" borderId="33" xfId="5" applyFont="1" applyFill="1" applyBorder="1"/>
    <xf numFmtId="49" fontId="1" fillId="0" borderId="9" xfId="5" applyNumberFormat="1" applyFont="1" applyFill="1" applyBorder="1"/>
    <xf numFmtId="0" fontId="3" fillId="2" borderId="9" xfId="5" applyFont="1" applyFill="1" applyBorder="1"/>
    <xf numFmtId="173" fontId="3" fillId="2" borderId="22" xfId="5" applyNumberFormat="1" applyFont="1" applyFill="1" applyBorder="1"/>
    <xf numFmtId="173" fontId="3" fillId="2" borderId="2" xfId="5" applyNumberFormat="1" applyFont="1" applyFill="1" applyBorder="1"/>
    <xf numFmtId="3" fontId="2" fillId="2" borderId="61" xfId="5" applyNumberFormat="1" applyFont="1" applyFill="1" applyBorder="1"/>
    <xf numFmtId="3" fontId="12" fillId="2" borderId="36" xfId="5" applyNumberFormat="1" applyFont="1" applyFill="1" applyBorder="1" applyAlignment="1">
      <alignment horizontal="right"/>
    </xf>
    <xf numFmtId="0" fontId="1" fillId="2" borderId="51" xfId="5" applyFont="1" applyFill="1" applyBorder="1"/>
    <xf numFmtId="3" fontId="2" fillId="2" borderId="28" xfId="5" applyNumberFormat="1" applyFont="1" applyFill="1" applyBorder="1"/>
    <xf numFmtId="3" fontId="2" fillId="2" borderId="9" xfId="5" applyNumberFormat="1" applyFont="1" applyFill="1" applyBorder="1"/>
    <xf numFmtId="3" fontId="2" fillId="2" borderId="37" xfId="5" applyNumberFormat="1" applyFont="1" applyFill="1" applyBorder="1"/>
    <xf numFmtId="3" fontId="2" fillId="2" borderId="51" xfId="5" applyNumberFormat="1" applyFont="1" applyFill="1" applyBorder="1"/>
    <xf numFmtId="3" fontId="2" fillId="2" borderId="4" xfId="5" applyNumberFormat="1" applyFont="1" applyFill="1" applyBorder="1"/>
    <xf numFmtId="3" fontId="2" fillId="2" borderId="2" xfId="5" applyNumberFormat="1" applyFont="1" applyFill="1" applyBorder="1"/>
    <xf numFmtId="3" fontId="2" fillId="2" borderId="38" xfId="5" applyNumberFormat="1" applyFont="1" applyFill="1" applyBorder="1"/>
    <xf numFmtId="49" fontId="1" fillId="0" borderId="0" xfId="5" applyNumberFormat="1" applyFont="1" applyFill="1" applyBorder="1"/>
    <xf numFmtId="0" fontId="2" fillId="0" borderId="27" xfId="5" applyFont="1" applyFill="1" applyBorder="1"/>
    <xf numFmtId="0" fontId="2" fillId="0" borderId="57" xfId="5" applyFont="1" applyFill="1" applyBorder="1"/>
    <xf numFmtId="0" fontId="1" fillId="0" borderId="56" xfId="5" applyFont="1" applyBorder="1"/>
    <xf numFmtId="0" fontId="1" fillId="0" borderId="57" xfId="5" applyFont="1" applyBorder="1"/>
    <xf numFmtId="3" fontId="6" fillId="0" borderId="28" xfId="5" applyNumberFormat="1" applyFont="1" applyBorder="1"/>
    <xf numFmtId="0" fontId="1" fillId="0" borderId="43" xfId="5" applyFont="1" applyBorder="1"/>
    <xf numFmtId="0" fontId="1" fillId="0" borderId="44" xfId="5" applyFont="1" applyFill="1" applyBorder="1"/>
    <xf numFmtId="3" fontId="1" fillId="0" borderId="45" xfId="5" applyNumberFormat="1" applyFont="1" applyFill="1" applyBorder="1"/>
    <xf numFmtId="49" fontId="1" fillId="0" borderId="2" xfId="5" applyNumberFormat="1" applyFont="1" applyFill="1" applyBorder="1"/>
    <xf numFmtId="0" fontId="1" fillId="0" borderId="25" xfId="5" applyFont="1" applyBorder="1" applyAlignment="1">
      <alignment horizontal="left"/>
    </xf>
    <xf numFmtId="0" fontId="1" fillId="0" borderId="27" xfId="5" applyFont="1" applyBorder="1" applyAlignment="1">
      <alignment horizontal="left"/>
    </xf>
    <xf numFmtId="0" fontId="1" fillId="0" borderId="48" xfId="5" applyFont="1" applyFill="1" applyBorder="1"/>
    <xf numFmtId="0" fontId="1" fillId="0" borderId="59" xfId="5" applyFont="1" applyBorder="1" applyAlignment="1">
      <alignment horizontal="left"/>
    </xf>
    <xf numFmtId="3" fontId="6" fillId="0" borderId="11" xfId="5" applyNumberFormat="1" applyFont="1" applyBorder="1"/>
    <xf numFmtId="0" fontId="1" fillId="0" borderId="0" xfId="5" applyFont="1" applyFill="1" applyBorder="1" applyAlignment="1">
      <alignment horizontal="center"/>
    </xf>
    <xf numFmtId="0" fontId="4" fillId="0" borderId="29" xfId="5" applyFont="1" applyFill="1" applyBorder="1"/>
    <xf numFmtId="0" fontId="4" fillId="0" borderId="31" xfId="5" applyFont="1" applyFill="1" applyBorder="1"/>
    <xf numFmtId="0" fontId="4" fillId="0" borderId="39" xfId="5" applyFont="1" applyBorder="1"/>
    <xf numFmtId="0" fontId="1" fillId="0" borderId="31" xfId="5" applyFont="1" applyBorder="1"/>
    <xf numFmtId="3" fontId="6" fillId="0" borderId="30" xfId="5" applyNumberFormat="1" applyFont="1" applyBorder="1"/>
    <xf numFmtId="0" fontId="1" fillId="0" borderId="31" xfId="5" applyFont="1" applyFill="1" applyBorder="1"/>
    <xf numFmtId="0" fontId="4" fillId="0" borderId="39" xfId="5" applyFont="1" applyFill="1" applyBorder="1" applyAlignment="1">
      <alignment horizontal="left"/>
    </xf>
    <xf numFmtId="0" fontId="4" fillId="0" borderId="15" xfId="5" applyFont="1" applyFill="1" applyBorder="1" applyAlignment="1">
      <alignment horizontal="left"/>
    </xf>
    <xf numFmtId="3" fontId="6" fillId="0" borderId="13" xfId="5" applyNumberFormat="1" applyFont="1" applyFill="1" applyBorder="1"/>
    <xf numFmtId="0" fontId="4" fillId="0" borderId="0" xfId="5" applyFont="1" applyFill="1" applyBorder="1"/>
    <xf numFmtId="0" fontId="4" fillId="4" borderId="1" xfId="5" applyFont="1" applyFill="1" applyBorder="1"/>
    <xf numFmtId="0" fontId="4" fillId="4" borderId="55" xfId="5" applyFont="1" applyFill="1" applyBorder="1"/>
    <xf numFmtId="3" fontId="1" fillId="4" borderId="0" xfId="5" applyNumberFormat="1" applyFont="1" applyFill="1" applyBorder="1"/>
    <xf numFmtId="0" fontId="4" fillId="0" borderId="42" xfId="5" applyFont="1" applyBorder="1"/>
    <xf numFmtId="0" fontId="1" fillId="0" borderId="40" xfId="5" applyFont="1" applyBorder="1"/>
    <xf numFmtId="3" fontId="6" fillId="0" borderId="47" xfId="5" applyNumberFormat="1" applyFont="1" applyBorder="1"/>
    <xf numFmtId="0" fontId="1" fillId="0" borderId="40" xfId="5" applyFont="1" applyFill="1" applyBorder="1"/>
    <xf numFmtId="3" fontId="1" fillId="0" borderId="47" xfId="5" applyNumberFormat="1" applyFont="1" applyFill="1" applyBorder="1"/>
    <xf numFmtId="0" fontId="4" fillId="0" borderId="23" xfId="5" applyFont="1" applyBorder="1"/>
    <xf numFmtId="0" fontId="1" fillId="0" borderId="54" xfId="5" applyFont="1" applyBorder="1"/>
    <xf numFmtId="0" fontId="4" fillId="0" borderId="19" xfId="5" applyFont="1" applyFill="1" applyBorder="1" applyAlignment="1">
      <alignment horizontal="left"/>
    </xf>
    <xf numFmtId="0" fontId="4" fillId="0" borderId="14" xfId="5" applyFont="1" applyFill="1" applyBorder="1" applyAlignment="1">
      <alignment horizontal="left"/>
    </xf>
    <xf numFmtId="3" fontId="6" fillId="0" borderId="20" xfId="5" applyNumberFormat="1" applyFont="1" applyFill="1" applyBorder="1"/>
    <xf numFmtId="0" fontId="6" fillId="0" borderId="0" xfId="5"/>
    <xf numFmtId="0" fontId="1" fillId="0" borderId="0" xfId="5" applyFont="1" applyFill="1" applyAlignment="1">
      <alignment horizontal="center"/>
    </xf>
    <xf numFmtId="3" fontId="1" fillId="0" borderId="0" xfId="5" applyNumberFormat="1" applyFont="1" applyFill="1"/>
    <xf numFmtId="0" fontId="4" fillId="5" borderId="16" xfId="5" applyFont="1" applyFill="1" applyBorder="1"/>
    <xf numFmtId="0" fontId="4" fillId="5" borderId="55" xfId="5" applyFont="1" applyFill="1" applyBorder="1"/>
    <xf numFmtId="3" fontId="1" fillId="5" borderId="4" xfId="5" applyNumberFormat="1" applyFont="1" applyFill="1" applyBorder="1"/>
    <xf numFmtId="3" fontId="1" fillId="0" borderId="49" xfId="5" applyNumberFormat="1" applyFont="1" applyFill="1" applyBorder="1"/>
    <xf numFmtId="3" fontId="1" fillId="0" borderId="34" xfId="5" applyNumberFormat="1" applyFont="1" applyFill="1" applyBorder="1"/>
    <xf numFmtId="0" fontId="1" fillId="0" borderId="50" xfId="5" applyFont="1" applyFill="1" applyBorder="1"/>
    <xf numFmtId="3" fontId="1" fillId="0" borderId="32" xfId="5" applyNumberFormat="1" applyFont="1" applyFill="1" applyBorder="1" applyAlignment="1">
      <alignment horizontal="left"/>
    </xf>
    <xf numFmtId="3" fontId="1" fillId="0" borderId="33" xfId="5" applyNumberFormat="1" applyFont="1" applyFill="1" applyBorder="1" applyAlignment="1">
      <alignment horizontal="left"/>
    </xf>
    <xf numFmtId="3" fontId="1" fillId="0" borderId="32" xfId="5" applyNumberFormat="1" applyFont="1" applyFill="1" applyBorder="1" applyAlignment="1">
      <alignment horizontal="center"/>
    </xf>
    <xf numFmtId="3" fontId="1" fillId="0" borderId="60" xfId="5" applyNumberFormat="1" applyFont="1" applyFill="1" applyBorder="1" applyAlignment="1">
      <alignment horizontal="center"/>
    </xf>
    <xf numFmtId="0" fontId="4" fillId="0" borderId="49" xfId="5" applyFont="1" applyBorder="1" applyAlignment="1">
      <alignment horizontal="left"/>
    </xf>
    <xf numFmtId="0" fontId="4" fillId="0" borderId="35" xfId="5" applyFont="1" applyBorder="1" applyAlignment="1">
      <alignment horizontal="left"/>
    </xf>
    <xf numFmtId="49" fontId="1" fillId="0" borderId="0" xfId="5" applyNumberFormat="1" applyFont="1" applyFill="1" applyAlignment="1">
      <alignment horizontal="left"/>
    </xf>
    <xf numFmtId="0" fontId="8" fillId="0" borderId="0" xfId="5" applyFont="1"/>
    <xf numFmtId="3" fontId="5" fillId="0" borderId="0" xfId="5" applyNumberFormat="1" applyFont="1" applyFill="1"/>
    <xf numFmtId="0" fontId="1" fillId="0" borderId="0" xfId="5" applyFont="1" applyFill="1" applyAlignment="1">
      <alignment horizontal="left"/>
    </xf>
    <xf numFmtId="167" fontId="1" fillId="0" borderId="0" xfId="9" applyNumberFormat="1" applyFont="1" applyFill="1" applyAlignment="1"/>
    <xf numFmtId="3" fontId="1" fillId="0" borderId="0" xfId="5" applyNumberFormat="1" applyFont="1" applyFill="1" applyAlignment="1">
      <alignment horizontal="right"/>
    </xf>
    <xf numFmtId="0" fontId="1" fillId="0" borderId="0" xfId="5" applyFont="1" applyFill="1" applyAlignment="1">
      <alignment horizontal="right"/>
    </xf>
  </cellXfs>
  <cellStyles count="11">
    <cellStyle name="Ezres 2" xfId="10"/>
    <cellStyle name="Ezres 3" xfId="9"/>
    <cellStyle name="Normál" xfId="0" builtinId="0"/>
    <cellStyle name="Normál 2 2" xfId="1"/>
    <cellStyle name="Normál 3" xfId="3"/>
    <cellStyle name="Normál 3 2" xfId="4"/>
    <cellStyle name="Normál 4" xfId="6"/>
    <cellStyle name="Normál 5" xfId="2"/>
    <cellStyle name="Normál 6" xfId="5"/>
    <cellStyle name="Normál 7" xfId="8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9"/>
  <sheetViews>
    <sheetView tabSelected="1" topLeftCell="AE1" workbookViewId="0">
      <selection activeCell="AF12" sqref="AF12"/>
    </sheetView>
  </sheetViews>
  <sheetFormatPr defaultRowHeight="15" x14ac:dyDescent="0.25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2.5703125" customWidth="1"/>
    <col min="33" max="33" width="13.7109375" hidden="1" customWidth="1"/>
    <col min="34" max="34" width="14.85546875" hidden="1" customWidth="1"/>
    <col min="35" max="35" width="11.5703125" hidden="1" customWidth="1"/>
    <col min="36" max="36" width="13.7109375" style="2" hidden="1" customWidth="1"/>
    <col min="37" max="37" width="14.85546875" style="2" hidden="1" customWidth="1"/>
    <col min="38" max="38" width="11.5703125" style="2" hidden="1" customWidth="1"/>
    <col min="39" max="39" width="11" bestFit="1" customWidth="1"/>
    <col min="40" max="40" width="12.85546875" bestFit="1" customWidth="1"/>
    <col min="41" max="41" width="11.140625" bestFit="1" customWidth="1"/>
    <col min="42" max="42" width="11.140625" customWidth="1"/>
    <col min="43" max="43" width="14" customWidth="1"/>
    <col min="44" max="44" width="11.140625" customWidth="1"/>
    <col min="45" max="45" width="11" bestFit="1" customWidth="1"/>
    <col min="46" max="46" width="12.85546875" bestFit="1" customWidth="1"/>
    <col min="47" max="47" width="11.140625" bestFit="1" customWidth="1"/>
    <col min="48" max="48" width="14.5703125" customWidth="1"/>
    <col min="49" max="49" width="16.5703125" customWidth="1"/>
    <col min="50" max="50" width="11.140625" bestFit="1" customWidth="1"/>
    <col min="51" max="51" width="12.5703125" customWidth="1"/>
    <col min="52" max="52" width="14.7109375" customWidth="1"/>
    <col min="53" max="53" width="13.140625" customWidth="1"/>
  </cols>
  <sheetData>
    <row r="1" spans="1:59" ht="12.75" customHeight="1" x14ac:dyDescent="0.25">
      <c r="AE1" s="3"/>
      <c r="AF1" s="4" t="s">
        <v>23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9" s="1" customFormat="1" ht="18" customHeight="1" x14ac:dyDescent="0.25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 t="s">
        <v>20</v>
      </c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6"/>
      <c r="AZ2" s="6"/>
      <c r="BA2" s="6"/>
      <c r="BB2" s="7"/>
      <c r="BC2" s="7"/>
      <c r="BD2" s="7"/>
      <c r="BE2" s="7"/>
      <c r="BF2" s="7"/>
      <c r="BG2" s="7"/>
    </row>
    <row r="3" spans="1:59" s="1" customFormat="1" ht="18" customHeight="1" x14ac:dyDescent="0.25">
      <c r="A3" s="5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 t="s">
        <v>25</v>
      </c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6"/>
      <c r="AZ3" s="6"/>
      <c r="BA3" s="6"/>
      <c r="BB3" s="7"/>
      <c r="BC3" s="7"/>
      <c r="BD3" s="7"/>
      <c r="BE3" s="7"/>
      <c r="BF3" s="7"/>
      <c r="BG3" s="7"/>
    </row>
    <row r="4" spans="1:59" s="1" customFormat="1" ht="18" customHeight="1" thickBot="1" x14ac:dyDescent="0.3">
      <c r="A4" s="8" t="s">
        <v>26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27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10"/>
      <c r="AX4" s="10"/>
      <c r="AY4" s="10"/>
      <c r="AZ4" s="10"/>
      <c r="BA4" s="10"/>
      <c r="BB4" s="11"/>
      <c r="BC4" s="11"/>
      <c r="BD4" s="11"/>
      <c r="BE4" s="11"/>
      <c r="BF4" s="11"/>
      <c r="BG4" s="11"/>
    </row>
    <row r="5" spans="1:59" ht="39" customHeight="1" thickBot="1" x14ac:dyDescent="0.3">
      <c r="A5" s="12" t="s">
        <v>28</v>
      </c>
      <c r="B5" s="13"/>
      <c r="C5" s="14" t="s">
        <v>29</v>
      </c>
      <c r="D5" s="15"/>
      <c r="E5" s="16"/>
      <c r="F5" s="14" t="s">
        <v>30</v>
      </c>
      <c r="G5" s="15"/>
      <c r="H5" s="16"/>
      <c r="I5" s="17" t="s">
        <v>31</v>
      </c>
      <c r="J5" s="18"/>
      <c r="K5" s="19"/>
      <c r="L5" s="20" t="s">
        <v>32</v>
      </c>
      <c r="M5" s="21"/>
      <c r="N5" s="22"/>
      <c r="O5" s="20" t="s">
        <v>33</v>
      </c>
      <c r="P5" s="21"/>
      <c r="Q5" s="22"/>
      <c r="R5" s="23" t="s">
        <v>34</v>
      </c>
      <c r="S5" s="24"/>
      <c r="T5" s="25"/>
      <c r="U5" s="26" t="s">
        <v>28</v>
      </c>
      <c r="V5" s="27"/>
      <c r="W5" s="17" t="s">
        <v>35</v>
      </c>
      <c r="X5" s="18"/>
      <c r="Y5" s="19"/>
      <c r="Z5" s="26" t="s">
        <v>28</v>
      </c>
      <c r="AA5" s="27"/>
      <c r="AB5" s="28" t="s">
        <v>36</v>
      </c>
      <c r="AC5" s="29"/>
      <c r="AD5" s="30"/>
      <c r="AE5" s="26" t="s">
        <v>28</v>
      </c>
      <c r="AF5" s="27"/>
      <c r="AG5" s="31" t="s">
        <v>37</v>
      </c>
      <c r="AH5" s="32"/>
      <c r="AI5" s="33"/>
      <c r="AJ5" s="31" t="s">
        <v>38</v>
      </c>
      <c r="AK5" s="32"/>
      <c r="AL5" s="33"/>
      <c r="AM5" s="31" t="s">
        <v>37</v>
      </c>
      <c r="AN5" s="32"/>
      <c r="AO5" s="33"/>
      <c r="AP5" s="31" t="s">
        <v>39</v>
      </c>
      <c r="AQ5" s="32"/>
      <c r="AR5" s="33"/>
      <c r="AS5" s="31" t="s">
        <v>40</v>
      </c>
      <c r="AT5" s="32"/>
      <c r="AU5" s="33"/>
      <c r="AV5" s="31" t="s">
        <v>41</v>
      </c>
      <c r="AW5" s="32"/>
      <c r="AX5" s="33"/>
      <c r="AY5" s="31" t="s">
        <v>42</v>
      </c>
      <c r="AZ5" s="32"/>
      <c r="BA5" s="33"/>
    </row>
    <row r="6" spans="1:59" ht="18.75" customHeight="1" thickBot="1" x14ac:dyDescent="0.3">
      <c r="A6" s="34"/>
      <c r="B6" s="35"/>
      <c r="C6" s="36" t="s">
        <v>43</v>
      </c>
      <c r="D6" s="37" t="s">
        <v>44</v>
      </c>
      <c r="E6" s="38" t="s">
        <v>45</v>
      </c>
      <c r="F6" s="36" t="s">
        <v>46</v>
      </c>
      <c r="G6" s="37" t="s">
        <v>44</v>
      </c>
      <c r="H6" s="38" t="s">
        <v>45</v>
      </c>
      <c r="I6" s="36" t="s">
        <v>46</v>
      </c>
      <c r="J6" s="37" t="s">
        <v>44</v>
      </c>
      <c r="K6" s="38" t="s">
        <v>45</v>
      </c>
      <c r="L6" s="39" t="s">
        <v>46</v>
      </c>
      <c r="M6" s="40" t="s">
        <v>44</v>
      </c>
      <c r="N6" s="41" t="s">
        <v>45</v>
      </c>
      <c r="O6" s="39" t="s">
        <v>46</v>
      </c>
      <c r="P6" s="40" t="s">
        <v>44</v>
      </c>
      <c r="Q6" s="41" t="s">
        <v>45</v>
      </c>
      <c r="R6" s="39" t="s">
        <v>46</v>
      </c>
      <c r="S6" s="40" t="s">
        <v>44</v>
      </c>
      <c r="T6" s="41" t="s">
        <v>45</v>
      </c>
      <c r="U6" s="42"/>
      <c r="V6" s="43"/>
      <c r="W6" s="36" t="s">
        <v>46</v>
      </c>
      <c r="X6" s="37" t="s">
        <v>44</v>
      </c>
      <c r="Y6" s="38" t="s">
        <v>45</v>
      </c>
      <c r="Z6" s="42"/>
      <c r="AA6" s="43"/>
      <c r="AB6" s="36" t="s">
        <v>46</v>
      </c>
      <c r="AC6" s="37" t="s">
        <v>44</v>
      </c>
      <c r="AD6" s="38" t="s">
        <v>45</v>
      </c>
      <c r="AE6" s="42"/>
      <c r="AF6" s="43"/>
      <c r="AG6" s="36" t="s">
        <v>46</v>
      </c>
      <c r="AH6" s="37" t="s">
        <v>44</v>
      </c>
      <c r="AI6" s="38" t="s">
        <v>45</v>
      </c>
      <c r="AJ6" s="36" t="s">
        <v>46</v>
      </c>
      <c r="AK6" s="37" t="s">
        <v>44</v>
      </c>
      <c r="AL6" s="38" t="s">
        <v>45</v>
      </c>
      <c r="AM6" s="36" t="s">
        <v>46</v>
      </c>
      <c r="AN6" s="37" t="s">
        <v>44</v>
      </c>
      <c r="AO6" s="38" t="s">
        <v>45</v>
      </c>
      <c r="AP6" s="36" t="s">
        <v>46</v>
      </c>
      <c r="AQ6" s="37" t="s">
        <v>44</v>
      </c>
      <c r="AR6" s="37" t="s">
        <v>45</v>
      </c>
      <c r="AS6" s="36" t="s">
        <v>46</v>
      </c>
      <c r="AT6" s="37" t="s">
        <v>44</v>
      </c>
      <c r="AU6" s="38" t="s">
        <v>45</v>
      </c>
      <c r="AV6" s="36" t="s">
        <v>46</v>
      </c>
      <c r="AW6" s="37" t="s">
        <v>44</v>
      </c>
      <c r="AX6" s="38" t="s">
        <v>45</v>
      </c>
      <c r="AY6" s="36" t="s">
        <v>46</v>
      </c>
      <c r="AZ6" s="37" t="s">
        <v>44</v>
      </c>
      <c r="BA6" s="38" t="s">
        <v>45</v>
      </c>
    </row>
    <row r="7" spans="1:59" ht="18" customHeight="1" x14ac:dyDescent="0.25">
      <c r="A7" s="44" t="s">
        <v>47</v>
      </c>
      <c r="B7" s="45" t="s">
        <v>48</v>
      </c>
      <c r="C7" s="46" t="s">
        <v>49</v>
      </c>
      <c r="D7" s="47" t="s">
        <v>50</v>
      </c>
      <c r="E7" s="48" t="s">
        <v>51</v>
      </c>
      <c r="F7" s="46" t="s">
        <v>49</v>
      </c>
      <c r="G7" s="47" t="s">
        <v>50</v>
      </c>
      <c r="H7" s="48" t="s">
        <v>51</v>
      </c>
      <c r="I7" s="46" t="s">
        <v>49</v>
      </c>
      <c r="J7" s="47" t="s">
        <v>50</v>
      </c>
      <c r="K7" s="48" t="s">
        <v>51</v>
      </c>
      <c r="L7" s="49" t="s">
        <v>49</v>
      </c>
      <c r="M7" s="50" t="s">
        <v>50</v>
      </c>
      <c r="N7" s="51" t="s">
        <v>51</v>
      </c>
      <c r="O7" s="49" t="s">
        <v>49</v>
      </c>
      <c r="P7" s="50" t="s">
        <v>50</v>
      </c>
      <c r="Q7" s="51" t="s">
        <v>51</v>
      </c>
      <c r="R7" s="49" t="s">
        <v>49</v>
      </c>
      <c r="S7" s="50" t="s">
        <v>50</v>
      </c>
      <c r="T7" s="51" t="s">
        <v>51</v>
      </c>
      <c r="U7" s="44" t="s">
        <v>47</v>
      </c>
      <c r="V7" s="52" t="s">
        <v>48</v>
      </c>
      <c r="W7" s="46" t="s">
        <v>49</v>
      </c>
      <c r="X7" s="47" t="s">
        <v>50</v>
      </c>
      <c r="Y7" s="48" t="s">
        <v>51</v>
      </c>
      <c r="Z7" s="44" t="s">
        <v>47</v>
      </c>
      <c r="AA7" s="52" t="s">
        <v>48</v>
      </c>
      <c r="AB7" s="46" t="s">
        <v>49</v>
      </c>
      <c r="AC7" s="47" t="s">
        <v>50</v>
      </c>
      <c r="AD7" s="48" t="s">
        <v>51</v>
      </c>
      <c r="AE7" s="44" t="s">
        <v>47</v>
      </c>
      <c r="AF7" s="52" t="s">
        <v>48</v>
      </c>
      <c r="AG7" s="46" t="s">
        <v>49</v>
      </c>
      <c r="AH7" s="47" t="s">
        <v>50</v>
      </c>
      <c r="AI7" s="48" t="s">
        <v>51</v>
      </c>
      <c r="AJ7" s="46" t="s">
        <v>49</v>
      </c>
      <c r="AK7" s="47" t="s">
        <v>50</v>
      </c>
      <c r="AL7" s="48" t="s">
        <v>51</v>
      </c>
      <c r="AM7" s="46" t="s">
        <v>49</v>
      </c>
      <c r="AN7" s="47" t="s">
        <v>50</v>
      </c>
      <c r="AO7" s="48" t="s">
        <v>51</v>
      </c>
      <c r="AP7" s="46" t="s">
        <v>49</v>
      </c>
      <c r="AQ7" s="47" t="s">
        <v>50</v>
      </c>
      <c r="AR7" s="47" t="s">
        <v>51</v>
      </c>
      <c r="AS7" s="46" t="s">
        <v>49</v>
      </c>
      <c r="AT7" s="47" t="s">
        <v>50</v>
      </c>
      <c r="AU7" s="48" t="s">
        <v>51</v>
      </c>
      <c r="AV7" s="46" t="s">
        <v>49</v>
      </c>
      <c r="AW7" s="47" t="s">
        <v>50</v>
      </c>
      <c r="AX7" s="48" t="s">
        <v>51</v>
      </c>
      <c r="AY7" s="46" t="s">
        <v>49</v>
      </c>
      <c r="AZ7" s="47" t="s">
        <v>50</v>
      </c>
      <c r="BA7" s="48" t="s">
        <v>51</v>
      </c>
    </row>
    <row r="8" spans="1:59" ht="18.75" customHeight="1" thickBot="1" x14ac:dyDescent="0.3">
      <c r="A8" s="53"/>
      <c r="B8" s="54"/>
      <c r="C8" s="55" t="s">
        <v>52</v>
      </c>
      <c r="D8" s="56" t="s">
        <v>53</v>
      </c>
      <c r="E8" s="57"/>
      <c r="F8" s="46" t="s">
        <v>52</v>
      </c>
      <c r="G8" s="47" t="s">
        <v>53</v>
      </c>
      <c r="H8" s="58"/>
      <c r="I8" s="46" t="s">
        <v>52</v>
      </c>
      <c r="J8" s="47" t="s">
        <v>53</v>
      </c>
      <c r="K8" s="48"/>
      <c r="L8" s="49" t="s">
        <v>52</v>
      </c>
      <c r="M8" s="50" t="s">
        <v>53</v>
      </c>
      <c r="N8" s="59"/>
      <c r="O8" s="49" t="s">
        <v>52</v>
      </c>
      <c r="P8" s="50" t="s">
        <v>53</v>
      </c>
      <c r="Q8" s="59"/>
      <c r="R8" s="49" t="s">
        <v>52</v>
      </c>
      <c r="S8" s="50" t="s">
        <v>53</v>
      </c>
      <c r="T8" s="59"/>
      <c r="U8" s="60"/>
      <c r="V8" s="61"/>
      <c r="W8" s="46" t="s">
        <v>52</v>
      </c>
      <c r="X8" s="47" t="s">
        <v>53</v>
      </c>
      <c r="Y8" s="48"/>
      <c r="Z8" s="60"/>
      <c r="AA8" s="61"/>
      <c r="AB8" s="46" t="s">
        <v>52</v>
      </c>
      <c r="AC8" s="47" t="s">
        <v>53</v>
      </c>
      <c r="AD8" s="48"/>
      <c r="AE8" s="60"/>
      <c r="AF8" s="61"/>
      <c r="AG8" s="46" t="s">
        <v>52</v>
      </c>
      <c r="AH8" s="47" t="s">
        <v>53</v>
      </c>
      <c r="AI8" s="48"/>
      <c r="AJ8" s="46" t="s">
        <v>52</v>
      </c>
      <c r="AK8" s="47" t="s">
        <v>53</v>
      </c>
      <c r="AL8" s="48"/>
      <c r="AM8" s="46" t="s">
        <v>52</v>
      </c>
      <c r="AN8" s="47" t="s">
        <v>53</v>
      </c>
      <c r="AO8" s="48"/>
      <c r="AP8" s="46" t="s">
        <v>52</v>
      </c>
      <c r="AQ8" s="47" t="s">
        <v>53</v>
      </c>
      <c r="AR8" s="56"/>
      <c r="AS8" s="46" t="s">
        <v>52</v>
      </c>
      <c r="AT8" s="47" t="s">
        <v>53</v>
      </c>
      <c r="AU8" s="48"/>
      <c r="AV8" s="46" t="s">
        <v>52</v>
      </c>
      <c r="AW8" s="47" t="s">
        <v>53</v>
      </c>
      <c r="AX8" s="48"/>
      <c r="AY8" s="46" t="s">
        <v>52</v>
      </c>
      <c r="AZ8" s="47" t="s">
        <v>53</v>
      </c>
      <c r="BA8" s="48"/>
    </row>
    <row r="9" spans="1:59" ht="18.75" customHeight="1" thickBot="1" x14ac:dyDescent="0.3">
      <c r="A9" s="62" t="s">
        <v>0</v>
      </c>
      <c r="B9" s="62" t="s">
        <v>1</v>
      </c>
      <c r="C9" s="62" t="s">
        <v>2</v>
      </c>
      <c r="D9" s="62" t="s">
        <v>3</v>
      </c>
      <c r="E9" s="62" t="s">
        <v>4</v>
      </c>
      <c r="F9" s="62" t="s">
        <v>5</v>
      </c>
      <c r="G9" s="62" t="s">
        <v>6</v>
      </c>
      <c r="H9" s="62" t="s">
        <v>7</v>
      </c>
      <c r="I9" s="63" t="s">
        <v>2</v>
      </c>
      <c r="J9" s="63" t="s">
        <v>3</v>
      </c>
      <c r="K9" s="63" t="s">
        <v>4</v>
      </c>
      <c r="L9" s="63" t="s">
        <v>5</v>
      </c>
      <c r="M9" s="63" t="s">
        <v>6</v>
      </c>
      <c r="N9" s="64" t="s">
        <v>7</v>
      </c>
      <c r="O9" s="63" t="s">
        <v>5</v>
      </c>
      <c r="P9" s="63" t="s">
        <v>6</v>
      </c>
      <c r="Q9" s="64" t="s">
        <v>7</v>
      </c>
      <c r="R9" s="63" t="s">
        <v>5</v>
      </c>
      <c r="S9" s="63" t="s">
        <v>6</v>
      </c>
      <c r="T9" s="64" t="s">
        <v>7</v>
      </c>
      <c r="U9" s="63" t="s">
        <v>0</v>
      </c>
      <c r="V9" s="63" t="s">
        <v>1</v>
      </c>
      <c r="W9" s="63" t="s">
        <v>2</v>
      </c>
      <c r="X9" s="63" t="s">
        <v>3</v>
      </c>
      <c r="Y9" s="64" t="s">
        <v>4</v>
      </c>
      <c r="Z9" s="63" t="s">
        <v>0</v>
      </c>
      <c r="AA9" s="63" t="s">
        <v>1</v>
      </c>
      <c r="AB9" s="63" t="s">
        <v>2</v>
      </c>
      <c r="AC9" s="63" t="s">
        <v>3</v>
      </c>
      <c r="AD9" s="64" t="s">
        <v>4</v>
      </c>
      <c r="AE9" s="63" t="s">
        <v>0</v>
      </c>
      <c r="AF9" s="63" t="s">
        <v>1</v>
      </c>
      <c r="AG9" s="63" t="s">
        <v>2</v>
      </c>
      <c r="AH9" s="63" t="s">
        <v>3</v>
      </c>
      <c r="AI9" s="64" t="s">
        <v>4</v>
      </c>
      <c r="AJ9" s="64" t="s">
        <v>5</v>
      </c>
      <c r="AK9" s="64" t="s">
        <v>6</v>
      </c>
      <c r="AL9" s="64" t="s">
        <v>7</v>
      </c>
      <c r="AM9" s="63" t="s">
        <v>2</v>
      </c>
      <c r="AN9" s="63" t="s">
        <v>3</v>
      </c>
      <c r="AO9" s="64" t="s">
        <v>4</v>
      </c>
      <c r="AP9" s="65" t="s">
        <v>5</v>
      </c>
      <c r="AQ9" s="65" t="s">
        <v>6</v>
      </c>
      <c r="AR9" s="65" t="s">
        <v>7</v>
      </c>
      <c r="AS9" s="64" t="s">
        <v>8</v>
      </c>
      <c r="AT9" s="64" t="s">
        <v>9</v>
      </c>
      <c r="AU9" s="64" t="s">
        <v>12</v>
      </c>
      <c r="AV9" s="64" t="s">
        <v>8</v>
      </c>
      <c r="AW9" s="64" t="s">
        <v>9</v>
      </c>
      <c r="AX9" s="64" t="s">
        <v>12</v>
      </c>
      <c r="AY9" s="64" t="s">
        <v>8</v>
      </c>
      <c r="AZ9" s="64" t="s">
        <v>9</v>
      </c>
      <c r="BA9" s="64" t="s">
        <v>12</v>
      </c>
    </row>
    <row r="10" spans="1:59" ht="18" customHeight="1" x14ac:dyDescent="0.25">
      <c r="A10" s="66" t="s">
        <v>54</v>
      </c>
      <c r="B10" s="67" t="s">
        <v>55</v>
      </c>
      <c r="C10" s="68"/>
      <c r="D10" s="69"/>
      <c r="E10" s="70"/>
      <c r="F10" s="68"/>
      <c r="G10" s="71"/>
      <c r="H10" s="72"/>
      <c r="I10" s="73"/>
      <c r="J10" s="74"/>
      <c r="K10" s="75">
        <f>SUM(K13:K20)</f>
        <v>22789228.999988802</v>
      </c>
      <c r="L10" s="73"/>
      <c r="M10" s="74"/>
      <c r="N10" s="76">
        <v>22801039.999988802</v>
      </c>
      <c r="O10" s="73"/>
      <c r="P10" s="74"/>
      <c r="Q10" s="76">
        <v>22801039.999988802</v>
      </c>
      <c r="R10" s="73"/>
      <c r="S10" s="74"/>
      <c r="T10" s="76">
        <v>22801039.999988802</v>
      </c>
      <c r="U10" s="66" t="s">
        <v>54</v>
      </c>
      <c r="V10" s="67" t="s">
        <v>55</v>
      </c>
      <c r="W10" s="73"/>
      <c r="X10" s="74"/>
      <c r="Y10" s="76">
        <f>SUM(Y13:Y23)</f>
        <v>22883010</v>
      </c>
      <c r="Z10" s="66" t="s">
        <v>54</v>
      </c>
      <c r="AA10" s="67" t="s">
        <v>55</v>
      </c>
      <c r="AB10" s="73"/>
      <c r="AC10" s="74"/>
      <c r="AD10" s="76">
        <f>SUM(AD13:AD23)</f>
        <v>23072055</v>
      </c>
      <c r="AE10" s="77" t="s">
        <v>54</v>
      </c>
      <c r="AF10" s="78" t="s">
        <v>55</v>
      </c>
      <c r="AG10" s="79"/>
      <c r="AH10" s="80"/>
      <c r="AI10" s="81">
        <f>SUM(AI13:AI23)</f>
        <v>29280552</v>
      </c>
      <c r="AJ10" s="79"/>
      <c r="AK10" s="80"/>
      <c r="AL10" s="81">
        <f>SUM(AL13:AL23)</f>
        <v>29284334</v>
      </c>
      <c r="AM10" s="79"/>
      <c r="AN10" s="80"/>
      <c r="AO10" s="82">
        <f>SUM(AO13:AO23)</f>
        <v>29947486</v>
      </c>
      <c r="AP10" s="79"/>
      <c r="AQ10" s="80"/>
      <c r="AR10" s="81">
        <f>SUM(AR13:AR24)</f>
        <v>29947486</v>
      </c>
      <c r="AS10" s="83"/>
      <c r="AT10" s="80"/>
      <c r="AU10" s="81">
        <f>SUM(AU13:AU24)</f>
        <v>31188486</v>
      </c>
      <c r="AV10" s="83"/>
      <c r="AW10" s="80"/>
      <c r="AX10" s="81">
        <f>SUM(AX13:AX24)</f>
        <v>31188486</v>
      </c>
      <c r="AY10" s="83"/>
      <c r="AZ10" s="80"/>
      <c r="BA10" s="81">
        <f>SUM(BA13:BA24)</f>
        <v>31188486</v>
      </c>
    </row>
    <row r="11" spans="1:59" ht="18" customHeight="1" x14ac:dyDescent="0.25">
      <c r="A11" s="84" t="s">
        <v>56</v>
      </c>
      <c r="B11" s="85" t="s">
        <v>57</v>
      </c>
      <c r="C11" s="86"/>
      <c r="D11" s="87">
        <v>4580000</v>
      </c>
      <c r="E11" s="88">
        <v>0</v>
      </c>
      <c r="F11" s="86"/>
      <c r="G11" s="89">
        <v>4580000</v>
      </c>
      <c r="H11" s="90">
        <v>0</v>
      </c>
      <c r="I11" s="91"/>
      <c r="J11" s="92"/>
      <c r="K11" s="93"/>
      <c r="L11" s="91"/>
      <c r="M11" s="92"/>
      <c r="N11" s="94"/>
      <c r="O11" s="91"/>
      <c r="P11" s="92"/>
      <c r="Q11" s="94"/>
      <c r="R11" s="91"/>
      <c r="S11" s="92"/>
      <c r="T11" s="94"/>
      <c r="U11" s="84" t="s">
        <v>56</v>
      </c>
      <c r="V11" s="85" t="s">
        <v>57</v>
      </c>
      <c r="W11" s="91"/>
      <c r="X11" s="92"/>
      <c r="Y11" s="94"/>
      <c r="Z11" s="84" t="s">
        <v>56</v>
      </c>
      <c r="AA11" s="85" t="s">
        <v>57</v>
      </c>
      <c r="AB11" s="91"/>
      <c r="AC11" s="92"/>
      <c r="AD11" s="94"/>
      <c r="AE11" s="95" t="s">
        <v>56</v>
      </c>
      <c r="AF11" s="96" t="s">
        <v>57</v>
      </c>
      <c r="AG11" s="91"/>
      <c r="AH11" s="92"/>
      <c r="AI11" s="94"/>
      <c r="AJ11" s="91"/>
      <c r="AK11" s="92"/>
      <c r="AL11" s="94"/>
      <c r="AM11" s="91"/>
      <c r="AN11" s="92"/>
      <c r="AO11" s="93"/>
      <c r="AP11" s="91"/>
      <c r="AQ11" s="92"/>
      <c r="AR11" s="94"/>
      <c r="AS11" s="97"/>
      <c r="AT11" s="92"/>
      <c r="AU11" s="94"/>
      <c r="AV11" s="97"/>
      <c r="AW11" s="92"/>
      <c r="AX11" s="94"/>
      <c r="AY11" s="97"/>
      <c r="AZ11" s="92"/>
      <c r="BA11" s="94"/>
    </row>
    <row r="12" spans="1:59" ht="18" customHeight="1" x14ac:dyDescent="0.25">
      <c r="A12" s="84" t="s">
        <v>58</v>
      </c>
      <c r="B12" s="85" t="s">
        <v>59</v>
      </c>
      <c r="C12" s="86"/>
      <c r="D12" s="87"/>
      <c r="E12" s="88"/>
      <c r="F12" s="86"/>
      <c r="G12" s="89"/>
      <c r="H12" s="90"/>
      <c r="I12" s="91"/>
      <c r="J12" s="92"/>
      <c r="K12" s="93"/>
      <c r="L12" s="91"/>
      <c r="M12" s="92"/>
      <c r="N12" s="94"/>
      <c r="O12" s="91"/>
      <c r="P12" s="92"/>
      <c r="Q12" s="94"/>
      <c r="R12" s="91"/>
      <c r="S12" s="92"/>
      <c r="T12" s="94"/>
      <c r="U12" s="84" t="s">
        <v>58</v>
      </c>
      <c r="V12" s="85" t="s">
        <v>59</v>
      </c>
      <c r="W12" s="91"/>
      <c r="X12" s="92"/>
      <c r="Y12" s="94">
        <f>SUM(Y13:Y16)</f>
        <v>16549943</v>
      </c>
      <c r="Z12" s="84" t="s">
        <v>58</v>
      </c>
      <c r="AA12" s="85" t="s">
        <v>59</v>
      </c>
      <c r="AB12" s="91"/>
      <c r="AC12" s="92"/>
      <c r="AD12" s="94">
        <f>SUM(AD13:AD16)</f>
        <v>16581943</v>
      </c>
      <c r="AE12" s="95" t="s">
        <v>58</v>
      </c>
      <c r="AF12" s="96" t="s">
        <v>59</v>
      </c>
      <c r="AG12" s="91"/>
      <c r="AH12" s="92"/>
      <c r="AI12" s="98">
        <f>SUM(AI13:AI16)</f>
        <v>16625093</v>
      </c>
      <c r="AJ12" s="91"/>
      <c r="AK12" s="92"/>
      <c r="AL12" s="99">
        <f>SUM(AL13:AL16)</f>
        <v>16625093</v>
      </c>
      <c r="AM12" s="91"/>
      <c r="AN12" s="92"/>
      <c r="AO12" s="100">
        <f>SUM(AO13:AO16)</f>
        <v>16656313</v>
      </c>
      <c r="AP12" s="91"/>
      <c r="AQ12" s="92"/>
      <c r="AR12" s="98">
        <f>SUM(AR13:AR16)</f>
        <v>16656313</v>
      </c>
      <c r="AS12" s="97"/>
      <c r="AT12" s="92"/>
      <c r="AU12" s="98">
        <f>SUM(AU13:AU16)</f>
        <v>16656313</v>
      </c>
      <c r="AV12" s="97"/>
      <c r="AW12" s="92"/>
      <c r="AX12" s="98">
        <f>SUM(AX13:AX16)</f>
        <v>16656313</v>
      </c>
      <c r="AY12" s="97"/>
      <c r="AZ12" s="92"/>
      <c r="BA12" s="98">
        <f>SUM(BA13:BA16)</f>
        <v>16656313</v>
      </c>
    </row>
    <row r="13" spans="1:59" ht="18" customHeight="1" x14ac:dyDescent="0.25">
      <c r="A13" s="84" t="s">
        <v>60</v>
      </c>
      <c r="B13" s="85" t="s">
        <v>61</v>
      </c>
      <c r="C13" s="101">
        <v>100.2</v>
      </c>
      <c r="D13" s="87">
        <v>22300</v>
      </c>
      <c r="E13" s="88">
        <v>2256760</v>
      </c>
      <c r="F13" s="101">
        <v>100.2</v>
      </c>
      <c r="G13" s="89">
        <v>22300</v>
      </c>
      <c r="H13" s="90">
        <v>2256760</v>
      </c>
      <c r="I13" s="102">
        <v>101.193183856</v>
      </c>
      <c r="J13" s="92">
        <v>22300</v>
      </c>
      <c r="K13" s="93">
        <f>I13*J13</f>
        <v>2256607.9999887999</v>
      </c>
      <c r="L13" s="102">
        <v>101.193183856</v>
      </c>
      <c r="M13" s="92">
        <v>22300</v>
      </c>
      <c r="N13" s="94">
        <v>2256607.9999887999</v>
      </c>
      <c r="O13" s="102">
        <v>101.193183856</v>
      </c>
      <c r="P13" s="92">
        <v>22300</v>
      </c>
      <c r="Q13" s="94">
        <v>2256607.9999887999</v>
      </c>
      <c r="R13" s="102">
        <v>101.193183856</v>
      </c>
      <c r="S13" s="92">
        <v>22300</v>
      </c>
      <c r="T13" s="94">
        <v>2256607.9999887999</v>
      </c>
      <c r="U13" s="84" t="s">
        <v>60</v>
      </c>
      <c r="V13" s="85" t="s">
        <v>61</v>
      </c>
      <c r="W13" s="102">
        <v>101.2</v>
      </c>
      <c r="X13" s="92">
        <v>22300</v>
      </c>
      <c r="Y13" s="94">
        <f>W13*X13</f>
        <v>2256760</v>
      </c>
      <c r="Z13" s="84" t="s">
        <v>60</v>
      </c>
      <c r="AA13" s="85" t="s">
        <v>61</v>
      </c>
      <c r="AB13" s="102">
        <v>101.2</v>
      </c>
      <c r="AC13" s="92">
        <v>22300</v>
      </c>
      <c r="AD13" s="94">
        <f>AB13*AC13</f>
        <v>2256760</v>
      </c>
      <c r="AE13" s="95" t="s">
        <v>60</v>
      </c>
      <c r="AF13" s="96" t="s">
        <v>61</v>
      </c>
      <c r="AG13" s="102">
        <v>101.7</v>
      </c>
      <c r="AH13" s="92">
        <v>22300</v>
      </c>
      <c r="AI13" s="98">
        <f>AG13*AH13</f>
        <v>2267910</v>
      </c>
      <c r="AJ13" s="102">
        <v>101.7</v>
      </c>
      <c r="AK13" s="92">
        <v>22300</v>
      </c>
      <c r="AL13" s="99">
        <f>AJ13*AK13</f>
        <v>2267910</v>
      </c>
      <c r="AM13" s="102">
        <v>103.1</v>
      </c>
      <c r="AN13" s="92">
        <v>22300</v>
      </c>
      <c r="AO13" s="100">
        <f>AM13*AN13</f>
        <v>2299130</v>
      </c>
      <c r="AP13" s="102">
        <v>103.1</v>
      </c>
      <c r="AQ13" s="92">
        <v>22300</v>
      </c>
      <c r="AR13" s="98">
        <f>AP13*AQ13</f>
        <v>2299130</v>
      </c>
      <c r="AS13" s="103">
        <v>103.1</v>
      </c>
      <c r="AT13" s="92">
        <v>22300</v>
      </c>
      <c r="AU13" s="98">
        <f>AS13*AT13</f>
        <v>2299130</v>
      </c>
      <c r="AV13" s="103">
        <v>103.1</v>
      </c>
      <c r="AW13" s="92">
        <v>22300</v>
      </c>
      <c r="AX13" s="98">
        <f>AV13*AW13</f>
        <v>2299130</v>
      </c>
      <c r="AY13" s="103">
        <v>103.1</v>
      </c>
      <c r="AZ13" s="92">
        <v>22300</v>
      </c>
      <c r="BA13" s="98">
        <f>AY13*AZ13</f>
        <v>2299130</v>
      </c>
    </row>
    <row r="14" spans="1:59" ht="18" customHeight="1" x14ac:dyDescent="0.25">
      <c r="A14" s="84" t="s">
        <v>62</v>
      </c>
      <c r="B14" s="85" t="s">
        <v>63</v>
      </c>
      <c r="C14" s="101">
        <v>37</v>
      </c>
      <c r="D14" s="87">
        <v>283200</v>
      </c>
      <c r="E14" s="88">
        <v>10506720</v>
      </c>
      <c r="F14" s="101">
        <v>37</v>
      </c>
      <c r="G14" s="104">
        <v>283200</v>
      </c>
      <c r="H14" s="90">
        <v>10506720</v>
      </c>
      <c r="I14" s="105">
        <v>37.200000000000003</v>
      </c>
      <c r="J14" s="92">
        <v>320000</v>
      </c>
      <c r="K14" s="93">
        <f>I14*J14</f>
        <v>11904000</v>
      </c>
      <c r="L14" s="105">
        <v>37.200000000000003</v>
      </c>
      <c r="M14" s="92">
        <v>320000</v>
      </c>
      <c r="N14" s="94">
        <v>11904000</v>
      </c>
      <c r="O14" s="105">
        <v>37.200000000000003</v>
      </c>
      <c r="P14" s="92">
        <v>320000</v>
      </c>
      <c r="Q14" s="94">
        <v>11904000</v>
      </c>
      <c r="R14" s="105">
        <v>37.200000000000003</v>
      </c>
      <c r="S14" s="92">
        <v>320000</v>
      </c>
      <c r="T14" s="94">
        <v>11904000</v>
      </c>
      <c r="U14" s="84" t="s">
        <v>62</v>
      </c>
      <c r="V14" s="85" t="s">
        <v>63</v>
      </c>
      <c r="W14" s="105">
        <v>37.299999999999997</v>
      </c>
      <c r="X14" s="92">
        <v>320000</v>
      </c>
      <c r="Y14" s="94">
        <f>W14*X14</f>
        <v>11936000</v>
      </c>
      <c r="Z14" s="84" t="s">
        <v>62</v>
      </c>
      <c r="AA14" s="85" t="s">
        <v>63</v>
      </c>
      <c r="AB14" s="105">
        <v>37.4</v>
      </c>
      <c r="AC14" s="92">
        <v>320000</v>
      </c>
      <c r="AD14" s="94">
        <f>AB14*AC14</f>
        <v>11968000</v>
      </c>
      <c r="AE14" s="95" t="s">
        <v>62</v>
      </c>
      <c r="AF14" s="96" t="s">
        <v>63</v>
      </c>
      <c r="AG14" s="105">
        <v>37.5</v>
      </c>
      <c r="AH14" s="92">
        <v>320000</v>
      </c>
      <c r="AI14" s="98">
        <v>12000000</v>
      </c>
      <c r="AJ14" s="105">
        <v>37.5</v>
      </c>
      <c r="AK14" s="92">
        <v>320000</v>
      </c>
      <c r="AL14" s="99">
        <v>12000000</v>
      </c>
      <c r="AM14" s="105">
        <v>37.5</v>
      </c>
      <c r="AN14" s="92">
        <v>320000</v>
      </c>
      <c r="AO14" s="100">
        <v>12000000</v>
      </c>
      <c r="AP14" s="105">
        <v>37.5</v>
      </c>
      <c r="AQ14" s="92">
        <v>320000</v>
      </c>
      <c r="AR14" s="98">
        <v>12000000</v>
      </c>
      <c r="AS14" s="106">
        <v>37.5</v>
      </c>
      <c r="AT14" s="92">
        <v>320000</v>
      </c>
      <c r="AU14" s="98">
        <v>12000000</v>
      </c>
      <c r="AV14" s="106">
        <v>37.5</v>
      </c>
      <c r="AW14" s="92">
        <v>320000</v>
      </c>
      <c r="AX14" s="98">
        <v>12000000</v>
      </c>
      <c r="AY14" s="106">
        <v>37.5</v>
      </c>
      <c r="AZ14" s="92">
        <v>320000</v>
      </c>
      <c r="BA14" s="98">
        <v>12000000</v>
      </c>
    </row>
    <row r="15" spans="1:59" ht="18" customHeight="1" x14ac:dyDescent="0.25">
      <c r="A15" s="84" t="s">
        <v>64</v>
      </c>
      <c r="B15" s="85" t="s">
        <v>65</v>
      </c>
      <c r="C15" s="107">
        <v>4027</v>
      </c>
      <c r="D15" s="87">
        <v>69</v>
      </c>
      <c r="E15" s="88">
        <v>100000</v>
      </c>
      <c r="F15" s="107">
        <v>4027</v>
      </c>
      <c r="G15" s="89">
        <v>69</v>
      </c>
      <c r="H15" s="90">
        <v>100000</v>
      </c>
      <c r="I15" s="91">
        <v>4027</v>
      </c>
      <c r="J15" s="92">
        <v>69</v>
      </c>
      <c r="K15" s="93">
        <f>I15*J15</f>
        <v>277863</v>
      </c>
      <c r="L15" s="91">
        <v>4027</v>
      </c>
      <c r="M15" s="92">
        <v>69</v>
      </c>
      <c r="N15" s="94">
        <v>277863</v>
      </c>
      <c r="O15" s="91">
        <v>4027</v>
      </c>
      <c r="P15" s="92">
        <v>69</v>
      </c>
      <c r="Q15" s="94">
        <v>277863</v>
      </c>
      <c r="R15" s="91">
        <v>4027</v>
      </c>
      <c r="S15" s="92">
        <v>69</v>
      </c>
      <c r="T15" s="94">
        <v>277863</v>
      </c>
      <c r="U15" s="84" t="s">
        <v>64</v>
      </c>
      <c r="V15" s="85" t="s">
        <v>65</v>
      </c>
      <c r="W15" s="91">
        <v>4027</v>
      </c>
      <c r="X15" s="92">
        <v>69</v>
      </c>
      <c r="Y15" s="94">
        <f>W15*X15</f>
        <v>277863</v>
      </c>
      <c r="Z15" s="84" t="s">
        <v>64</v>
      </c>
      <c r="AA15" s="85" t="s">
        <v>65</v>
      </c>
      <c r="AB15" s="91">
        <v>4027</v>
      </c>
      <c r="AC15" s="92">
        <v>69</v>
      </c>
      <c r="AD15" s="94">
        <f>AB15*AC15</f>
        <v>277863</v>
      </c>
      <c r="AE15" s="95" t="s">
        <v>64</v>
      </c>
      <c r="AF15" s="96" t="s">
        <v>65</v>
      </c>
      <c r="AG15" s="91">
        <v>4027</v>
      </c>
      <c r="AH15" s="92">
        <v>69</v>
      </c>
      <c r="AI15" s="98">
        <v>277863</v>
      </c>
      <c r="AJ15" s="91">
        <v>4027</v>
      </c>
      <c r="AK15" s="92">
        <v>69</v>
      </c>
      <c r="AL15" s="99">
        <v>277863</v>
      </c>
      <c r="AM15" s="91">
        <v>4027</v>
      </c>
      <c r="AN15" s="92">
        <v>69</v>
      </c>
      <c r="AO15" s="100">
        <v>277863</v>
      </c>
      <c r="AP15" s="91">
        <v>4027</v>
      </c>
      <c r="AQ15" s="92">
        <v>69</v>
      </c>
      <c r="AR15" s="98">
        <v>277863</v>
      </c>
      <c r="AS15" s="97">
        <v>4027</v>
      </c>
      <c r="AT15" s="92">
        <v>69</v>
      </c>
      <c r="AU15" s="98">
        <v>277863</v>
      </c>
      <c r="AV15" s="97">
        <v>4027</v>
      </c>
      <c r="AW15" s="92">
        <v>69</v>
      </c>
      <c r="AX15" s="98">
        <v>277863</v>
      </c>
      <c r="AY15" s="97">
        <v>4027</v>
      </c>
      <c r="AZ15" s="92">
        <v>69</v>
      </c>
      <c r="BA15" s="98">
        <v>277863</v>
      </c>
    </row>
    <row r="16" spans="1:59" ht="18" customHeight="1" x14ac:dyDescent="0.25">
      <c r="A16" s="84" t="s">
        <v>66</v>
      </c>
      <c r="B16" s="85" t="s">
        <v>67</v>
      </c>
      <c r="C16" s="86">
        <v>8.7780000000000005</v>
      </c>
      <c r="D16" s="87">
        <v>227000</v>
      </c>
      <c r="E16" s="88">
        <v>1992606</v>
      </c>
      <c r="F16" s="86">
        <v>8.7780000000000005</v>
      </c>
      <c r="G16" s="89">
        <v>227000</v>
      </c>
      <c r="H16" s="90">
        <v>1992606</v>
      </c>
      <c r="I16" s="102">
        <v>9.0299999999999994</v>
      </c>
      <c r="J16" s="92">
        <v>227000</v>
      </c>
      <c r="K16" s="93">
        <f>I16*J16</f>
        <v>2049809.9999999998</v>
      </c>
      <c r="L16" s="102">
        <v>9.0299999999999994</v>
      </c>
      <c r="M16" s="92">
        <v>227000</v>
      </c>
      <c r="N16" s="94">
        <v>2049809.9999999998</v>
      </c>
      <c r="O16" s="102">
        <v>9.0299999999999994</v>
      </c>
      <c r="P16" s="92">
        <v>227000</v>
      </c>
      <c r="Q16" s="94">
        <v>2049809.9999999998</v>
      </c>
      <c r="R16" s="102">
        <v>9.0299999999999994</v>
      </c>
      <c r="S16" s="92">
        <v>227000</v>
      </c>
      <c r="T16" s="94">
        <v>2049809.9999999998</v>
      </c>
      <c r="U16" s="84" t="s">
        <v>66</v>
      </c>
      <c r="V16" s="85" t="s">
        <v>67</v>
      </c>
      <c r="W16" s="102">
        <v>9.16</v>
      </c>
      <c r="X16" s="92">
        <v>227000</v>
      </c>
      <c r="Y16" s="94">
        <f>W16*X16</f>
        <v>2079320</v>
      </c>
      <c r="Z16" s="84" t="s">
        <v>66</v>
      </c>
      <c r="AA16" s="85" t="s">
        <v>67</v>
      </c>
      <c r="AB16" s="102">
        <v>9.16</v>
      </c>
      <c r="AC16" s="92">
        <v>227000</v>
      </c>
      <c r="AD16" s="94">
        <f>AB16*AC16</f>
        <v>2079320</v>
      </c>
      <c r="AE16" s="95" t="s">
        <v>66</v>
      </c>
      <c r="AF16" s="96" t="s">
        <v>67</v>
      </c>
      <c r="AG16" s="102">
        <v>9.16</v>
      </c>
      <c r="AH16" s="92">
        <v>227000</v>
      </c>
      <c r="AI16" s="98">
        <v>2079320</v>
      </c>
      <c r="AJ16" s="102">
        <v>9.16</v>
      </c>
      <c r="AK16" s="92">
        <v>227000</v>
      </c>
      <c r="AL16" s="99">
        <v>2079320</v>
      </c>
      <c r="AM16" s="102">
        <v>9.16</v>
      </c>
      <c r="AN16" s="92">
        <v>227000</v>
      </c>
      <c r="AO16" s="100">
        <v>2079320</v>
      </c>
      <c r="AP16" s="102">
        <v>9.16</v>
      </c>
      <c r="AQ16" s="92">
        <v>227000</v>
      </c>
      <c r="AR16" s="98">
        <v>2079320</v>
      </c>
      <c r="AS16" s="103">
        <v>9.16</v>
      </c>
      <c r="AT16" s="92">
        <v>227000</v>
      </c>
      <c r="AU16" s="98">
        <v>2079320</v>
      </c>
      <c r="AV16" s="103">
        <v>9.16</v>
      </c>
      <c r="AW16" s="92">
        <v>227000</v>
      </c>
      <c r="AX16" s="98">
        <v>2079320</v>
      </c>
      <c r="AY16" s="103">
        <v>9.16</v>
      </c>
      <c r="AZ16" s="92">
        <v>227000</v>
      </c>
      <c r="BA16" s="98">
        <v>2079320</v>
      </c>
    </row>
    <row r="17" spans="1:53" ht="18" customHeight="1" x14ac:dyDescent="0.25">
      <c r="A17" s="84"/>
      <c r="B17" s="85" t="s">
        <v>68</v>
      </c>
      <c r="C17" s="107"/>
      <c r="D17" s="87"/>
      <c r="E17" s="88"/>
      <c r="F17" s="107"/>
      <c r="G17" s="89"/>
      <c r="H17" s="90"/>
      <c r="I17" s="91"/>
      <c r="J17" s="92"/>
      <c r="K17" s="93">
        <v>-598552</v>
      </c>
      <c r="L17" s="91"/>
      <c r="M17" s="92"/>
      <c r="N17" s="94">
        <v>-598552</v>
      </c>
      <c r="O17" s="91"/>
      <c r="P17" s="92"/>
      <c r="Q17" s="94">
        <v>-598552</v>
      </c>
      <c r="R17" s="91"/>
      <c r="S17" s="92"/>
      <c r="T17" s="94">
        <v>-598552</v>
      </c>
      <c r="U17" s="84"/>
      <c r="V17" s="85" t="s">
        <v>68</v>
      </c>
      <c r="W17" s="91"/>
      <c r="X17" s="92"/>
      <c r="Y17" s="94">
        <v>-1524571</v>
      </c>
      <c r="Z17" s="84"/>
      <c r="AA17" s="85" t="s">
        <v>68</v>
      </c>
      <c r="AB17" s="91"/>
      <c r="AC17" s="92"/>
      <c r="AD17" s="94">
        <v>-764210</v>
      </c>
      <c r="AE17" s="95"/>
      <c r="AF17" s="96" t="s">
        <v>69</v>
      </c>
      <c r="AG17" s="91"/>
      <c r="AH17" s="92"/>
      <c r="AI17" s="98">
        <v>0</v>
      </c>
      <c r="AJ17" s="91"/>
      <c r="AK17" s="92"/>
      <c r="AL17" s="99">
        <v>0</v>
      </c>
      <c r="AM17" s="91"/>
      <c r="AN17" s="92"/>
      <c r="AO17" s="100">
        <v>0</v>
      </c>
      <c r="AP17" s="91"/>
      <c r="AQ17" s="92"/>
      <c r="AR17" s="98">
        <v>0</v>
      </c>
      <c r="AS17" s="97"/>
      <c r="AT17" s="92"/>
      <c r="AU17" s="98">
        <v>0</v>
      </c>
      <c r="AV17" s="97"/>
      <c r="AW17" s="92"/>
      <c r="AX17" s="98">
        <v>0</v>
      </c>
      <c r="AY17" s="97"/>
      <c r="AZ17" s="92"/>
      <c r="BA17" s="98">
        <v>0</v>
      </c>
    </row>
    <row r="18" spans="1:53" ht="18" customHeight="1" x14ac:dyDescent="0.25">
      <c r="A18" s="84" t="s">
        <v>70</v>
      </c>
      <c r="B18" s="85" t="s">
        <v>71</v>
      </c>
      <c r="C18" s="107">
        <v>1670</v>
      </c>
      <c r="D18" s="87">
        <v>2700</v>
      </c>
      <c r="E18" s="88">
        <v>4509000</v>
      </c>
      <c r="F18" s="107">
        <v>1670</v>
      </c>
      <c r="G18" s="89">
        <v>2700</v>
      </c>
      <c r="H18" s="90">
        <v>4509000</v>
      </c>
      <c r="I18" s="91">
        <v>1703</v>
      </c>
      <c r="J18" s="92">
        <v>2700</v>
      </c>
      <c r="K18" s="93">
        <v>5000000</v>
      </c>
      <c r="L18" s="91">
        <v>1703</v>
      </c>
      <c r="M18" s="92">
        <v>2700</v>
      </c>
      <c r="N18" s="94">
        <v>5000000</v>
      </c>
      <c r="O18" s="91">
        <v>1703</v>
      </c>
      <c r="P18" s="92">
        <v>2700</v>
      </c>
      <c r="Q18" s="94">
        <v>5000000</v>
      </c>
      <c r="R18" s="91">
        <v>1703</v>
      </c>
      <c r="S18" s="92">
        <v>2700</v>
      </c>
      <c r="T18" s="94">
        <v>5000000</v>
      </c>
      <c r="U18" s="84" t="s">
        <v>70</v>
      </c>
      <c r="V18" s="85" t="s">
        <v>71</v>
      </c>
      <c r="W18" s="91">
        <v>1728</v>
      </c>
      <c r="X18" s="92">
        <v>2700</v>
      </c>
      <c r="Y18" s="94">
        <f>6000000</f>
        <v>6000000</v>
      </c>
      <c r="Z18" s="84" t="s">
        <v>70</v>
      </c>
      <c r="AA18" s="85" t="s">
        <v>71</v>
      </c>
      <c r="AB18" s="91">
        <v>1728</v>
      </c>
      <c r="AC18" s="92">
        <v>2700</v>
      </c>
      <c r="AD18" s="94">
        <f>6000000</f>
        <v>6000000</v>
      </c>
      <c r="AE18" s="95" t="s">
        <v>70</v>
      </c>
      <c r="AF18" s="96" t="s">
        <v>71</v>
      </c>
      <c r="AG18" s="91">
        <v>1776</v>
      </c>
      <c r="AH18" s="92">
        <v>2700</v>
      </c>
      <c r="AI18" s="98">
        <f>6000000</f>
        <v>6000000</v>
      </c>
      <c r="AJ18" s="91">
        <v>1776</v>
      </c>
      <c r="AK18" s="92">
        <v>2700</v>
      </c>
      <c r="AL18" s="99">
        <f>6000000</f>
        <v>6000000</v>
      </c>
      <c r="AM18" s="91">
        <v>1812</v>
      </c>
      <c r="AN18" s="92">
        <v>2700</v>
      </c>
      <c r="AO18" s="100">
        <f>6000000</f>
        <v>6000000</v>
      </c>
      <c r="AP18" s="91">
        <v>1812</v>
      </c>
      <c r="AQ18" s="92">
        <v>2700</v>
      </c>
      <c r="AR18" s="98">
        <f>6000000</f>
        <v>6000000</v>
      </c>
      <c r="AS18" s="97">
        <v>1812</v>
      </c>
      <c r="AT18" s="92">
        <v>2700</v>
      </c>
      <c r="AU18" s="98">
        <f>6000000</f>
        <v>6000000</v>
      </c>
      <c r="AV18" s="97">
        <v>1812</v>
      </c>
      <c r="AW18" s="92">
        <v>2700</v>
      </c>
      <c r="AX18" s="98">
        <f>6000000</f>
        <v>6000000</v>
      </c>
      <c r="AY18" s="97">
        <v>1812</v>
      </c>
      <c r="AZ18" s="92">
        <v>2700</v>
      </c>
      <c r="BA18" s="98">
        <f>6000000</f>
        <v>6000000</v>
      </c>
    </row>
    <row r="19" spans="1:53" ht="18" customHeight="1" x14ac:dyDescent="0.25">
      <c r="A19" s="84" t="s">
        <v>72</v>
      </c>
      <c r="B19" s="85" t="s">
        <v>73</v>
      </c>
      <c r="C19" s="107"/>
      <c r="D19" s="108"/>
      <c r="E19" s="88"/>
      <c r="F19" s="107"/>
      <c r="G19" s="109"/>
      <c r="H19" s="89"/>
      <c r="I19" s="110">
        <v>179</v>
      </c>
      <c r="J19" s="111">
        <v>2550</v>
      </c>
      <c r="K19" s="93">
        <f>I19*J19</f>
        <v>456450</v>
      </c>
      <c r="L19" s="110"/>
      <c r="M19" s="112"/>
      <c r="N19" s="113"/>
      <c r="O19" s="110"/>
      <c r="P19" s="112"/>
      <c r="Q19" s="113"/>
      <c r="R19" s="110"/>
      <c r="S19" s="112"/>
      <c r="T19" s="113"/>
      <c r="U19" s="84" t="s">
        <v>72</v>
      </c>
      <c r="V19" s="85" t="s">
        <v>73</v>
      </c>
      <c r="W19" s="110">
        <v>181</v>
      </c>
      <c r="X19" s="111">
        <v>2550</v>
      </c>
      <c r="Y19" s="94">
        <f>W19*X19</f>
        <v>461550</v>
      </c>
      <c r="Z19" s="84" t="s">
        <v>72</v>
      </c>
      <c r="AA19" s="85" t="s">
        <v>73</v>
      </c>
      <c r="AB19" s="110">
        <v>185</v>
      </c>
      <c r="AC19" s="111">
        <v>2550</v>
      </c>
      <c r="AD19" s="94">
        <f>AB19*AC19</f>
        <v>471750</v>
      </c>
      <c r="AE19" s="95" t="s">
        <v>72</v>
      </c>
      <c r="AF19" s="96" t="s">
        <v>73</v>
      </c>
      <c r="AG19" s="110">
        <v>174</v>
      </c>
      <c r="AH19" s="111">
        <v>2550</v>
      </c>
      <c r="AI19" s="98">
        <f>AG19*AH19</f>
        <v>443700</v>
      </c>
      <c r="AJ19" s="110">
        <v>174</v>
      </c>
      <c r="AK19" s="111">
        <v>2550</v>
      </c>
      <c r="AL19" s="99">
        <f>AJ19*AK19</f>
        <v>443700</v>
      </c>
      <c r="AM19" s="110">
        <v>191</v>
      </c>
      <c r="AN19" s="111">
        <v>2550</v>
      </c>
      <c r="AO19" s="100">
        <f>AM19*AN19</f>
        <v>487050</v>
      </c>
      <c r="AP19" s="110">
        <v>191</v>
      </c>
      <c r="AQ19" s="111">
        <v>2550</v>
      </c>
      <c r="AR19" s="98">
        <f>AP19*AQ19</f>
        <v>487050</v>
      </c>
      <c r="AS19" s="114">
        <v>191</v>
      </c>
      <c r="AT19" s="111">
        <v>2550</v>
      </c>
      <c r="AU19" s="98">
        <f>AS19*AT19</f>
        <v>487050</v>
      </c>
      <c r="AV19" s="114">
        <v>191</v>
      </c>
      <c r="AW19" s="111">
        <v>2550</v>
      </c>
      <c r="AX19" s="98">
        <f>AV19*AW19</f>
        <v>487050</v>
      </c>
      <c r="AY19" s="114">
        <v>191</v>
      </c>
      <c r="AZ19" s="111">
        <v>2550</v>
      </c>
      <c r="BA19" s="98">
        <f>AY19*AZ19</f>
        <v>487050</v>
      </c>
    </row>
    <row r="20" spans="1:53" ht="18" customHeight="1" x14ac:dyDescent="0.25">
      <c r="A20" s="84" t="s">
        <v>74</v>
      </c>
      <c r="B20" s="85" t="s">
        <v>75</v>
      </c>
      <c r="C20" s="107"/>
      <c r="D20" s="108"/>
      <c r="E20" s="88"/>
      <c r="F20" s="107"/>
      <c r="G20" s="109"/>
      <c r="H20" s="89"/>
      <c r="I20" s="110">
        <v>931000</v>
      </c>
      <c r="J20" s="112">
        <v>1.55</v>
      </c>
      <c r="K20" s="93">
        <f>I20*J20</f>
        <v>1443050</v>
      </c>
      <c r="L20" s="110"/>
      <c r="M20" s="112"/>
      <c r="N20" s="113"/>
      <c r="O20" s="110"/>
      <c r="P20" s="112"/>
      <c r="Q20" s="113"/>
      <c r="R20" s="110"/>
      <c r="S20" s="112"/>
      <c r="T20" s="113"/>
      <c r="U20" s="84" t="s">
        <v>74</v>
      </c>
      <c r="V20" s="85" t="s">
        <v>75</v>
      </c>
      <c r="W20" s="110">
        <v>692075</v>
      </c>
      <c r="X20" s="112">
        <v>2</v>
      </c>
      <c r="Y20" s="94">
        <f>W20*X20</f>
        <v>1384150</v>
      </c>
      <c r="Z20" s="84" t="s">
        <v>74</v>
      </c>
      <c r="AA20" s="85" t="s">
        <v>75</v>
      </c>
      <c r="AB20" s="110">
        <v>778000</v>
      </c>
      <c r="AC20" s="112">
        <v>1</v>
      </c>
      <c r="AD20" s="94">
        <f>AB20*AC20</f>
        <v>778000</v>
      </c>
      <c r="AE20" s="95" t="s">
        <v>74</v>
      </c>
      <c r="AF20" s="96" t="s">
        <v>75</v>
      </c>
      <c r="AG20" s="110">
        <v>1061500</v>
      </c>
      <c r="AH20" s="112">
        <v>1</v>
      </c>
      <c r="AI20" s="98">
        <v>1061500</v>
      </c>
      <c r="AJ20" s="110">
        <v>1061500</v>
      </c>
      <c r="AK20" s="112">
        <v>1</v>
      </c>
      <c r="AL20" s="99">
        <v>1061500</v>
      </c>
      <c r="AM20" s="110">
        <v>783500</v>
      </c>
      <c r="AN20" s="112">
        <v>1</v>
      </c>
      <c r="AO20" s="100">
        <v>783500</v>
      </c>
      <c r="AP20" s="110">
        <v>783500</v>
      </c>
      <c r="AQ20" s="112">
        <v>1</v>
      </c>
      <c r="AR20" s="98">
        <v>783500</v>
      </c>
      <c r="AS20" s="114">
        <v>783500</v>
      </c>
      <c r="AT20" s="112">
        <v>1</v>
      </c>
      <c r="AU20" s="98">
        <v>783500</v>
      </c>
      <c r="AV20" s="114">
        <v>783500</v>
      </c>
      <c r="AW20" s="112">
        <v>1</v>
      </c>
      <c r="AX20" s="98">
        <v>783500</v>
      </c>
      <c r="AY20" s="114">
        <v>783500</v>
      </c>
      <c r="AZ20" s="112">
        <v>1</v>
      </c>
      <c r="BA20" s="98">
        <v>783500</v>
      </c>
    </row>
    <row r="21" spans="1:53" ht="18" customHeight="1" x14ac:dyDescent="0.25">
      <c r="A21" s="84"/>
      <c r="B21" s="115"/>
      <c r="C21" s="107"/>
      <c r="D21" s="108"/>
      <c r="E21" s="88"/>
      <c r="F21" s="107"/>
      <c r="G21" s="109"/>
      <c r="H21" s="89"/>
      <c r="I21" s="110"/>
      <c r="J21" s="112"/>
      <c r="K21" s="93"/>
      <c r="L21" s="110"/>
      <c r="M21" s="112"/>
      <c r="N21" s="113"/>
      <c r="O21" s="110"/>
      <c r="P21" s="112"/>
      <c r="Q21" s="113"/>
      <c r="R21" s="110"/>
      <c r="S21" s="112"/>
      <c r="T21" s="113"/>
      <c r="U21" s="84"/>
      <c r="V21" s="115"/>
      <c r="W21" s="110"/>
      <c r="X21" s="112"/>
      <c r="Y21" s="94"/>
      <c r="Z21" s="84"/>
      <c r="AA21" s="115"/>
      <c r="AB21" s="110"/>
      <c r="AC21" s="112"/>
      <c r="AD21" s="94"/>
      <c r="AE21" s="95" t="s">
        <v>76</v>
      </c>
      <c r="AF21" s="85" t="s">
        <v>77</v>
      </c>
      <c r="AG21" s="110"/>
      <c r="AH21" s="112"/>
      <c r="AI21" s="98">
        <v>4826059</v>
      </c>
      <c r="AJ21" s="110"/>
      <c r="AK21" s="112"/>
      <c r="AL21" s="99">
        <v>4826059</v>
      </c>
      <c r="AM21" s="110"/>
      <c r="AN21" s="112"/>
      <c r="AO21" s="100">
        <v>5758723</v>
      </c>
      <c r="AP21" s="110"/>
      <c r="AQ21" s="112"/>
      <c r="AR21" s="98">
        <v>5758723</v>
      </c>
      <c r="AS21" s="114"/>
      <c r="AT21" s="112"/>
      <c r="AU21" s="98">
        <v>5758723</v>
      </c>
      <c r="AV21" s="114"/>
      <c r="AW21" s="112"/>
      <c r="AX21" s="98">
        <v>5758723</v>
      </c>
      <c r="AY21" s="114"/>
      <c r="AZ21" s="112"/>
      <c r="BA21" s="98">
        <v>5758723</v>
      </c>
    </row>
    <row r="22" spans="1:53" ht="18" customHeight="1" x14ac:dyDescent="0.25">
      <c r="A22" s="84"/>
      <c r="B22" s="115"/>
      <c r="C22" s="107"/>
      <c r="D22" s="108"/>
      <c r="E22" s="88"/>
      <c r="F22" s="107"/>
      <c r="G22" s="109"/>
      <c r="H22" s="89"/>
      <c r="I22" s="110"/>
      <c r="J22" s="112"/>
      <c r="K22" s="93"/>
      <c r="L22" s="110"/>
      <c r="M22" s="112"/>
      <c r="N22" s="113"/>
      <c r="O22" s="110"/>
      <c r="P22" s="112"/>
      <c r="Q22" s="113"/>
      <c r="R22" s="110"/>
      <c r="S22" s="112"/>
      <c r="T22" s="113"/>
      <c r="U22" s="84"/>
      <c r="V22" s="115"/>
      <c r="W22" s="110"/>
      <c r="X22" s="112"/>
      <c r="Y22" s="94"/>
      <c r="Z22" s="84"/>
      <c r="AA22" s="115"/>
      <c r="AB22" s="110"/>
      <c r="AC22" s="112"/>
      <c r="AD22" s="94"/>
      <c r="AE22" s="95" t="s">
        <v>78</v>
      </c>
      <c r="AF22" s="85" t="s">
        <v>79</v>
      </c>
      <c r="AG22" s="110"/>
      <c r="AH22" s="112"/>
      <c r="AI22" s="98">
        <v>324200</v>
      </c>
      <c r="AJ22" s="110"/>
      <c r="AK22" s="112"/>
      <c r="AL22" s="99">
        <v>324200</v>
      </c>
      <c r="AM22" s="110"/>
      <c r="AN22" s="112"/>
      <c r="AO22" s="100">
        <v>261900</v>
      </c>
      <c r="AP22" s="110"/>
      <c r="AQ22" s="112"/>
      <c r="AR22" s="98">
        <v>261900</v>
      </c>
      <c r="AS22" s="114"/>
      <c r="AT22" s="112"/>
      <c r="AU22" s="98">
        <v>261900</v>
      </c>
      <c r="AV22" s="114"/>
      <c r="AW22" s="112"/>
      <c r="AX22" s="98">
        <v>261900</v>
      </c>
      <c r="AY22" s="114"/>
      <c r="AZ22" s="112"/>
      <c r="BA22" s="98">
        <v>261900</v>
      </c>
    </row>
    <row r="23" spans="1:53" ht="18" customHeight="1" x14ac:dyDescent="0.25">
      <c r="A23" s="95" t="s">
        <v>5</v>
      </c>
      <c r="B23" s="116" t="s">
        <v>80</v>
      </c>
      <c r="C23" s="107"/>
      <c r="D23" s="87"/>
      <c r="E23" s="88"/>
      <c r="F23" s="107"/>
      <c r="G23" s="89"/>
      <c r="H23" s="90"/>
      <c r="I23" s="91"/>
      <c r="J23" s="92"/>
      <c r="K23" s="93"/>
      <c r="L23" s="91"/>
      <c r="M23" s="92"/>
      <c r="N23" s="94">
        <v>11811</v>
      </c>
      <c r="O23" s="91"/>
      <c r="P23" s="92"/>
      <c r="Q23" s="94">
        <v>11811</v>
      </c>
      <c r="R23" s="91"/>
      <c r="S23" s="92"/>
      <c r="T23" s="94">
        <v>11811</v>
      </c>
      <c r="U23" s="95" t="s">
        <v>5</v>
      </c>
      <c r="V23" s="116" t="s">
        <v>80</v>
      </c>
      <c r="W23" s="91"/>
      <c r="X23" s="92"/>
      <c r="Y23" s="94">
        <v>11938</v>
      </c>
      <c r="Z23" s="95" t="s">
        <v>5</v>
      </c>
      <c r="AA23" s="116" t="s">
        <v>81</v>
      </c>
      <c r="AB23" s="91"/>
      <c r="AC23" s="92"/>
      <c r="AD23" s="94">
        <v>4572</v>
      </c>
      <c r="AE23" s="95" t="s">
        <v>5</v>
      </c>
      <c r="AF23" s="116" t="s">
        <v>82</v>
      </c>
      <c r="AG23" s="91"/>
      <c r="AH23" s="92"/>
      <c r="AI23" s="117">
        <v>0</v>
      </c>
      <c r="AJ23" s="91"/>
      <c r="AK23" s="92"/>
      <c r="AL23" s="117">
        <v>3782</v>
      </c>
      <c r="AM23" s="91"/>
      <c r="AN23" s="92"/>
      <c r="AO23" s="118">
        <v>0</v>
      </c>
      <c r="AP23" s="91"/>
      <c r="AQ23" s="92"/>
      <c r="AR23" s="117">
        <v>0</v>
      </c>
      <c r="AS23" s="97"/>
      <c r="AT23" s="92"/>
      <c r="AU23" s="117">
        <v>0</v>
      </c>
      <c r="AV23" s="97"/>
      <c r="AW23" s="92"/>
      <c r="AX23" s="117">
        <v>0</v>
      </c>
      <c r="AY23" s="97"/>
      <c r="AZ23" s="92"/>
      <c r="BA23" s="117">
        <v>0</v>
      </c>
    </row>
    <row r="24" spans="1:53" ht="24.75" x14ac:dyDescent="0.25">
      <c r="A24" s="84"/>
      <c r="B24" s="116"/>
      <c r="C24" s="107"/>
      <c r="D24" s="87"/>
      <c r="E24" s="88"/>
      <c r="F24" s="107"/>
      <c r="G24" s="89"/>
      <c r="H24" s="90"/>
      <c r="I24" s="91"/>
      <c r="J24" s="92"/>
      <c r="K24" s="93"/>
      <c r="L24" s="91"/>
      <c r="M24" s="92"/>
      <c r="N24" s="94"/>
      <c r="O24" s="91"/>
      <c r="P24" s="92"/>
      <c r="Q24" s="94"/>
      <c r="R24" s="91"/>
      <c r="S24" s="92"/>
      <c r="T24" s="94"/>
      <c r="U24" s="84"/>
      <c r="V24" s="116"/>
      <c r="W24" s="91"/>
      <c r="X24" s="92"/>
      <c r="Y24" s="94"/>
      <c r="Z24" s="84"/>
      <c r="AA24" s="116"/>
      <c r="AB24" s="91"/>
      <c r="AC24" s="92"/>
      <c r="AD24" s="94"/>
      <c r="AE24" s="95"/>
      <c r="AF24" s="119" t="s">
        <v>83</v>
      </c>
      <c r="AG24" s="91"/>
      <c r="AH24" s="92"/>
      <c r="AI24" s="117"/>
      <c r="AJ24" s="91"/>
      <c r="AK24" s="92"/>
      <c r="AL24" s="117"/>
      <c r="AM24" s="91"/>
      <c r="AN24" s="92"/>
      <c r="AO24" s="118"/>
      <c r="AP24" s="91"/>
      <c r="AQ24" s="92"/>
      <c r="AR24" s="117"/>
      <c r="AS24" s="97"/>
      <c r="AT24" s="92"/>
      <c r="AU24" s="117">
        <v>1241000</v>
      </c>
      <c r="AV24" s="97"/>
      <c r="AW24" s="92"/>
      <c r="AX24" s="117">
        <v>1241000</v>
      </c>
      <c r="AY24" s="97"/>
      <c r="AZ24" s="92"/>
      <c r="BA24" s="117">
        <v>1241000</v>
      </c>
    </row>
    <row r="25" spans="1:53" ht="18" customHeight="1" x14ac:dyDescent="0.25">
      <c r="A25" s="84" t="s">
        <v>22</v>
      </c>
      <c r="B25" s="120" t="s">
        <v>84</v>
      </c>
      <c r="C25" s="107"/>
      <c r="D25" s="87"/>
      <c r="E25" s="121"/>
      <c r="F25" s="107"/>
      <c r="G25" s="89"/>
      <c r="H25" s="122"/>
      <c r="I25" s="123"/>
      <c r="J25" s="124"/>
      <c r="K25" s="125">
        <f>SUM(K27:K34)</f>
        <v>42111000</v>
      </c>
      <c r="L25" s="123"/>
      <c r="M25" s="124"/>
      <c r="N25" s="126">
        <v>42111000</v>
      </c>
      <c r="O25" s="123"/>
      <c r="P25" s="124"/>
      <c r="Q25" s="126">
        <v>42111000</v>
      </c>
      <c r="R25" s="123"/>
      <c r="S25" s="124"/>
      <c r="T25" s="126">
        <v>42111000</v>
      </c>
      <c r="U25" s="84" t="s">
        <v>22</v>
      </c>
      <c r="V25" s="120" t="s">
        <v>84</v>
      </c>
      <c r="W25" s="123"/>
      <c r="X25" s="124"/>
      <c r="Y25" s="126">
        <f>SUM(Y27:Y35)</f>
        <v>44771300</v>
      </c>
      <c r="Z25" s="84" t="s">
        <v>22</v>
      </c>
      <c r="AA25" s="120" t="s">
        <v>84</v>
      </c>
      <c r="AB25" s="123"/>
      <c r="AC25" s="124"/>
      <c r="AD25" s="126">
        <f>SUM(AD27:AD35)</f>
        <v>47074430</v>
      </c>
      <c r="AE25" s="95" t="s">
        <v>22</v>
      </c>
      <c r="AF25" s="127" t="s">
        <v>84</v>
      </c>
      <c r="AG25" s="123"/>
      <c r="AH25" s="124"/>
      <c r="AI25" s="126">
        <f>SUM(AI27:AI35)</f>
        <v>48171600</v>
      </c>
      <c r="AJ25" s="123"/>
      <c r="AK25" s="124"/>
      <c r="AL25" s="126">
        <f>SUM(AL27:AL35)</f>
        <v>48357266.666666664</v>
      </c>
      <c r="AM25" s="123"/>
      <c r="AN25" s="124"/>
      <c r="AO25" s="125">
        <f>SUM(AO27:AO35)</f>
        <v>46797416.666666664</v>
      </c>
      <c r="AP25" s="123"/>
      <c r="AQ25" s="124"/>
      <c r="AR25" s="126">
        <f>SUM(AR27:AR36)</f>
        <v>47225992</v>
      </c>
      <c r="AS25" s="128"/>
      <c r="AT25" s="124"/>
      <c r="AU25" s="126">
        <f>SUM(AU27:AU36)</f>
        <v>48005992</v>
      </c>
      <c r="AV25" s="128"/>
      <c r="AW25" s="124"/>
      <c r="AX25" s="126">
        <f>SUM(AX27:AX36)</f>
        <v>48705762</v>
      </c>
      <c r="AY25" s="128"/>
      <c r="AZ25" s="124"/>
      <c r="BA25" s="126">
        <f>SUM(BA27:BA36)</f>
        <v>48705762</v>
      </c>
    </row>
    <row r="26" spans="1:53" ht="18" customHeight="1" x14ac:dyDescent="0.25">
      <c r="A26" s="84" t="s">
        <v>18</v>
      </c>
      <c r="B26" s="85" t="s">
        <v>85</v>
      </c>
      <c r="C26" s="107"/>
      <c r="D26" s="87"/>
      <c r="E26" s="88"/>
      <c r="F26" s="107"/>
      <c r="G26" s="89"/>
      <c r="H26" s="90"/>
      <c r="I26" s="91"/>
      <c r="J26" s="92"/>
      <c r="K26" s="93"/>
      <c r="L26" s="91"/>
      <c r="M26" s="92"/>
      <c r="N26" s="94"/>
      <c r="O26" s="91"/>
      <c r="P26" s="92"/>
      <c r="Q26" s="94"/>
      <c r="R26" s="91"/>
      <c r="S26" s="92"/>
      <c r="T26" s="94"/>
      <c r="U26" s="84" t="s">
        <v>18</v>
      </c>
      <c r="V26" s="85" t="s">
        <v>85</v>
      </c>
      <c r="W26" s="91"/>
      <c r="X26" s="92"/>
      <c r="Y26" s="94"/>
      <c r="Z26" s="84" t="s">
        <v>18</v>
      </c>
      <c r="AA26" s="85" t="s">
        <v>85</v>
      </c>
      <c r="AB26" s="91"/>
      <c r="AC26" s="92"/>
      <c r="AD26" s="94"/>
      <c r="AE26" s="95" t="s">
        <v>18</v>
      </c>
      <c r="AF26" s="96" t="s">
        <v>85</v>
      </c>
      <c r="AG26" s="91"/>
      <c r="AH26" s="92"/>
      <c r="AI26" s="94"/>
      <c r="AJ26" s="91"/>
      <c r="AK26" s="92"/>
      <c r="AL26" s="94"/>
      <c r="AM26" s="91"/>
      <c r="AN26" s="92"/>
      <c r="AO26" s="93"/>
      <c r="AP26" s="91"/>
      <c r="AQ26" s="92"/>
      <c r="AR26" s="94"/>
      <c r="AS26" s="97"/>
      <c r="AT26" s="92"/>
      <c r="AU26" s="94"/>
      <c r="AV26" s="97"/>
      <c r="AW26" s="92"/>
      <c r="AX26" s="94"/>
      <c r="AY26" s="97"/>
      <c r="AZ26" s="92"/>
      <c r="BA26" s="94"/>
    </row>
    <row r="27" spans="1:53" ht="18" customHeight="1" x14ac:dyDescent="0.25">
      <c r="A27" s="84"/>
      <c r="B27" s="85" t="s">
        <v>86</v>
      </c>
      <c r="C27" s="129">
        <v>6.8</v>
      </c>
      <c r="D27" s="87">
        <v>4012000</v>
      </c>
      <c r="E27" s="88">
        <v>18187733.333333332</v>
      </c>
      <c r="F27" s="129">
        <v>7</v>
      </c>
      <c r="G27" s="104">
        <v>4012000</v>
      </c>
      <c r="H27" s="90">
        <v>18722666.666666668</v>
      </c>
      <c r="I27" s="91">
        <v>7</v>
      </c>
      <c r="J27" s="92">
        <v>4152000</v>
      </c>
      <c r="K27" s="93">
        <f>I27*J27/12*8</f>
        <v>19376000</v>
      </c>
      <c r="L27" s="91">
        <v>7</v>
      </c>
      <c r="M27" s="92">
        <v>4152000</v>
      </c>
      <c r="N27" s="94">
        <v>19376000</v>
      </c>
      <c r="O27" s="91">
        <v>7</v>
      </c>
      <c r="P27" s="92">
        <v>4152000</v>
      </c>
      <c r="Q27" s="94">
        <v>19376000</v>
      </c>
      <c r="R27" s="91">
        <v>7</v>
      </c>
      <c r="S27" s="92">
        <v>4152000</v>
      </c>
      <c r="T27" s="94">
        <v>19376000</v>
      </c>
      <c r="U27" s="84" t="s">
        <v>0</v>
      </c>
      <c r="V27" s="85" t="s">
        <v>86</v>
      </c>
      <c r="W27" s="105">
        <v>7.1</v>
      </c>
      <c r="X27" s="92">
        <v>4308000</v>
      </c>
      <c r="Y27" s="94">
        <f>X27*W27/12*8</f>
        <v>20391200</v>
      </c>
      <c r="Z27" s="84" t="s">
        <v>0</v>
      </c>
      <c r="AA27" s="85" t="s">
        <v>86</v>
      </c>
      <c r="AB27" s="105">
        <v>7.3</v>
      </c>
      <c r="AC27" s="92">
        <v>4469900</v>
      </c>
      <c r="AD27" s="94">
        <f>AC27*AB27/12*8</f>
        <v>21753513.333333332</v>
      </c>
      <c r="AE27" s="95" t="s">
        <v>0</v>
      </c>
      <c r="AF27" s="96" t="s">
        <v>86</v>
      </c>
      <c r="AG27" s="105">
        <v>7.5</v>
      </c>
      <c r="AH27" s="92">
        <v>4419000</v>
      </c>
      <c r="AI27" s="94">
        <f>AH27*AG27/12*8</f>
        <v>22095000</v>
      </c>
      <c r="AJ27" s="105">
        <v>7.6</v>
      </c>
      <c r="AK27" s="92">
        <v>4419000</v>
      </c>
      <c r="AL27" s="94">
        <f>AK27*AJ27/12*8</f>
        <v>22389600</v>
      </c>
      <c r="AM27" s="105">
        <v>6.9</v>
      </c>
      <c r="AN27" s="92">
        <v>4371500</v>
      </c>
      <c r="AO27" s="93">
        <f>AN27*AM27/12*8</f>
        <v>20108900</v>
      </c>
      <c r="AP27" s="105">
        <v>6.9</v>
      </c>
      <c r="AQ27" s="92">
        <v>4371500</v>
      </c>
      <c r="AR27" s="94">
        <f>AQ27*AP27/12*8</f>
        <v>20108900</v>
      </c>
      <c r="AS27" s="106">
        <v>6.9</v>
      </c>
      <c r="AT27" s="92">
        <v>4371500</v>
      </c>
      <c r="AU27" s="94">
        <f>AT27*AS27/12*8</f>
        <v>20108900</v>
      </c>
      <c r="AV27" s="106">
        <v>6.9</v>
      </c>
      <c r="AW27" s="92">
        <v>4371500</v>
      </c>
      <c r="AX27" s="94">
        <f>AW27*AV27/12*8</f>
        <v>20108900</v>
      </c>
      <c r="AY27" s="106">
        <v>6.9</v>
      </c>
      <c r="AZ27" s="92">
        <v>4371500</v>
      </c>
      <c r="BA27" s="94">
        <f>AZ27*AY27/12*8</f>
        <v>20108900</v>
      </c>
    </row>
    <row r="28" spans="1:53" ht="18" customHeight="1" x14ac:dyDescent="0.25">
      <c r="A28" s="84"/>
      <c r="B28" s="85" t="s">
        <v>87</v>
      </c>
      <c r="C28" s="107">
        <v>7</v>
      </c>
      <c r="D28" s="87">
        <v>4012000</v>
      </c>
      <c r="E28" s="88">
        <v>9361333.333333334</v>
      </c>
      <c r="F28" s="107">
        <v>7</v>
      </c>
      <c r="G28" s="104">
        <v>4012000</v>
      </c>
      <c r="H28" s="90">
        <v>9361333.333333334</v>
      </c>
      <c r="I28" s="91">
        <v>7</v>
      </c>
      <c r="J28" s="92">
        <v>4152000</v>
      </c>
      <c r="K28" s="93">
        <f>I28*J28/12*4</f>
        <v>9688000</v>
      </c>
      <c r="L28" s="91">
        <v>7</v>
      </c>
      <c r="M28" s="92">
        <v>4152000</v>
      </c>
      <c r="N28" s="94">
        <v>9688000</v>
      </c>
      <c r="O28" s="91">
        <v>7</v>
      </c>
      <c r="P28" s="92">
        <v>4152000</v>
      </c>
      <c r="Q28" s="94">
        <v>9688000</v>
      </c>
      <c r="R28" s="91">
        <v>7</v>
      </c>
      <c r="S28" s="92">
        <v>4152000</v>
      </c>
      <c r="T28" s="94">
        <v>9688000</v>
      </c>
      <c r="U28" s="84" t="s">
        <v>18</v>
      </c>
      <c r="V28" s="85" t="s">
        <v>87</v>
      </c>
      <c r="W28" s="105">
        <v>7.1</v>
      </c>
      <c r="X28" s="92">
        <v>4308000</v>
      </c>
      <c r="Y28" s="94">
        <f>X28*W28/12*4</f>
        <v>10195600</v>
      </c>
      <c r="Z28" s="84" t="s">
        <v>18</v>
      </c>
      <c r="AA28" s="85" t="s">
        <v>87</v>
      </c>
      <c r="AB28" s="105">
        <v>7.3</v>
      </c>
      <c r="AC28" s="92">
        <v>4469900</v>
      </c>
      <c r="AD28" s="94">
        <f>AC28*AB28/12*4</f>
        <v>10876756.666666666</v>
      </c>
      <c r="AE28" s="95" t="s">
        <v>18</v>
      </c>
      <c r="AF28" s="96" t="s">
        <v>87</v>
      </c>
      <c r="AG28" s="105">
        <v>6.9</v>
      </c>
      <c r="AH28" s="92">
        <v>4419000</v>
      </c>
      <c r="AI28" s="94">
        <f>AH28*AG28/12*4</f>
        <v>10163700</v>
      </c>
      <c r="AJ28" s="105">
        <v>6.9</v>
      </c>
      <c r="AK28" s="92">
        <v>4419000</v>
      </c>
      <c r="AL28" s="94">
        <f>AK28*AJ28/12*4</f>
        <v>10163700</v>
      </c>
      <c r="AM28" s="105">
        <v>6.7</v>
      </c>
      <c r="AN28" s="92">
        <v>4371500</v>
      </c>
      <c r="AO28" s="93">
        <f>AN28*AM28/12*4</f>
        <v>9763016.666666666</v>
      </c>
      <c r="AP28" s="105">
        <v>6.7</v>
      </c>
      <c r="AQ28" s="92">
        <v>4371500</v>
      </c>
      <c r="AR28" s="94">
        <f>AQ28*AP28/12*4</f>
        <v>9763016.666666666</v>
      </c>
      <c r="AS28" s="106">
        <v>6.7</v>
      </c>
      <c r="AT28" s="92">
        <v>4371500</v>
      </c>
      <c r="AU28" s="94">
        <f>AT28*AS28/12*4</f>
        <v>9763016.666666666</v>
      </c>
      <c r="AV28" s="106">
        <v>6.7</v>
      </c>
      <c r="AW28" s="92">
        <v>4371500</v>
      </c>
      <c r="AX28" s="94">
        <f>AW28*AV28/12*4+728583</f>
        <v>10491599.666666666</v>
      </c>
      <c r="AY28" s="106">
        <v>6.7</v>
      </c>
      <c r="AZ28" s="92">
        <v>4371500</v>
      </c>
      <c r="BA28" s="94">
        <f>AZ28*AY28/12*4+728583</f>
        <v>10491599.666666666</v>
      </c>
    </row>
    <row r="29" spans="1:53" ht="18" customHeight="1" x14ac:dyDescent="0.25">
      <c r="A29" s="84"/>
      <c r="B29" s="85" t="s">
        <v>88</v>
      </c>
      <c r="C29" s="107">
        <v>7</v>
      </c>
      <c r="D29" s="87">
        <v>34400</v>
      </c>
      <c r="E29" s="88">
        <v>240800</v>
      </c>
      <c r="F29" s="107">
        <v>7</v>
      </c>
      <c r="G29" s="104">
        <v>34400</v>
      </c>
      <c r="H29" s="90">
        <v>240800</v>
      </c>
      <c r="I29" s="91">
        <v>7</v>
      </c>
      <c r="J29" s="92">
        <v>35000</v>
      </c>
      <c r="K29" s="93">
        <f>I29*J29</f>
        <v>245000</v>
      </c>
      <c r="L29" s="91">
        <v>7</v>
      </c>
      <c r="M29" s="92">
        <v>35000</v>
      </c>
      <c r="N29" s="94">
        <v>245000</v>
      </c>
      <c r="O29" s="91">
        <v>7</v>
      </c>
      <c r="P29" s="92">
        <v>35000</v>
      </c>
      <c r="Q29" s="94">
        <v>245000</v>
      </c>
      <c r="R29" s="91">
        <v>7</v>
      </c>
      <c r="S29" s="92">
        <v>35000</v>
      </c>
      <c r="T29" s="94">
        <v>245000</v>
      </c>
      <c r="U29" s="84" t="s">
        <v>18</v>
      </c>
      <c r="V29" s="85" t="s">
        <v>88</v>
      </c>
      <c r="W29" s="105">
        <v>7.1</v>
      </c>
      <c r="X29" s="92">
        <v>35000</v>
      </c>
      <c r="Y29" s="94">
        <f>X29*W29</f>
        <v>248500</v>
      </c>
      <c r="Z29" s="84" t="s">
        <v>18</v>
      </c>
      <c r="AA29" s="85" t="s">
        <v>88</v>
      </c>
      <c r="AB29" s="105">
        <v>7.3</v>
      </c>
      <c r="AC29" s="92">
        <v>38200</v>
      </c>
      <c r="AD29" s="94">
        <f>AC29*AB29</f>
        <v>278860</v>
      </c>
      <c r="AE29" s="95" t="s">
        <v>18</v>
      </c>
      <c r="AF29" s="96" t="s">
        <v>88</v>
      </c>
      <c r="AG29" s="105">
        <v>0</v>
      </c>
      <c r="AH29" s="92">
        <v>38200</v>
      </c>
      <c r="AI29" s="94">
        <f>AH29*AG29</f>
        <v>0</v>
      </c>
      <c r="AJ29" s="105">
        <v>0</v>
      </c>
      <c r="AK29" s="92">
        <v>38200</v>
      </c>
      <c r="AL29" s="94">
        <f>AK29*AJ29</f>
        <v>0</v>
      </c>
      <c r="AM29" s="105">
        <v>0</v>
      </c>
      <c r="AN29" s="92">
        <v>38200</v>
      </c>
      <c r="AO29" s="93">
        <f>AN29*AM29</f>
        <v>0</v>
      </c>
      <c r="AP29" s="105">
        <v>0</v>
      </c>
      <c r="AQ29" s="92">
        <v>38200</v>
      </c>
      <c r="AR29" s="94">
        <f>AQ29*AP29</f>
        <v>0</v>
      </c>
      <c r="AS29" s="106">
        <v>0</v>
      </c>
      <c r="AT29" s="92">
        <v>38200</v>
      </c>
      <c r="AU29" s="94">
        <f>AT29*AS29</f>
        <v>0</v>
      </c>
      <c r="AV29" s="106">
        <v>0</v>
      </c>
      <c r="AW29" s="92">
        <v>38200</v>
      </c>
      <c r="AX29" s="94">
        <f>AW29*AV29</f>
        <v>0</v>
      </c>
      <c r="AY29" s="106">
        <v>0</v>
      </c>
      <c r="AZ29" s="92">
        <v>38200</v>
      </c>
      <c r="BA29" s="94">
        <f>AZ29*AY29</f>
        <v>0</v>
      </c>
    </row>
    <row r="30" spans="1:53" ht="18" customHeight="1" x14ac:dyDescent="0.25">
      <c r="A30" s="84"/>
      <c r="B30" s="85" t="s">
        <v>89</v>
      </c>
      <c r="C30" s="107">
        <v>4</v>
      </c>
      <c r="D30" s="87">
        <v>1800000</v>
      </c>
      <c r="E30" s="88">
        <v>4800000</v>
      </c>
      <c r="F30" s="107">
        <v>4</v>
      </c>
      <c r="G30" s="89">
        <v>1800000</v>
      </c>
      <c r="H30" s="90">
        <v>4800000</v>
      </c>
      <c r="I30" s="91">
        <v>4</v>
      </c>
      <c r="J30" s="92">
        <v>1800000</v>
      </c>
      <c r="K30" s="93">
        <f>I30*J30/12*8</f>
        <v>4800000</v>
      </c>
      <c r="L30" s="91">
        <v>4</v>
      </c>
      <c r="M30" s="92">
        <v>1800000</v>
      </c>
      <c r="N30" s="94">
        <v>4800000</v>
      </c>
      <c r="O30" s="91">
        <v>4</v>
      </c>
      <c r="P30" s="92">
        <v>1800000</v>
      </c>
      <c r="Q30" s="94">
        <v>4800000</v>
      </c>
      <c r="R30" s="91">
        <v>4</v>
      </c>
      <c r="S30" s="92">
        <v>1800000</v>
      </c>
      <c r="T30" s="94">
        <v>4800000</v>
      </c>
      <c r="U30" s="84" t="s">
        <v>18</v>
      </c>
      <c r="V30" s="85" t="s">
        <v>89</v>
      </c>
      <c r="W30" s="105">
        <v>4</v>
      </c>
      <c r="X30" s="92">
        <v>1800000</v>
      </c>
      <c r="Y30" s="94">
        <f>X30*W30/12*8</f>
        <v>4800000</v>
      </c>
      <c r="Z30" s="84" t="s">
        <v>18</v>
      </c>
      <c r="AA30" s="85" t="s">
        <v>89</v>
      </c>
      <c r="AB30" s="105">
        <v>4</v>
      </c>
      <c r="AC30" s="92">
        <v>1800000</v>
      </c>
      <c r="AD30" s="94">
        <f>AC30*AB30/12*8</f>
        <v>4800000</v>
      </c>
      <c r="AE30" s="95" t="s">
        <v>18</v>
      </c>
      <c r="AF30" s="96" t="s">
        <v>89</v>
      </c>
      <c r="AG30" s="105">
        <v>4</v>
      </c>
      <c r="AH30" s="92">
        <v>2205000</v>
      </c>
      <c r="AI30" s="94">
        <f>AH30*AG30/12*8</f>
        <v>5880000</v>
      </c>
      <c r="AJ30" s="105">
        <v>4</v>
      </c>
      <c r="AK30" s="92">
        <v>2205000</v>
      </c>
      <c r="AL30" s="94">
        <f>AK30*AJ30/12*8</f>
        <v>5880000</v>
      </c>
      <c r="AM30" s="105">
        <v>4</v>
      </c>
      <c r="AN30" s="92">
        <v>2205000</v>
      </c>
      <c r="AO30" s="93">
        <f>AN30*AM30/12*8</f>
        <v>5880000</v>
      </c>
      <c r="AP30" s="105">
        <v>4</v>
      </c>
      <c r="AQ30" s="92">
        <v>2205000</v>
      </c>
      <c r="AR30" s="94">
        <f>AQ30*AP30/12*8</f>
        <v>5880000</v>
      </c>
      <c r="AS30" s="106">
        <v>4</v>
      </c>
      <c r="AT30" s="92">
        <v>2205000</v>
      </c>
      <c r="AU30" s="94">
        <f>AT30*AS30/12*8</f>
        <v>5880000</v>
      </c>
      <c r="AV30" s="106">
        <v>4</v>
      </c>
      <c r="AW30" s="92">
        <v>2205000</v>
      </c>
      <c r="AX30" s="94">
        <f>AW30*AV30/12*8</f>
        <v>5880000</v>
      </c>
      <c r="AY30" s="106">
        <v>4</v>
      </c>
      <c r="AZ30" s="92">
        <v>2205000</v>
      </c>
      <c r="BA30" s="94">
        <f>AZ30*AY30/12*8</f>
        <v>5880000</v>
      </c>
    </row>
    <row r="31" spans="1:53" ht="18" customHeight="1" x14ac:dyDescent="0.25">
      <c r="A31" s="84"/>
      <c r="B31" s="85" t="s">
        <v>90</v>
      </c>
      <c r="C31" s="107">
        <v>4</v>
      </c>
      <c r="D31" s="87">
        <v>1800000</v>
      </c>
      <c r="E31" s="88">
        <v>2400000</v>
      </c>
      <c r="F31" s="107">
        <v>4</v>
      </c>
      <c r="G31" s="89">
        <v>1800000</v>
      </c>
      <c r="H31" s="90">
        <v>2400000</v>
      </c>
      <c r="I31" s="91">
        <v>4</v>
      </c>
      <c r="J31" s="92">
        <v>1800000</v>
      </c>
      <c r="K31" s="93">
        <f>I31*J31/12*4</f>
        <v>2400000</v>
      </c>
      <c r="L31" s="91">
        <v>4</v>
      </c>
      <c r="M31" s="92">
        <v>1800000</v>
      </c>
      <c r="N31" s="94">
        <v>2400000</v>
      </c>
      <c r="O31" s="91">
        <v>4</v>
      </c>
      <c r="P31" s="92">
        <v>1800000</v>
      </c>
      <c r="Q31" s="94">
        <v>2400000</v>
      </c>
      <c r="R31" s="91">
        <v>4</v>
      </c>
      <c r="S31" s="92">
        <v>1800000</v>
      </c>
      <c r="T31" s="94">
        <v>2400000</v>
      </c>
      <c r="U31" s="84" t="s">
        <v>18</v>
      </c>
      <c r="V31" s="85" t="s">
        <v>90</v>
      </c>
      <c r="W31" s="105">
        <v>4</v>
      </c>
      <c r="X31" s="92">
        <v>1800000</v>
      </c>
      <c r="Y31" s="94">
        <f>X31*W31/12*4</f>
        <v>2400000</v>
      </c>
      <c r="Z31" s="84" t="s">
        <v>18</v>
      </c>
      <c r="AA31" s="85" t="s">
        <v>90</v>
      </c>
      <c r="AB31" s="105">
        <v>4</v>
      </c>
      <c r="AC31" s="92">
        <v>1800000</v>
      </c>
      <c r="AD31" s="94">
        <f>AC31*AB31/12*4</f>
        <v>2400000</v>
      </c>
      <c r="AE31" s="95" t="s">
        <v>18</v>
      </c>
      <c r="AF31" s="96" t="s">
        <v>90</v>
      </c>
      <c r="AG31" s="105">
        <v>4</v>
      </c>
      <c r="AH31" s="92">
        <v>2205000</v>
      </c>
      <c r="AI31" s="94">
        <f>AH31*AG31/12*4</f>
        <v>2940000</v>
      </c>
      <c r="AJ31" s="105">
        <v>4</v>
      </c>
      <c r="AK31" s="92">
        <v>2205000</v>
      </c>
      <c r="AL31" s="94">
        <f>AK31*AJ31/12*4</f>
        <v>2940000</v>
      </c>
      <c r="AM31" s="105">
        <v>4</v>
      </c>
      <c r="AN31" s="92">
        <v>2205000</v>
      </c>
      <c r="AO31" s="93">
        <f>AN31*AM31/12*4</f>
        <v>2940000</v>
      </c>
      <c r="AP31" s="105">
        <v>4</v>
      </c>
      <c r="AQ31" s="92">
        <v>2205000</v>
      </c>
      <c r="AR31" s="94">
        <f>AQ31*AP31/12*4</f>
        <v>2940000</v>
      </c>
      <c r="AS31" s="106">
        <v>4</v>
      </c>
      <c r="AT31" s="92">
        <v>2205000</v>
      </c>
      <c r="AU31" s="94">
        <f>AT31*AS31/12*4</f>
        <v>2940000</v>
      </c>
      <c r="AV31" s="106">
        <v>4</v>
      </c>
      <c r="AW31" s="92">
        <v>2205000</v>
      </c>
      <c r="AX31" s="94">
        <f>AW31*AV31/12*4</f>
        <v>2940000</v>
      </c>
      <c r="AY31" s="106">
        <v>4</v>
      </c>
      <c r="AZ31" s="92">
        <v>2205000</v>
      </c>
      <c r="BA31" s="94">
        <f>AZ31*AY31/12*4</f>
        <v>2940000</v>
      </c>
    </row>
    <row r="32" spans="1:53" ht="18" customHeight="1" x14ac:dyDescent="0.25">
      <c r="A32" s="84" t="s">
        <v>19</v>
      </c>
      <c r="B32" s="85" t="s">
        <v>91</v>
      </c>
      <c r="C32" s="107">
        <v>72</v>
      </c>
      <c r="D32" s="108">
        <v>56000</v>
      </c>
      <c r="E32" s="88">
        <v>2688000</v>
      </c>
      <c r="F32" s="107">
        <v>75</v>
      </c>
      <c r="G32" s="130">
        <v>56000</v>
      </c>
      <c r="H32" s="90">
        <v>2800000</v>
      </c>
      <c r="I32" s="91">
        <v>75</v>
      </c>
      <c r="J32" s="92">
        <v>70000</v>
      </c>
      <c r="K32" s="93">
        <f>I32*J32/12*8</f>
        <v>3500000</v>
      </c>
      <c r="L32" s="91">
        <v>75</v>
      </c>
      <c r="M32" s="92">
        <v>70000</v>
      </c>
      <c r="N32" s="94">
        <v>3500000</v>
      </c>
      <c r="O32" s="91">
        <v>75</v>
      </c>
      <c r="P32" s="92">
        <v>70000</v>
      </c>
      <c r="Q32" s="94">
        <v>3500000</v>
      </c>
      <c r="R32" s="91">
        <v>75</v>
      </c>
      <c r="S32" s="92">
        <v>70000</v>
      </c>
      <c r="T32" s="94">
        <v>3500000</v>
      </c>
      <c r="U32" s="84" t="s">
        <v>19</v>
      </c>
      <c r="V32" s="85" t="s">
        <v>91</v>
      </c>
      <c r="W32" s="105">
        <v>75</v>
      </c>
      <c r="X32" s="92">
        <v>80000</v>
      </c>
      <c r="Y32" s="94">
        <f>X32*W32/12*8</f>
        <v>4000000</v>
      </c>
      <c r="Z32" s="84" t="s">
        <v>19</v>
      </c>
      <c r="AA32" s="85" t="s">
        <v>91</v>
      </c>
      <c r="AB32" s="105">
        <v>75</v>
      </c>
      <c r="AC32" s="92">
        <v>81700</v>
      </c>
      <c r="AD32" s="94">
        <f>AC32*AB32/12*8</f>
        <v>4085000</v>
      </c>
      <c r="AE32" s="95" t="s">
        <v>19</v>
      </c>
      <c r="AF32" s="96" t="s">
        <v>91</v>
      </c>
      <c r="AG32" s="105">
        <v>80</v>
      </c>
      <c r="AH32" s="92">
        <v>81700</v>
      </c>
      <c r="AI32" s="94">
        <f>AH32*AG32/12*8</f>
        <v>4357333.333333333</v>
      </c>
      <c r="AJ32" s="105">
        <v>78</v>
      </c>
      <c r="AK32" s="92">
        <v>81700</v>
      </c>
      <c r="AL32" s="94">
        <f>AK32*AJ32/12*8</f>
        <v>4248400</v>
      </c>
      <c r="AM32" s="105">
        <v>71</v>
      </c>
      <c r="AN32" s="92">
        <v>97400</v>
      </c>
      <c r="AO32" s="93">
        <f>AN32*AM32/12*8</f>
        <v>4610266.666666667</v>
      </c>
      <c r="AP32" s="105">
        <v>72</v>
      </c>
      <c r="AQ32" s="92">
        <v>97400</v>
      </c>
      <c r="AR32" s="94">
        <f>AQ32*AP32/12*8</f>
        <v>4675200</v>
      </c>
      <c r="AS32" s="106">
        <v>72</v>
      </c>
      <c r="AT32" s="92">
        <v>97400</v>
      </c>
      <c r="AU32" s="94">
        <f>AT32*AS32/12*8</f>
        <v>4675200</v>
      </c>
      <c r="AV32" s="106">
        <v>72</v>
      </c>
      <c r="AW32" s="92">
        <v>97400</v>
      </c>
      <c r="AX32" s="94">
        <f>AW32*AV32/12*8</f>
        <v>4675200</v>
      </c>
      <c r="AY32" s="106">
        <v>72</v>
      </c>
      <c r="AZ32" s="92">
        <v>97400</v>
      </c>
      <c r="BA32" s="94">
        <f>AZ32*AY32/12*8</f>
        <v>4675200</v>
      </c>
    </row>
    <row r="33" spans="1:53" ht="18" customHeight="1" x14ac:dyDescent="0.25">
      <c r="A33" s="84" t="s">
        <v>19</v>
      </c>
      <c r="B33" s="85" t="s">
        <v>92</v>
      </c>
      <c r="C33" s="107">
        <v>75</v>
      </c>
      <c r="D33" s="108">
        <v>56000</v>
      </c>
      <c r="E33" s="88">
        <v>1400000</v>
      </c>
      <c r="F33" s="107">
        <v>75</v>
      </c>
      <c r="G33" s="130">
        <v>56000</v>
      </c>
      <c r="H33" s="90">
        <v>1400000</v>
      </c>
      <c r="I33" s="91">
        <v>75</v>
      </c>
      <c r="J33" s="92">
        <v>70000</v>
      </c>
      <c r="K33" s="93">
        <f>I33*J33/12*4</f>
        <v>1750000</v>
      </c>
      <c r="L33" s="91">
        <v>75</v>
      </c>
      <c r="M33" s="92">
        <v>70000</v>
      </c>
      <c r="N33" s="94">
        <v>1750000</v>
      </c>
      <c r="O33" s="91">
        <v>75</v>
      </c>
      <c r="P33" s="92">
        <v>70000</v>
      </c>
      <c r="Q33" s="94">
        <v>1750000</v>
      </c>
      <c r="R33" s="91">
        <v>75</v>
      </c>
      <c r="S33" s="92">
        <v>70000</v>
      </c>
      <c r="T33" s="94">
        <v>1750000</v>
      </c>
      <c r="U33" s="84" t="s">
        <v>19</v>
      </c>
      <c r="V33" s="85" t="s">
        <v>92</v>
      </c>
      <c r="W33" s="105">
        <v>75</v>
      </c>
      <c r="X33" s="92">
        <v>80000</v>
      </c>
      <c r="Y33" s="94">
        <f>X33*W33/12*4</f>
        <v>2000000</v>
      </c>
      <c r="Z33" s="84" t="s">
        <v>19</v>
      </c>
      <c r="AA33" s="85" t="s">
        <v>92</v>
      </c>
      <c r="AB33" s="105">
        <v>75</v>
      </c>
      <c r="AC33" s="92">
        <v>81700</v>
      </c>
      <c r="AD33" s="94">
        <f>AC33*AB33/12*4</f>
        <v>2042500</v>
      </c>
      <c r="AE33" s="95" t="s">
        <v>19</v>
      </c>
      <c r="AF33" s="96" t="s">
        <v>92</v>
      </c>
      <c r="AG33" s="105">
        <v>71</v>
      </c>
      <c r="AH33" s="92">
        <v>81700</v>
      </c>
      <c r="AI33" s="94">
        <f>AH33*AG33/12*4</f>
        <v>1933566.6666666667</v>
      </c>
      <c r="AJ33" s="105">
        <v>71</v>
      </c>
      <c r="AK33" s="92">
        <v>81700</v>
      </c>
      <c r="AL33" s="94">
        <f>AK33*AJ33/12*4</f>
        <v>1933566.6666666667</v>
      </c>
      <c r="AM33" s="105">
        <v>71</v>
      </c>
      <c r="AN33" s="92">
        <v>97400</v>
      </c>
      <c r="AO33" s="93">
        <f>AN33*AM33/12*4</f>
        <v>2305133.3333333335</v>
      </c>
      <c r="AP33" s="105">
        <v>71</v>
      </c>
      <c r="AQ33" s="92">
        <v>97400</v>
      </c>
      <c r="AR33" s="94">
        <f>AQ33*AP33/12*4</f>
        <v>2305133.3333333335</v>
      </c>
      <c r="AS33" s="106">
        <v>71</v>
      </c>
      <c r="AT33" s="92">
        <v>97400</v>
      </c>
      <c r="AU33" s="94">
        <f>AT33*AS33/12*4</f>
        <v>2305133.3333333335</v>
      </c>
      <c r="AV33" s="106">
        <v>71</v>
      </c>
      <c r="AW33" s="92">
        <v>97400</v>
      </c>
      <c r="AX33" s="94">
        <f>AW33*AV33/12*4+129867</f>
        <v>2435000.3333333335</v>
      </c>
      <c r="AY33" s="106">
        <v>71</v>
      </c>
      <c r="AZ33" s="92">
        <v>97400</v>
      </c>
      <c r="BA33" s="94">
        <f>AZ33*AY33/12*4+129867</f>
        <v>2435000.3333333335</v>
      </c>
    </row>
    <row r="34" spans="1:53" ht="18" customHeight="1" x14ac:dyDescent="0.25">
      <c r="A34" s="84" t="s">
        <v>21</v>
      </c>
      <c r="B34" s="85" t="s">
        <v>93</v>
      </c>
      <c r="C34" s="107">
        <v>0</v>
      </c>
      <c r="D34" s="88"/>
      <c r="E34" s="88">
        <v>0</v>
      </c>
      <c r="F34" s="107">
        <v>0</v>
      </c>
      <c r="G34" s="90"/>
      <c r="H34" s="90">
        <v>0</v>
      </c>
      <c r="I34" s="91">
        <v>1</v>
      </c>
      <c r="J34" s="92">
        <v>352000</v>
      </c>
      <c r="K34" s="93">
        <f>I34*J34</f>
        <v>352000</v>
      </c>
      <c r="L34" s="91">
        <v>1</v>
      </c>
      <c r="M34" s="92">
        <v>352000</v>
      </c>
      <c r="N34" s="94">
        <v>352000</v>
      </c>
      <c r="O34" s="91">
        <v>1</v>
      </c>
      <c r="P34" s="92">
        <v>352000</v>
      </c>
      <c r="Q34" s="94">
        <v>352000</v>
      </c>
      <c r="R34" s="91">
        <v>1</v>
      </c>
      <c r="S34" s="92">
        <v>352000</v>
      </c>
      <c r="T34" s="94">
        <v>352000</v>
      </c>
      <c r="U34" s="84" t="s">
        <v>94</v>
      </c>
      <c r="V34" s="85" t="s">
        <v>93</v>
      </c>
      <c r="W34" s="105">
        <v>1</v>
      </c>
      <c r="X34" s="92">
        <v>384000</v>
      </c>
      <c r="Y34" s="94">
        <f>X34*W34</f>
        <v>384000</v>
      </c>
      <c r="Z34" s="84" t="s">
        <v>94</v>
      </c>
      <c r="AA34" s="85" t="s">
        <v>95</v>
      </c>
      <c r="AB34" s="105">
        <v>2</v>
      </c>
      <c r="AC34" s="92">
        <v>418900</v>
      </c>
      <c r="AD34" s="94">
        <f>AC34*AB34</f>
        <v>837800</v>
      </c>
      <c r="AE34" s="95" t="s">
        <v>94</v>
      </c>
      <c r="AF34" s="96" t="s">
        <v>96</v>
      </c>
      <c r="AG34" s="105">
        <v>2</v>
      </c>
      <c r="AH34" s="92">
        <v>401000</v>
      </c>
      <c r="AI34" s="94">
        <f>AH34*AG34</f>
        <v>802000</v>
      </c>
      <c r="AJ34" s="105">
        <v>2</v>
      </c>
      <c r="AK34" s="92">
        <v>401000</v>
      </c>
      <c r="AL34" s="94">
        <f>AK34*AJ34</f>
        <v>802000</v>
      </c>
      <c r="AM34" s="105">
        <v>3</v>
      </c>
      <c r="AN34" s="92">
        <v>396700</v>
      </c>
      <c r="AO34" s="93">
        <f>AN34*AM34</f>
        <v>1190100</v>
      </c>
      <c r="AP34" s="105">
        <v>3</v>
      </c>
      <c r="AQ34" s="92">
        <v>396700</v>
      </c>
      <c r="AR34" s="94">
        <f>AQ34*AP34</f>
        <v>1190100</v>
      </c>
      <c r="AS34" s="106">
        <v>3</v>
      </c>
      <c r="AT34" s="92">
        <v>396700</v>
      </c>
      <c r="AU34" s="94">
        <f>AT34*AS34</f>
        <v>1190100</v>
      </c>
      <c r="AV34" s="106">
        <v>3</v>
      </c>
      <c r="AW34" s="92">
        <v>396700</v>
      </c>
      <c r="AX34" s="94">
        <f>AW34*AV34-158680</f>
        <v>1031420</v>
      </c>
      <c r="AY34" s="106">
        <v>3</v>
      </c>
      <c r="AZ34" s="92">
        <v>396700</v>
      </c>
      <c r="BA34" s="94">
        <f>AZ34*AY34-158680</f>
        <v>1031420</v>
      </c>
    </row>
    <row r="35" spans="1:53" ht="18" customHeight="1" x14ac:dyDescent="0.25">
      <c r="A35" s="84"/>
      <c r="B35" s="85" t="s">
        <v>97</v>
      </c>
      <c r="C35" s="107"/>
      <c r="D35" s="88"/>
      <c r="E35" s="88"/>
      <c r="F35" s="107"/>
      <c r="G35" s="90"/>
      <c r="H35" s="90"/>
      <c r="I35" s="91"/>
      <c r="J35" s="92"/>
      <c r="K35" s="93"/>
      <c r="L35" s="91"/>
      <c r="M35" s="92"/>
      <c r="N35" s="94"/>
      <c r="O35" s="91"/>
      <c r="P35" s="92"/>
      <c r="Q35" s="94"/>
      <c r="R35" s="91"/>
      <c r="S35" s="92"/>
      <c r="T35" s="94"/>
      <c r="U35" s="84" t="s">
        <v>98</v>
      </c>
      <c r="V35" s="85" t="s">
        <v>97</v>
      </c>
      <c r="W35" s="105">
        <v>1</v>
      </c>
      <c r="X35" s="92">
        <v>352000</v>
      </c>
      <c r="Y35" s="94">
        <f>X35*W35</f>
        <v>352000</v>
      </c>
      <c r="Z35" s="84" t="s">
        <v>98</v>
      </c>
      <c r="AA35" s="85" t="s">
        <v>99</v>
      </c>
      <c r="AB35" s="105">
        <v>0</v>
      </c>
      <c r="AC35" s="92">
        <v>383992</v>
      </c>
      <c r="AD35" s="94">
        <f>AC35*AB35</f>
        <v>0</v>
      </c>
      <c r="AE35" s="95" t="s">
        <v>98</v>
      </c>
      <c r="AF35" s="96" t="s">
        <v>100</v>
      </c>
      <c r="AG35" s="105">
        <v>0</v>
      </c>
      <c r="AH35" s="92">
        <v>383992</v>
      </c>
      <c r="AI35" s="94">
        <f>AH35*AG35</f>
        <v>0</v>
      </c>
      <c r="AJ35" s="105">
        <v>0</v>
      </c>
      <c r="AK35" s="92">
        <v>383992</v>
      </c>
      <c r="AL35" s="94">
        <f>AK35*AJ35</f>
        <v>0</v>
      </c>
      <c r="AM35" s="105">
        <v>0</v>
      </c>
      <c r="AN35" s="92">
        <v>363642</v>
      </c>
      <c r="AO35" s="93">
        <f>AN35*AM35</f>
        <v>0</v>
      </c>
      <c r="AP35" s="105">
        <v>1</v>
      </c>
      <c r="AQ35" s="92">
        <v>363642</v>
      </c>
      <c r="AR35" s="94">
        <f>AQ35*AP35</f>
        <v>363642</v>
      </c>
      <c r="AS35" s="106">
        <v>1</v>
      </c>
      <c r="AT35" s="92">
        <v>363642</v>
      </c>
      <c r="AU35" s="94">
        <f>AT35*AS35</f>
        <v>363642</v>
      </c>
      <c r="AV35" s="106">
        <v>1</v>
      </c>
      <c r="AW35" s="92">
        <v>363642</v>
      </c>
      <c r="AX35" s="94">
        <f>AW35*AV35</f>
        <v>363642</v>
      </c>
      <c r="AY35" s="106">
        <v>1</v>
      </c>
      <c r="AZ35" s="92">
        <v>363642</v>
      </c>
      <c r="BA35" s="94">
        <f>AZ35*AY35</f>
        <v>363642</v>
      </c>
    </row>
    <row r="36" spans="1:53" ht="24.75" x14ac:dyDescent="0.25">
      <c r="A36" s="84"/>
      <c r="B36" s="85"/>
      <c r="C36" s="107"/>
      <c r="D36" s="88"/>
      <c r="E36" s="131"/>
      <c r="F36" s="107"/>
      <c r="G36" s="132"/>
      <c r="H36" s="132"/>
      <c r="I36" s="91"/>
      <c r="J36" s="92"/>
      <c r="K36" s="93"/>
      <c r="L36" s="91"/>
      <c r="M36" s="92"/>
      <c r="N36" s="94"/>
      <c r="O36" s="91"/>
      <c r="P36" s="92"/>
      <c r="Q36" s="94"/>
      <c r="R36" s="91"/>
      <c r="S36" s="92"/>
      <c r="T36" s="94"/>
      <c r="U36" s="84"/>
      <c r="V36" s="85"/>
      <c r="W36" s="105"/>
      <c r="X36" s="92"/>
      <c r="Y36" s="94"/>
      <c r="Z36" s="84"/>
      <c r="AA36" s="85"/>
      <c r="AB36" s="105"/>
      <c r="AC36" s="92"/>
      <c r="AD36" s="94"/>
      <c r="AE36" s="95"/>
      <c r="AF36" s="119" t="s">
        <v>83</v>
      </c>
      <c r="AG36" s="105"/>
      <c r="AH36" s="92"/>
      <c r="AI36" s="94"/>
      <c r="AJ36" s="105"/>
      <c r="AK36" s="92"/>
      <c r="AL36" s="94"/>
      <c r="AM36" s="105"/>
      <c r="AN36" s="92"/>
      <c r="AO36" s="93"/>
      <c r="AP36" s="105"/>
      <c r="AQ36" s="92"/>
      <c r="AR36" s="94"/>
      <c r="AS36" s="106"/>
      <c r="AT36" s="92"/>
      <c r="AU36" s="94">
        <v>780000</v>
      </c>
      <c r="AV36" s="106"/>
      <c r="AW36" s="92"/>
      <c r="AX36" s="94">
        <v>780000</v>
      </c>
      <c r="AY36" s="106"/>
      <c r="AZ36" s="92"/>
      <c r="BA36" s="94">
        <v>780000</v>
      </c>
    </row>
    <row r="37" spans="1:53" ht="18" customHeight="1" x14ac:dyDescent="0.25">
      <c r="A37" s="84" t="s">
        <v>101</v>
      </c>
      <c r="B37" s="120" t="s">
        <v>102</v>
      </c>
      <c r="C37" s="107"/>
      <c r="D37" s="88"/>
      <c r="E37" s="133"/>
      <c r="F37" s="134"/>
      <c r="G37" s="133"/>
      <c r="H37" s="135"/>
      <c r="I37" s="136"/>
      <c r="J37" s="137"/>
      <c r="K37" s="138">
        <f>SUM(K39:K54)</f>
        <v>21149281</v>
      </c>
      <c r="L37" s="136"/>
      <c r="M37" s="137"/>
      <c r="N37" s="139">
        <v>22646558</v>
      </c>
      <c r="O37" s="136"/>
      <c r="P37" s="137"/>
      <c r="Q37" s="139">
        <v>22842871</v>
      </c>
      <c r="R37" s="136"/>
      <c r="S37" s="137"/>
      <c r="T37" s="139">
        <v>22898284</v>
      </c>
      <c r="U37" s="84" t="s">
        <v>101</v>
      </c>
      <c r="V37" s="120" t="s">
        <v>102</v>
      </c>
      <c r="W37" s="136"/>
      <c r="X37" s="137"/>
      <c r="Y37" s="139">
        <f>SUM(Y39:Y51)</f>
        <v>29497366</v>
      </c>
      <c r="Z37" s="84" t="s">
        <v>101</v>
      </c>
      <c r="AA37" s="120" t="s">
        <v>102</v>
      </c>
      <c r="AB37" s="136"/>
      <c r="AC37" s="137"/>
      <c r="AD37" s="139">
        <f>SUM(AD39:AD51)</f>
        <v>29812357</v>
      </c>
      <c r="AE37" s="95" t="s">
        <v>101</v>
      </c>
      <c r="AF37" s="127" t="s">
        <v>102</v>
      </c>
      <c r="AG37" s="136"/>
      <c r="AH37" s="137"/>
      <c r="AI37" s="139">
        <f>SUM(AI39:AI51)</f>
        <v>31683496</v>
      </c>
      <c r="AJ37" s="136"/>
      <c r="AK37" s="137"/>
      <c r="AL37" s="139">
        <f>SUM(AL39:AL51)</f>
        <v>31778404</v>
      </c>
      <c r="AM37" s="136"/>
      <c r="AN37" s="137"/>
      <c r="AO37" s="138">
        <f>SUM(AO38:AO54)</f>
        <v>34053225</v>
      </c>
      <c r="AP37" s="136"/>
      <c r="AQ37" s="137"/>
      <c r="AR37" s="139">
        <f>SUM(AR38:AR54)</f>
        <v>33962513</v>
      </c>
      <c r="AS37" s="140"/>
      <c r="AT37" s="137"/>
      <c r="AU37" s="139">
        <f>SUM(AU38:AU54)</f>
        <v>37470671</v>
      </c>
      <c r="AV37" s="140"/>
      <c r="AW37" s="137"/>
      <c r="AX37" s="139">
        <f>SUM(AX38:AX54)</f>
        <v>36129457</v>
      </c>
      <c r="AY37" s="140"/>
      <c r="AZ37" s="137"/>
      <c r="BA37" s="139">
        <f>SUM(BA38:BA54)</f>
        <v>35676753</v>
      </c>
    </row>
    <row r="38" spans="1:53" ht="18" customHeight="1" x14ac:dyDescent="0.25">
      <c r="A38" s="84" t="s">
        <v>0</v>
      </c>
      <c r="B38" s="85" t="s">
        <v>103</v>
      </c>
      <c r="C38" s="141"/>
      <c r="D38" s="88"/>
      <c r="E38" s="88">
        <v>4633000</v>
      </c>
      <c r="F38" s="142"/>
      <c r="G38" s="90"/>
      <c r="H38" s="90">
        <v>4128458</v>
      </c>
      <c r="I38" s="91"/>
      <c r="J38" s="92"/>
      <c r="K38" s="93"/>
      <c r="L38" s="91"/>
      <c r="M38" s="92"/>
      <c r="N38" s="94">
        <v>1426919</v>
      </c>
      <c r="O38" s="91"/>
      <c r="P38" s="92"/>
      <c r="Q38" s="94">
        <v>1587799</v>
      </c>
      <c r="R38" s="91"/>
      <c r="S38" s="92"/>
      <c r="T38" s="94">
        <v>1607779</v>
      </c>
      <c r="U38" s="84"/>
      <c r="V38" s="85" t="s">
        <v>103</v>
      </c>
      <c r="W38" s="91"/>
      <c r="X38" s="92"/>
      <c r="Y38" s="94"/>
      <c r="Z38" s="84"/>
      <c r="AA38" s="85" t="s">
        <v>103</v>
      </c>
      <c r="AB38" s="91"/>
      <c r="AC38" s="92"/>
      <c r="AD38" s="94"/>
      <c r="AE38" s="95"/>
      <c r="AF38" s="96" t="s">
        <v>103</v>
      </c>
      <c r="AG38" s="91"/>
      <c r="AH38" s="92"/>
      <c r="AI38" s="94"/>
      <c r="AJ38" s="91"/>
      <c r="AK38" s="92"/>
      <c r="AL38" s="94"/>
      <c r="AM38" s="91"/>
      <c r="AN38" s="92"/>
      <c r="AO38" s="93"/>
      <c r="AP38" s="91"/>
      <c r="AQ38" s="92"/>
      <c r="AR38" s="94"/>
      <c r="AS38" s="97"/>
      <c r="AT38" s="92"/>
      <c r="AU38" s="94"/>
      <c r="AV38" s="97"/>
      <c r="AW38" s="92"/>
      <c r="AX38" s="94"/>
      <c r="AY38" s="97"/>
      <c r="AZ38" s="92"/>
      <c r="BA38" s="94"/>
    </row>
    <row r="39" spans="1:53" ht="18" customHeight="1" x14ac:dyDescent="0.25">
      <c r="A39" s="84" t="s">
        <v>1</v>
      </c>
      <c r="B39" s="85" t="s">
        <v>104</v>
      </c>
      <c r="C39" s="143"/>
      <c r="D39" s="88"/>
      <c r="E39" s="131"/>
      <c r="F39" s="143"/>
      <c r="G39" s="90"/>
      <c r="H39" s="90"/>
      <c r="I39" s="91">
        <v>1</v>
      </c>
      <c r="J39" s="92">
        <v>6205930</v>
      </c>
      <c r="K39" s="93">
        <f>I39*J39</f>
        <v>6205930</v>
      </c>
      <c r="L39" s="91">
        <v>1</v>
      </c>
      <c r="M39" s="92">
        <v>6205930</v>
      </c>
      <c r="N39" s="94">
        <v>6205930</v>
      </c>
      <c r="O39" s="91">
        <v>1</v>
      </c>
      <c r="P39" s="92">
        <v>6205930</v>
      </c>
      <c r="Q39" s="94">
        <v>6205930</v>
      </c>
      <c r="R39" s="91">
        <v>1</v>
      </c>
      <c r="S39" s="92">
        <v>6205930</v>
      </c>
      <c r="T39" s="94">
        <v>6205930</v>
      </c>
      <c r="U39" s="84" t="s">
        <v>1</v>
      </c>
      <c r="V39" s="85" t="s">
        <v>104</v>
      </c>
      <c r="W39" s="91">
        <v>1</v>
      </c>
      <c r="X39" s="92">
        <v>9896794</v>
      </c>
      <c r="Y39" s="94">
        <f>W39*X39</f>
        <v>9896794</v>
      </c>
      <c r="Z39" s="84" t="s">
        <v>1</v>
      </c>
      <c r="AA39" s="85" t="s">
        <v>104</v>
      </c>
      <c r="AB39" s="91">
        <v>1</v>
      </c>
      <c r="AC39" s="92">
        <v>9871000</v>
      </c>
      <c r="AD39" s="94">
        <f>AB39*AC39</f>
        <v>9871000</v>
      </c>
      <c r="AE39" s="95" t="s">
        <v>1</v>
      </c>
      <c r="AF39" s="96" t="s">
        <v>104</v>
      </c>
      <c r="AG39" s="91">
        <v>1</v>
      </c>
      <c r="AH39" s="92">
        <v>9909000</v>
      </c>
      <c r="AI39" s="94">
        <f>AG39*AH39</f>
        <v>9909000</v>
      </c>
      <c r="AJ39" s="91">
        <v>1</v>
      </c>
      <c r="AK39" s="92">
        <v>9909000</v>
      </c>
      <c r="AL39" s="94">
        <f>AJ39*AK39</f>
        <v>9909000</v>
      </c>
      <c r="AM39" s="91">
        <v>1</v>
      </c>
      <c r="AN39" s="92">
        <v>7301438</v>
      </c>
      <c r="AO39" s="93">
        <f>AM39*AN39</f>
        <v>7301438</v>
      </c>
      <c r="AP39" s="91">
        <v>1</v>
      </c>
      <c r="AQ39" s="92">
        <v>7301438</v>
      </c>
      <c r="AR39" s="94">
        <f>AP39*AQ39</f>
        <v>7301438</v>
      </c>
      <c r="AS39" s="97">
        <v>1</v>
      </c>
      <c r="AT39" s="92">
        <v>7301438</v>
      </c>
      <c r="AU39" s="94">
        <f>AS39*AT39</f>
        <v>7301438</v>
      </c>
      <c r="AV39" s="97">
        <v>1</v>
      </c>
      <c r="AW39" s="92">
        <v>7301438</v>
      </c>
      <c r="AX39" s="94">
        <f>AV39*AW39</f>
        <v>7301438</v>
      </c>
      <c r="AY39" s="97">
        <v>1</v>
      </c>
      <c r="AZ39" s="92">
        <v>7301438</v>
      </c>
      <c r="BA39" s="94">
        <f>AY39*AZ39</f>
        <v>7301438</v>
      </c>
    </row>
    <row r="40" spans="1:53" ht="18" customHeight="1" x14ac:dyDescent="0.25">
      <c r="A40" s="84" t="s">
        <v>21</v>
      </c>
      <c r="B40" s="85" t="s">
        <v>105</v>
      </c>
      <c r="C40" s="107"/>
      <c r="D40" s="88"/>
      <c r="E40" s="144"/>
      <c r="F40" s="107"/>
      <c r="G40" s="90"/>
      <c r="H40" s="145"/>
      <c r="I40" s="146"/>
      <c r="J40" s="147"/>
      <c r="K40" s="93">
        <f t="shared" ref="K40:K48" si="0">I40*J40</f>
        <v>0</v>
      </c>
      <c r="L40" s="146"/>
      <c r="M40" s="147"/>
      <c r="N40" s="148"/>
      <c r="O40" s="146"/>
      <c r="P40" s="147"/>
      <c r="Q40" s="148"/>
      <c r="R40" s="146"/>
      <c r="S40" s="147"/>
      <c r="T40" s="148"/>
      <c r="U40" s="84" t="s">
        <v>21</v>
      </c>
      <c r="V40" s="85" t="s">
        <v>105</v>
      </c>
      <c r="W40" s="146"/>
      <c r="X40" s="147"/>
      <c r="Y40" s="94"/>
      <c r="Z40" s="84" t="s">
        <v>21</v>
      </c>
      <c r="AA40" s="85" t="s">
        <v>105</v>
      </c>
      <c r="AB40" s="146"/>
      <c r="AC40" s="147"/>
      <c r="AD40" s="94"/>
      <c r="AE40" s="95" t="s">
        <v>21</v>
      </c>
      <c r="AF40" s="96" t="s">
        <v>105</v>
      </c>
      <c r="AG40" s="146"/>
      <c r="AH40" s="147"/>
      <c r="AI40" s="94"/>
      <c r="AJ40" s="146"/>
      <c r="AK40" s="147"/>
      <c r="AL40" s="94"/>
      <c r="AM40" s="146"/>
      <c r="AN40" s="147"/>
      <c r="AO40" s="93"/>
      <c r="AP40" s="146"/>
      <c r="AQ40" s="147"/>
      <c r="AR40" s="94"/>
      <c r="AS40" s="149"/>
      <c r="AT40" s="147"/>
      <c r="AU40" s="94"/>
      <c r="AV40" s="149"/>
      <c r="AW40" s="147"/>
      <c r="AX40" s="94"/>
      <c r="AY40" s="149"/>
      <c r="AZ40" s="147"/>
      <c r="BA40" s="94"/>
    </row>
    <row r="41" spans="1:53" ht="18" customHeight="1" x14ac:dyDescent="0.25">
      <c r="A41" s="84" t="s">
        <v>106</v>
      </c>
      <c r="B41" s="85" t="s">
        <v>107</v>
      </c>
      <c r="C41" s="107">
        <v>1670</v>
      </c>
      <c r="D41" s="87">
        <v>3950000</v>
      </c>
      <c r="E41" s="88">
        <v>659650</v>
      </c>
      <c r="F41" s="107">
        <v>1670</v>
      </c>
      <c r="G41" s="89">
        <v>3950000</v>
      </c>
      <c r="H41" s="90">
        <v>659650</v>
      </c>
      <c r="I41" s="91">
        <v>1703</v>
      </c>
      <c r="J41" s="92">
        <v>3950000</v>
      </c>
      <c r="K41" s="93">
        <v>672685</v>
      </c>
      <c r="L41" s="91">
        <v>1703</v>
      </c>
      <c r="M41" s="92">
        <v>3950000</v>
      </c>
      <c r="N41" s="94">
        <v>672685</v>
      </c>
      <c r="O41" s="91">
        <v>1703</v>
      </c>
      <c r="P41" s="92">
        <v>3950000</v>
      </c>
      <c r="Q41" s="94">
        <v>672685</v>
      </c>
      <c r="R41" s="91">
        <v>1703</v>
      </c>
      <c r="S41" s="92">
        <v>3950000</v>
      </c>
      <c r="T41" s="94">
        <v>672685</v>
      </c>
      <c r="U41" s="84" t="s">
        <v>106</v>
      </c>
      <c r="V41" s="85" t="s">
        <v>107</v>
      </c>
      <c r="W41" s="91"/>
      <c r="X41" s="92">
        <v>3000000</v>
      </c>
      <c r="Y41" s="94">
        <f>W41*X41</f>
        <v>0</v>
      </c>
      <c r="Z41" s="84" t="s">
        <v>106</v>
      </c>
      <c r="AA41" s="85" t="s">
        <v>107</v>
      </c>
      <c r="AB41" s="91"/>
      <c r="AC41" s="92">
        <v>3000000</v>
      </c>
      <c r="AD41" s="94">
        <f>AB41*AC41</f>
        <v>0</v>
      </c>
      <c r="AE41" s="95" t="s">
        <v>106</v>
      </c>
      <c r="AF41" s="96" t="s">
        <v>107</v>
      </c>
      <c r="AG41" s="91"/>
      <c r="AH41" s="92">
        <v>3000000</v>
      </c>
      <c r="AI41" s="94">
        <f>AG41*AH41</f>
        <v>0</v>
      </c>
      <c r="AJ41" s="91"/>
      <c r="AK41" s="92">
        <v>3000000</v>
      </c>
      <c r="AL41" s="94">
        <f>AJ41*AK41</f>
        <v>0</v>
      </c>
      <c r="AM41" s="91"/>
      <c r="AN41" s="92">
        <v>3400000</v>
      </c>
      <c r="AO41" s="93">
        <f>AM41*AN41</f>
        <v>0</v>
      </c>
      <c r="AP41" s="91"/>
      <c r="AQ41" s="92">
        <v>3400000</v>
      </c>
      <c r="AR41" s="94">
        <f>AP41*AQ41</f>
        <v>0</v>
      </c>
      <c r="AS41" s="97"/>
      <c r="AT41" s="92">
        <v>3400000</v>
      </c>
      <c r="AU41" s="94">
        <f>AS41*AT41</f>
        <v>0</v>
      </c>
      <c r="AV41" s="97"/>
      <c r="AW41" s="92">
        <v>3400000</v>
      </c>
      <c r="AX41" s="94">
        <f>AV41*AW41</f>
        <v>0</v>
      </c>
      <c r="AY41" s="97"/>
      <c r="AZ41" s="92">
        <v>3400000</v>
      </c>
      <c r="BA41" s="94">
        <f>AY41*AZ41</f>
        <v>0</v>
      </c>
    </row>
    <row r="42" spans="1:53" ht="18" customHeight="1" x14ac:dyDescent="0.25">
      <c r="A42" s="84" t="s">
        <v>106</v>
      </c>
      <c r="B42" s="85" t="s">
        <v>108</v>
      </c>
      <c r="C42" s="107">
        <v>1670</v>
      </c>
      <c r="D42" s="87">
        <v>3950000</v>
      </c>
      <c r="E42" s="88">
        <v>659650</v>
      </c>
      <c r="F42" s="107">
        <v>1670</v>
      </c>
      <c r="G42" s="89">
        <v>3950000</v>
      </c>
      <c r="H42" s="90">
        <v>659650</v>
      </c>
      <c r="I42" s="91">
        <v>1703</v>
      </c>
      <c r="J42" s="92">
        <v>3950000</v>
      </c>
      <c r="K42" s="93">
        <v>672685</v>
      </c>
      <c r="L42" s="91">
        <v>1703</v>
      </c>
      <c r="M42" s="92">
        <v>3950000</v>
      </c>
      <c r="N42" s="94">
        <v>672685</v>
      </c>
      <c r="O42" s="91">
        <v>1703</v>
      </c>
      <c r="P42" s="92">
        <v>3950000</v>
      </c>
      <c r="Q42" s="94">
        <v>672685</v>
      </c>
      <c r="R42" s="91">
        <v>1703</v>
      </c>
      <c r="S42" s="92">
        <v>3950000</v>
      </c>
      <c r="T42" s="94">
        <v>672685</v>
      </c>
      <c r="U42" s="84" t="s">
        <v>106</v>
      </c>
      <c r="V42" s="85" t="s">
        <v>108</v>
      </c>
      <c r="W42" s="91"/>
      <c r="X42" s="92">
        <v>3000000</v>
      </c>
      <c r="Y42" s="94">
        <f>W42*X42</f>
        <v>0</v>
      </c>
      <c r="Z42" s="84" t="s">
        <v>106</v>
      </c>
      <c r="AA42" s="85" t="s">
        <v>108</v>
      </c>
      <c r="AB42" s="91"/>
      <c r="AC42" s="92">
        <v>3000000</v>
      </c>
      <c r="AD42" s="94">
        <f>AB42*AC42</f>
        <v>0</v>
      </c>
      <c r="AE42" s="95" t="s">
        <v>106</v>
      </c>
      <c r="AF42" s="96" t="s">
        <v>108</v>
      </c>
      <c r="AG42" s="91"/>
      <c r="AH42" s="92">
        <v>3000000</v>
      </c>
      <c r="AI42" s="94">
        <f>AG42*AH42</f>
        <v>0</v>
      </c>
      <c r="AJ42" s="91"/>
      <c r="AK42" s="92">
        <v>3000000</v>
      </c>
      <c r="AL42" s="94">
        <f>AJ42*AK42</f>
        <v>0</v>
      </c>
      <c r="AM42" s="91"/>
      <c r="AN42" s="92">
        <v>3300000</v>
      </c>
      <c r="AO42" s="93">
        <f>AM42*AN42</f>
        <v>0</v>
      </c>
      <c r="AP42" s="91"/>
      <c r="AQ42" s="92">
        <v>3300000</v>
      </c>
      <c r="AR42" s="94">
        <f>AP42*AQ42</f>
        <v>0</v>
      </c>
      <c r="AS42" s="97"/>
      <c r="AT42" s="92">
        <v>3300000</v>
      </c>
      <c r="AU42" s="94">
        <f>AS42*AT42</f>
        <v>0</v>
      </c>
      <c r="AV42" s="97"/>
      <c r="AW42" s="92">
        <v>3300000</v>
      </c>
      <c r="AX42" s="94">
        <f>AV42*AW42</f>
        <v>0</v>
      </c>
      <c r="AY42" s="97"/>
      <c r="AZ42" s="92">
        <v>3300000</v>
      </c>
      <c r="BA42" s="94">
        <f>AY42*AZ42</f>
        <v>0</v>
      </c>
    </row>
    <row r="43" spans="1:53" ht="18" customHeight="1" x14ac:dyDescent="0.25">
      <c r="A43" s="84" t="s">
        <v>109</v>
      </c>
      <c r="B43" s="85" t="s">
        <v>110</v>
      </c>
      <c r="C43" s="107">
        <v>11</v>
      </c>
      <c r="D43" s="87">
        <v>55360</v>
      </c>
      <c r="E43" s="88">
        <v>608960</v>
      </c>
      <c r="F43" s="107">
        <v>18</v>
      </c>
      <c r="G43" s="89">
        <v>55360</v>
      </c>
      <c r="H43" s="90">
        <v>996480</v>
      </c>
      <c r="I43" s="91">
        <v>25</v>
      </c>
      <c r="J43" s="92">
        <v>55360</v>
      </c>
      <c r="K43" s="93">
        <f t="shared" si="0"/>
        <v>1384000</v>
      </c>
      <c r="L43" s="91">
        <v>25</v>
      </c>
      <c r="M43" s="92">
        <v>55360</v>
      </c>
      <c r="N43" s="94">
        <v>1384000</v>
      </c>
      <c r="O43" s="91">
        <v>25</v>
      </c>
      <c r="P43" s="92">
        <v>55360</v>
      </c>
      <c r="Q43" s="94">
        <v>1384000</v>
      </c>
      <c r="R43" s="91">
        <v>25</v>
      </c>
      <c r="S43" s="92">
        <v>55360</v>
      </c>
      <c r="T43" s="94">
        <v>1384000</v>
      </c>
      <c r="U43" s="84" t="s">
        <v>109</v>
      </c>
      <c r="V43" s="85" t="s">
        <v>110</v>
      </c>
      <c r="W43" s="91">
        <v>30</v>
      </c>
      <c r="X43" s="92">
        <v>55360</v>
      </c>
      <c r="Y43" s="94">
        <f>W43*X43</f>
        <v>1660800</v>
      </c>
      <c r="Z43" s="84" t="s">
        <v>109</v>
      </c>
      <c r="AA43" s="85" t="s">
        <v>110</v>
      </c>
      <c r="AB43" s="91">
        <v>30</v>
      </c>
      <c r="AC43" s="92">
        <v>55360</v>
      </c>
      <c r="AD43" s="94">
        <f>AB43*AC43</f>
        <v>1660800</v>
      </c>
      <c r="AE43" s="95" t="s">
        <v>109</v>
      </c>
      <c r="AF43" s="96" t="s">
        <v>110</v>
      </c>
      <c r="AG43" s="91">
        <v>32</v>
      </c>
      <c r="AH43" s="92">
        <v>55360</v>
      </c>
      <c r="AI43" s="94">
        <f>AG43*AH43</f>
        <v>1771520</v>
      </c>
      <c r="AJ43" s="91">
        <v>32</v>
      </c>
      <c r="AK43" s="92">
        <v>55360</v>
      </c>
      <c r="AL43" s="94">
        <f>AJ43*AK43</f>
        <v>1771520</v>
      </c>
      <c r="AM43" s="91">
        <v>30</v>
      </c>
      <c r="AN43" s="92">
        <v>55360</v>
      </c>
      <c r="AO43" s="93">
        <f>AM43*AN43</f>
        <v>1660800</v>
      </c>
      <c r="AP43" s="91">
        <v>30</v>
      </c>
      <c r="AQ43" s="92">
        <v>55360</v>
      </c>
      <c r="AR43" s="94">
        <f>AP43*AQ43</f>
        <v>1660800</v>
      </c>
      <c r="AS43" s="97">
        <v>30</v>
      </c>
      <c r="AT43" s="92">
        <v>55360</v>
      </c>
      <c r="AU43" s="94">
        <f>AS43*AT43</f>
        <v>1660800</v>
      </c>
      <c r="AV43" s="97">
        <v>30</v>
      </c>
      <c r="AW43" s="92">
        <v>55360</v>
      </c>
      <c r="AX43" s="94">
        <f>AV43*AW43</f>
        <v>1660800</v>
      </c>
      <c r="AY43" s="97">
        <v>30</v>
      </c>
      <c r="AZ43" s="92">
        <v>55360</v>
      </c>
      <c r="BA43" s="94">
        <f>AY43*AZ43</f>
        <v>1660800</v>
      </c>
    </row>
    <row r="44" spans="1:53" ht="24.75" x14ac:dyDescent="0.25">
      <c r="A44" s="84"/>
      <c r="B44" s="85"/>
      <c r="C44" s="107"/>
      <c r="D44" s="87"/>
      <c r="E44" s="88"/>
      <c r="F44" s="107"/>
      <c r="G44" s="89"/>
      <c r="H44" s="90"/>
      <c r="I44" s="91"/>
      <c r="J44" s="92"/>
      <c r="K44" s="93"/>
      <c r="L44" s="91"/>
      <c r="M44" s="92"/>
      <c r="N44" s="94"/>
      <c r="O44" s="91"/>
      <c r="P44" s="92"/>
      <c r="Q44" s="94"/>
      <c r="R44" s="91"/>
      <c r="S44" s="92"/>
      <c r="T44" s="94"/>
      <c r="U44" s="84"/>
      <c r="V44" s="85"/>
      <c r="W44" s="91"/>
      <c r="X44" s="92"/>
      <c r="Y44" s="94"/>
      <c r="Z44" s="84"/>
      <c r="AA44" s="85"/>
      <c r="AB44" s="91"/>
      <c r="AC44" s="92"/>
      <c r="AD44" s="94"/>
      <c r="AE44" s="95"/>
      <c r="AF44" s="119" t="s">
        <v>83</v>
      </c>
      <c r="AG44" s="91"/>
      <c r="AH44" s="92"/>
      <c r="AI44" s="94"/>
      <c r="AJ44" s="91"/>
      <c r="AK44" s="92"/>
      <c r="AL44" s="94"/>
      <c r="AM44" s="91"/>
      <c r="AN44" s="92"/>
      <c r="AO44" s="93"/>
      <c r="AP44" s="91"/>
      <c r="AQ44" s="92"/>
      <c r="AR44" s="94"/>
      <c r="AS44" s="97"/>
      <c r="AT44" s="92"/>
      <c r="AU44" s="94">
        <v>300000</v>
      </c>
      <c r="AV44" s="97"/>
      <c r="AW44" s="92"/>
      <c r="AX44" s="94">
        <v>300000</v>
      </c>
      <c r="AY44" s="97"/>
      <c r="AZ44" s="92"/>
      <c r="BA44" s="94">
        <v>300000</v>
      </c>
    </row>
    <row r="45" spans="1:53" ht="18" customHeight="1" x14ac:dyDescent="0.25">
      <c r="A45" s="84" t="s">
        <v>111</v>
      </c>
      <c r="B45" s="85" t="s">
        <v>112</v>
      </c>
      <c r="C45" s="107">
        <v>1</v>
      </c>
      <c r="D45" s="87">
        <v>2500000</v>
      </c>
      <c r="E45" s="88">
        <v>2500000</v>
      </c>
      <c r="F45" s="107">
        <v>1</v>
      </c>
      <c r="G45" s="89">
        <v>2500000</v>
      </c>
      <c r="H45" s="90">
        <v>2500000</v>
      </c>
      <c r="I45" s="91">
        <v>1</v>
      </c>
      <c r="J45" s="92">
        <v>2500000</v>
      </c>
      <c r="K45" s="93">
        <f t="shared" si="0"/>
        <v>2500000</v>
      </c>
      <c r="L45" s="91">
        <v>1</v>
      </c>
      <c r="M45" s="92">
        <v>2500000</v>
      </c>
      <c r="N45" s="94">
        <v>2500000</v>
      </c>
      <c r="O45" s="91">
        <v>1</v>
      </c>
      <c r="P45" s="92">
        <v>2500000</v>
      </c>
      <c r="Q45" s="94">
        <v>2500000</v>
      </c>
      <c r="R45" s="91">
        <v>1</v>
      </c>
      <c r="S45" s="92">
        <v>2500000</v>
      </c>
      <c r="T45" s="94">
        <v>2500000</v>
      </c>
      <c r="U45" s="84" t="s">
        <v>111</v>
      </c>
      <c r="V45" s="85" t="s">
        <v>112</v>
      </c>
      <c r="W45" s="91">
        <v>1</v>
      </c>
      <c r="X45" s="92">
        <v>2500000</v>
      </c>
      <c r="Y45" s="94">
        <f>W45*X45</f>
        <v>2500000</v>
      </c>
      <c r="Z45" s="84" t="s">
        <v>111</v>
      </c>
      <c r="AA45" s="85" t="s">
        <v>112</v>
      </c>
      <c r="AB45" s="91">
        <v>1</v>
      </c>
      <c r="AC45" s="92">
        <v>2500000</v>
      </c>
      <c r="AD45" s="94">
        <f>AB45*AC45</f>
        <v>2500000</v>
      </c>
      <c r="AE45" s="95" t="s">
        <v>111</v>
      </c>
      <c r="AF45" s="96" t="s">
        <v>112</v>
      </c>
      <c r="AG45" s="91">
        <v>1</v>
      </c>
      <c r="AH45" s="92">
        <v>3100000</v>
      </c>
      <c r="AI45" s="94">
        <f>AG45*AH45</f>
        <v>3100000</v>
      </c>
      <c r="AJ45" s="91">
        <v>1</v>
      </c>
      <c r="AK45" s="92">
        <v>3100000</v>
      </c>
      <c r="AL45" s="94">
        <f>AJ45*AK45</f>
        <v>3100000</v>
      </c>
      <c r="AM45" s="91">
        <v>1</v>
      </c>
      <c r="AN45" s="92">
        <v>3100000</v>
      </c>
      <c r="AO45" s="93">
        <f>AM45*AN45</f>
        <v>3100000</v>
      </c>
      <c r="AP45" s="91">
        <v>1</v>
      </c>
      <c r="AQ45" s="92">
        <v>3100000</v>
      </c>
      <c r="AR45" s="94">
        <f>AP45*AQ45</f>
        <v>3100000</v>
      </c>
      <c r="AS45" s="97">
        <v>1</v>
      </c>
      <c r="AT45" s="92">
        <v>3100000</v>
      </c>
      <c r="AU45" s="94">
        <f>AS45*AT45</f>
        <v>3100000</v>
      </c>
      <c r="AV45" s="97">
        <v>1</v>
      </c>
      <c r="AW45" s="92">
        <v>3100000</v>
      </c>
      <c r="AX45" s="94">
        <f>AV45*AW45</f>
        <v>3100000</v>
      </c>
      <c r="AY45" s="97">
        <v>1</v>
      </c>
      <c r="AZ45" s="92">
        <v>3100000</v>
      </c>
      <c r="BA45" s="94">
        <f>AY45*AZ45</f>
        <v>3100000</v>
      </c>
    </row>
    <row r="46" spans="1:53" ht="18" customHeight="1" x14ac:dyDescent="0.25">
      <c r="A46" s="84"/>
      <c r="B46" s="85"/>
      <c r="C46" s="107"/>
      <c r="D46" s="87"/>
      <c r="E46" s="88"/>
      <c r="F46" s="107"/>
      <c r="G46" s="89"/>
      <c r="H46" s="90"/>
      <c r="I46" s="91"/>
      <c r="J46" s="92"/>
      <c r="K46" s="93"/>
      <c r="L46" s="91"/>
      <c r="M46" s="92"/>
      <c r="N46" s="94"/>
      <c r="O46" s="91"/>
      <c r="P46" s="92"/>
      <c r="Q46" s="94"/>
      <c r="R46" s="91"/>
      <c r="S46" s="92"/>
      <c r="T46" s="94"/>
      <c r="U46" s="84"/>
      <c r="V46" s="85"/>
      <c r="W46" s="91"/>
      <c r="X46" s="92"/>
      <c r="Y46" s="94"/>
      <c r="Z46" s="84"/>
      <c r="AA46" s="85"/>
      <c r="AB46" s="91"/>
      <c r="AC46" s="92"/>
      <c r="AD46" s="94"/>
      <c r="AE46" s="95"/>
      <c r="AF46" s="96" t="s">
        <v>113</v>
      </c>
      <c r="AG46" s="91"/>
      <c r="AH46" s="92"/>
      <c r="AI46" s="94"/>
      <c r="AJ46" s="91"/>
      <c r="AK46" s="92"/>
      <c r="AL46" s="94"/>
      <c r="AM46" s="91"/>
      <c r="AN46" s="92"/>
      <c r="AO46" s="93"/>
      <c r="AP46" s="91"/>
      <c r="AQ46" s="92"/>
      <c r="AR46" s="94"/>
      <c r="AS46" s="97"/>
      <c r="AT46" s="92"/>
      <c r="AU46" s="94">
        <v>1150000</v>
      </c>
      <c r="AV46" s="97"/>
      <c r="AW46" s="92"/>
      <c r="AX46" s="94">
        <v>1150000</v>
      </c>
      <c r="AY46" s="97"/>
      <c r="AZ46" s="92"/>
      <c r="BA46" s="94">
        <v>1150000</v>
      </c>
    </row>
    <row r="47" spans="1:53" ht="18" customHeight="1" x14ac:dyDescent="0.25">
      <c r="A47" s="84" t="s">
        <v>114</v>
      </c>
      <c r="B47" s="85" t="s">
        <v>115</v>
      </c>
      <c r="C47" s="107">
        <v>1670</v>
      </c>
      <c r="D47" s="87">
        <v>1000</v>
      </c>
      <c r="E47" s="88">
        <v>1670000</v>
      </c>
      <c r="F47" s="107">
        <v>1670</v>
      </c>
      <c r="G47" s="89">
        <v>1000</v>
      </c>
      <c r="H47" s="90">
        <v>1670000</v>
      </c>
      <c r="I47" s="91"/>
      <c r="J47" s="92"/>
      <c r="K47" s="93">
        <f t="shared" si="0"/>
        <v>0</v>
      </c>
      <c r="L47" s="91"/>
      <c r="M47" s="92"/>
      <c r="N47" s="94"/>
      <c r="O47" s="91"/>
      <c r="P47" s="92"/>
      <c r="Q47" s="94"/>
      <c r="R47" s="91"/>
      <c r="S47" s="92"/>
      <c r="T47" s="94"/>
      <c r="U47" s="84" t="s">
        <v>114</v>
      </c>
      <c r="V47" s="85" t="s">
        <v>115</v>
      </c>
      <c r="W47" s="91"/>
      <c r="X47" s="92"/>
      <c r="Y47" s="94"/>
      <c r="Z47" s="84" t="s">
        <v>114</v>
      </c>
      <c r="AA47" s="85" t="s">
        <v>115</v>
      </c>
      <c r="AB47" s="91"/>
      <c r="AC47" s="92"/>
      <c r="AD47" s="94"/>
      <c r="AE47" s="95" t="s">
        <v>114</v>
      </c>
      <c r="AF47" s="96" t="s">
        <v>115</v>
      </c>
      <c r="AG47" s="91"/>
      <c r="AH47" s="92"/>
      <c r="AI47" s="94"/>
      <c r="AJ47" s="91"/>
      <c r="AK47" s="92"/>
      <c r="AL47" s="94"/>
      <c r="AM47" s="91"/>
      <c r="AN47" s="92"/>
      <c r="AO47" s="93"/>
      <c r="AP47" s="91"/>
      <c r="AQ47" s="92"/>
      <c r="AR47" s="94"/>
      <c r="AS47" s="97"/>
      <c r="AT47" s="92"/>
      <c r="AU47" s="94"/>
      <c r="AV47" s="97"/>
      <c r="AW47" s="92"/>
      <c r="AX47" s="94"/>
      <c r="AY47" s="97"/>
      <c r="AZ47" s="92"/>
      <c r="BA47" s="94"/>
    </row>
    <row r="48" spans="1:53" ht="18" customHeight="1" x14ac:dyDescent="0.25">
      <c r="A48" s="84" t="s">
        <v>94</v>
      </c>
      <c r="B48" s="85" t="s">
        <v>116</v>
      </c>
      <c r="C48" s="86">
        <v>2.4700000000000002</v>
      </c>
      <c r="D48" s="87">
        <v>1632000</v>
      </c>
      <c r="E48" s="88">
        <v>4031040.0000000005</v>
      </c>
      <c r="F48" s="86">
        <v>2.4700000000000002</v>
      </c>
      <c r="G48" s="89">
        <v>1632000</v>
      </c>
      <c r="H48" s="90">
        <v>4031040.0000000005</v>
      </c>
      <c r="I48" s="102">
        <v>4.49</v>
      </c>
      <c r="J48" s="92">
        <v>1632000</v>
      </c>
      <c r="K48" s="93">
        <f t="shared" si="0"/>
        <v>7327680</v>
      </c>
      <c r="L48" s="102">
        <v>4.49</v>
      </c>
      <c r="M48" s="92">
        <v>1632000</v>
      </c>
      <c r="N48" s="94">
        <v>7327680</v>
      </c>
      <c r="O48" s="102">
        <v>4.49</v>
      </c>
      <c r="P48" s="92">
        <v>1632000</v>
      </c>
      <c r="Q48" s="94">
        <v>7327680</v>
      </c>
      <c r="R48" s="102">
        <v>4.49</v>
      </c>
      <c r="S48" s="92">
        <v>1632000</v>
      </c>
      <c r="T48" s="94">
        <v>7327680</v>
      </c>
      <c r="U48" s="84" t="s">
        <v>94</v>
      </c>
      <c r="V48" s="85" t="s">
        <v>116</v>
      </c>
      <c r="W48" s="102">
        <v>4.57</v>
      </c>
      <c r="X48" s="92">
        <v>1632000</v>
      </c>
      <c r="Y48" s="94">
        <f>W48*X48</f>
        <v>7458240</v>
      </c>
      <c r="Z48" s="84" t="s">
        <v>94</v>
      </c>
      <c r="AA48" s="85" t="s">
        <v>116</v>
      </c>
      <c r="AB48" s="102">
        <v>4.62</v>
      </c>
      <c r="AC48" s="92">
        <v>1632000</v>
      </c>
      <c r="AD48" s="94">
        <f>AB48*AC48</f>
        <v>7539840</v>
      </c>
      <c r="AE48" s="95" t="s">
        <v>94</v>
      </c>
      <c r="AF48" s="96" t="s">
        <v>116</v>
      </c>
      <c r="AG48" s="102">
        <v>4.71</v>
      </c>
      <c r="AH48" s="92">
        <v>1900000</v>
      </c>
      <c r="AI48" s="94">
        <f>AG48*AH48</f>
        <v>8949000</v>
      </c>
      <c r="AJ48" s="102">
        <v>4.71</v>
      </c>
      <c r="AK48" s="92">
        <v>1900000</v>
      </c>
      <c r="AL48" s="94">
        <f>AJ48*AK48</f>
        <v>8949000</v>
      </c>
      <c r="AM48" s="102">
        <v>4.95</v>
      </c>
      <c r="AN48" s="92">
        <v>1900000</v>
      </c>
      <c r="AO48" s="93">
        <f>AM48*AN48</f>
        <v>9405000</v>
      </c>
      <c r="AP48" s="102">
        <v>4.84</v>
      </c>
      <c r="AQ48" s="92">
        <v>1900000</v>
      </c>
      <c r="AR48" s="94">
        <f>AP48*AQ48</f>
        <v>9196000</v>
      </c>
      <c r="AS48" s="103">
        <v>4.84</v>
      </c>
      <c r="AT48" s="92">
        <v>1900000</v>
      </c>
      <c r="AU48" s="94">
        <f>AS48*AT48</f>
        <v>9196000</v>
      </c>
      <c r="AV48" s="103">
        <v>4.84</v>
      </c>
      <c r="AW48" s="92">
        <v>1900000</v>
      </c>
      <c r="AX48" s="94">
        <f>AV48*AW48-76000</f>
        <v>9120000</v>
      </c>
      <c r="AY48" s="103">
        <v>4.84</v>
      </c>
      <c r="AZ48" s="92">
        <v>1900000</v>
      </c>
      <c r="BA48" s="94">
        <f>AY48*AZ48-76000</f>
        <v>9120000</v>
      </c>
    </row>
    <row r="49" spans="1:53" ht="24.75" x14ac:dyDescent="0.25">
      <c r="A49" s="84"/>
      <c r="B49" s="85"/>
      <c r="C49" s="86"/>
      <c r="D49" s="87"/>
      <c r="E49" s="88"/>
      <c r="F49" s="86"/>
      <c r="G49" s="89"/>
      <c r="H49" s="90"/>
      <c r="I49" s="102"/>
      <c r="J49" s="92"/>
      <c r="K49" s="93"/>
      <c r="L49" s="102"/>
      <c r="M49" s="92"/>
      <c r="N49" s="94"/>
      <c r="O49" s="102"/>
      <c r="P49" s="92"/>
      <c r="Q49" s="94"/>
      <c r="R49" s="102"/>
      <c r="S49" s="92"/>
      <c r="T49" s="94"/>
      <c r="U49" s="84"/>
      <c r="V49" s="85"/>
      <c r="W49" s="102"/>
      <c r="X49" s="92"/>
      <c r="Y49" s="94"/>
      <c r="Z49" s="84"/>
      <c r="AA49" s="85"/>
      <c r="AB49" s="102"/>
      <c r="AC49" s="92"/>
      <c r="AD49" s="94"/>
      <c r="AE49" s="95"/>
      <c r="AF49" s="119" t="s">
        <v>83</v>
      </c>
      <c r="AG49" s="102"/>
      <c r="AH49" s="92"/>
      <c r="AI49" s="94"/>
      <c r="AJ49" s="102"/>
      <c r="AK49" s="92"/>
      <c r="AL49" s="94"/>
      <c r="AM49" s="102"/>
      <c r="AN49" s="92"/>
      <c r="AO49" s="93"/>
      <c r="AP49" s="102"/>
      <c r="AQ49" s="92"/>
      <c r="AR49" s="94"/>
      <c r="AS49" s="103"/>
      <c r="AT49" s="92"/>
      <c r="AU49" s="94">
        <v>990000</v>
      </c>
      <c r="AV49" s="103"/>
      <c r="AW49" s="92"/>
      <c r="AX49" s="94">
        <v>990000</v>
      </c>
      <c r="AY49" s="103"/>
      <c r="AZ49" s="92"/>
      <c r="BA49" s="94">
        <v>990000</v>
      </c>
    </row>
    <row r="50" spans="1:53" ht="18" customHeight="1" x14ac:dyDescent="0.25">
      <c r="A50" s="84" t="s">
        <v>98</v>
      </c>
      <c r="B50" s="150" t="s">
        <v>117</v>
      </c>
      <c r="C50" s="151"/>
      <c r="D50" s="87"/>
      <c r="E50" s="88">
        <v>2456454</v>
      </c>
      <c r="F50" s="152"/>
      <c r="G50" s="89"/>
      <c r="H50" s="90">
        <v>2456454</v>
      </c>
      <c r="I50" s="91"/>
      <c r="J50" s="92"/>
      <c r="K50" s="93">
        <v>2386301</v>
      </c>
      <c r="L50" s="91"/>
      <c r="M50" s="92"/>
      <c r="N50" s="94">
        <v>2386301</v>
      </c>
      <c r="O50" s="91"/>
      <c r="P50" s="92"/>
      <c r="Q50" s="94">
        <v>2386301</v>
      </c>
      <c r="R50" s="91"/>
      <c r="S50" s="92"/>
      <c r="T50" s="94">
        <v>2386301</v>
      </c>
      <c r="U50" s="84" t="s">
        <v>98</v>
      </c>
      <c r="V50" s="150" t="s">
        <v>117</v>
      </c>
      <c r="W50" s="91"/>
      <c r="X50" s="92"/>
      <c r="Y50" s="94">
        <v>7981532</v>
      </c>
      <c r="Z50" s="84" t="s">
        <v>98</v>
      </c>
      <c r="AA50" s="150" t="s">
        <v>117</v>
      </c>
      <c r="AB50" s="91"/>
      <c r="AC50" s="92"/>
      <c r="AD50" s="94">
        <v>8240717</v>
      </c>
      <c r="AE50" s="95" t="s">
        <v>98</v>
      </c>
      <c r="AF50" s="153" t="s">
        <v>117</v>
      </c>
      <c r="AG50" s="91"/>
      <c r="AH50" s="92"/>
      <c r="AI50" s="94">
        <v>7953976</v>
      </c>
      <c r="AJ50" s="91"/>
      <c r="AK50" s="92"/>
      <c r="AL50" s="94">
        <v>7953976</v>
      </c>
      <c r="AM50" s="91"/>
      <c r="AN50" s="92"/>
      <c r="AO50" s="93">
        <v>8845787</v>
      </c>
      <c r="AP50" s="91"/>
      <c r="AQ50" s="92"/>
      <c r="AR50" s="94">
        <f>8845787</f>
        <v>8845787</v>
      </c>
      <c r="AS50" s="97"/>
      <c r="AT50" s="92"/>
      <c r="AU50" s="94">
        <f>8845787+907986</f>
        <v>9753773</v>
      </c>
      <c r="AV50" s="97"/>
      <c r="AW50" s="92"/>
      <c r="AX50" s="94">
        <f>8845787+907986</f>
        <v>9753773</v>
      </c>
      <c r="AY50" s="97"/>
      <c r="AZ50" s="92"/>
      <c r="BA50" s="94">
        <f>8845787+907986-116362</f>
        <v>9637411</v>
      </c>
    </row>
    <row r="51" spans="1:53" ht="18" customHeight="1" x14ac:dyDescent="0.25">
      <c r="A51" s="84" t="s">
        <v>5</v>
      </c>
      <c r="B51" s="85" t="s">
        <v>118</v>
      </c>
      <c r="C51" s="154"/>
      <c r="D51" s="87"/>
      <c r="E51" s="88"/>
      <c r="F51" s="154"/>
      <c r="G51" s="89"/>
      <c r="H51" s="90"/>
      <c r="I51" s="91"/>
      <c r="J51" s="92"/>
      <c r="K51" s="93"/>
      <c r="L51" s="91"/>
      <c r="M51" s="92"/>
      <c r="N51" s="94">
        <v>70358</v>
      </c>
      <c r="O51" s="91"/>
      <c r="P51" s="92"/>
      <c r="Q51" s="94">
        <v>105791</v>
      </c>
      <c r="R51" s="91"/>
      <c r="S51" s="92"/>
      <c r="T51" s="94">
        <v>141224</v>
      </c>
      <c r="U51" s="84" t="s">
        <v>5</v>
      </c>
      <c r="V51" s="85" t="s">
        <v>118</v>
      </c>
      <c r="W51" s="91"/>
      <c r="X51" s="92"/>
      <c r="Y51" s="94"/>
      <c r="Z51" s="84" t="s">
        <v>5</v>
      </c>
      <c r="AA51" s="85" t="s">
        <v>118</v>
      </c>
      <c r="AB51" s="91"/>
      <c r="AC51" s="92"/>
      <c r="AD51" s="94"/>
      <c r="AE51" s="95" t="s">
        <v>5</v>
      </c>
      <c r="AF51" s="96" t="s">
        <v>118</v>
      </c>
      <c r="AG51" s="91"/>
      <c r="AH51" s="92"/>
      <c r="AI51" s="94"/>
      <c r="AJ51" s="91"/>
      <c r="AK51" s="92"/>
      <c r="AL51" s="94">
        <v>94908</v>
      </c>
      <c r="AM51" s="91"/>
      <c r="AN51" s="92"/>
      <c r="AO51" s="93"/>
      <c r="AP51" s="91"/>
      <c r="AQ51" s="92"/>
      <c r="AR51" s="94">
        <f>15763+15763+25247+20505+20505+20505</f>
        <v>118288</v>
      </c>
      <c r="AS51" s="97"/>
      <c r="AT51" s="92"/>
      <c r="AU51" s="94">
        <f>15763+15763+25247+20505+20505+20505+20505+20505+20162</f>
        <v>179460</v>
      </c>
      <c r="AV51" s="97"/>
      <c r="AW51" s="92"/>
      <c r="AX51" s="94">
        <f>15763+15763+25247+20505+20505+20505+20505+20505+20162+20162+20162+20162</f>
        <v>239946</v>
      </c>
      <c r="AY51" s="97"/>
      <c r="AZ51" s="92"/>
      <c r="BA51" s="94">
        <f>15763+15763+25247+20505+20505+20505+20505+20505+20162+20162+20162+20162-342</f>
        <v>239604</v>
      </c>
    </row>
    <row r="52" spans="1:53" ht="18" customHeight="1" x14ac:dyDescent="0.25">
      <c r="A52" s="84"/>
      <c r="B52" s="85"/>
      <c r="C52" s="154"/>
      <c r="D52" s="87"/>
      <c r="E52" s="88"/>
      <c r="F52" s="154"/>
      <c r="G52" s="89"/>
      <c r="H52" s="90"/>
      <c r="I52" s="91"/>
      <c r="J52" s="92"/>
      <c r="K52" s="93"/>
      <c r="L52" s="91"/>
      <c r="M52" s="92"/>
      <c r="N52" s="94"/>
      <c r="O52" s="91"/>
      <c r="P52" s="92"/>
      <c r="Q52" s="94"/>
      <c r="R52" s="91"/>
      <c r="S52" s="92"/>
      <c r="T52" s="94"/>
      <c r="U52" s="84"/>
      <c r="V52" s="85"/>
      <c r="W52" s="91"/>
      <c r="X52" s="92"/>
      <c r="Y52" s="94"/>
      <c r="Z52" s="84"/>
      <c r="AA52" s="85"/>
      <c r="AB52" s="91"/>
      <c r="AC52" s="92"/>
      <c r="AD52" s="94"/>
      <c r="AE52" s="95" t="s">
        <v>119</v>
      </c>
      <c r="AF52" s="96" t="s">
        <v>120</v>
      </c>
      <c r="AG52" s="91"/>
      <c r="AH52" s="92"/>
      <c r="AI52" s="94"/>
      <c r="AJ52" s="91"/>
      <c r="AK52" s="92"/>
      <c r="AL52" s="94"/>
      <c r="AM52" s="102">
        <v>0.3</v>
      </c>
      <c r="AN52" s="92">
        <v>4419000</v>
      </c>
      <c r="AO52" s="93">
        <f>AM52*AN52</f>
        <v>1325700</v>
      </c>
      <c r="AP52" s="102">
        <v>0.3</v>
      </c>
      <c r="AQ52" s="92">
        <v>4419000</v>
      </c>
      <c r="AR52" s="94">
        <f>AP52*AQ52</f>
        <v>1325700</v>
      </c>
      <c r="AS52" s="103">
        <v>0.3</v>
      </c>
      <c r="AT52" s="92">
        <v>4419000</v>
      </c>
      <c r="AU52" s="94">
        <f>AS52*AT52</f>
        <v>1325700</v>
      </c>
      <c r="AV52" s="103">
        <v>0.3</v>
      </c>
      <c r="AW52" s="92">
        <v>4419000</v>
      </c>
      <c r="AX52" s="94">
        <f>AV52*AW52-1325700</f>
        <v>0</v>
      </c>
      <c r="AY52" s="103">
        <v>0.3</v>
      </c>
      <c r="AZ52" s="92">
        <v>4419000</v>
      </c>
      <c r="BA52" s="94">
        <f>AY52*AZ52-1325700</f>
        <v>0</v>
      </c>
    </row>
    <row r="53" spans="1:53" ht="18" customHeight="1" x14ac:dyDescent="0.25">
      <c r="A53" s="84"/>
      <c r="B53" s="85"/>
      <c r="C53" s="154"/>
      <c r="D53" s="87"/>
      <c r="E53" s="88"/>
      <c r="F53" s="154"/>
      <c r="G53" s="89"/>
      <c r="H53" s="90"/>
      <c r="I53" s="91"/>
      <c r="J53" s="92"/>
      <c r="K53" s="93"/>
      <c r="L53" s="91"/>
      <c r="M53" s="92"/>
      <c r="N53" s="94"/>
      <c r="O53" s="91"/>
      <c r="P53" s="92"/>
      <c r="Q53" s="94"/>
      <c r="R53" s="91"/>
      <c r="S53" s="92"/>
      <c r="T53" s="94"/>
      <c r="U53" s="84"/>
      <c r="V53" s="85"/>
      <c r="W53" s="91"/>
      <c r="X53" s="92"/>
      <c r="Y53" s="94"/>
      <c r="Z53" s="84"/>
      <c r="AA53" s="85"/>
      <c r="AB53" s="91"/>
      <c r="AC53" s="92"/>
      <c r="AD53" s="94"/>
      <c r="AE53" s="95" t="s">
        <v>121</v>
      </c>
      <c r="AF53" s="96" t="s">
        <v>122</v>
      </c>
      <c r="AG53" s="91"/>
      <c r="AH53" s="92"/>
      <c r="AI53" s="94"/>
      <c r="AJ53" s="91"/>
      <c r="AK53" s="92"/>
      <c r="AL53" s="94"/>
      <c r="AM53" s="102">
        <v>0.5</v>
      </c>
      <c r="AN53" s="92">
        <v>2993000</v>
      </c>
      <c r="AO53" s="93">
        <f>AM53*AN53</f>
        <v>1496500</v>
      </c>
      <c r="AP53" s="102">
        <v>0.5</v>
      </c>
      <c r="AQ53" s="92">
        <v>2993000</v>
      </c>
      <c r="AR53" s="94">
        <f>AP53*AQ53</f>
        <v>1496500</v>
      </c>
      <c r="AS53" s="103">
        <v>0.5</v>
      </c>
      <c r="AT53" s="92">
        <v>2993000</v>
      </c>
      <c r="AU53" s="94">
        <f>AS53*AT53</f>
        <v>1496500</v>
      </c>
      <c r="AV53" s="103">
        <v>0.5</v>
      </c>
      <c r="AW53" s="92">
        <v>2993000</v>
      </c>
      <c r="AX53" s="94">
        <f>AV53*AW53</f>
        <v>1496500</v>
      </c>
      <c r="AY53" s="103">
        <v>0.5</v>
      </c>
      <c r="AZ53" s="92">
        <v>2993000</v>
      </c>
      <c r="BA53" s="94">
        <f>AY53*AZ53</f>
        <v>1496500</v>
      </c>
    </row>
    <row r="54" spans="1:53" ht="18" customHeight="1" x14ac:dyDescent="0.25">
      <c r="A54" s="84"/>
      <c r="B54" s="85"/>
      <c r="C54" s="154"/>
      <c r="D54" s="87"/>
      <c r="E54" s="88"/>
      <c r="F54" s="154"/>
      <c r="G54" s="89"/>
      <c r="H54" s="90"/>
      <c r="I54" s="91"/>
      <c r="J54" s="92"/>
      <c r="K54" s="93"/>
      <c r="L54" s="91"/>
      <c r="M54" s="92"/>
      <c r="N54" s="94"/>
      <c r="O54" s="91"/>
      <c r="P54" s="92"/>
      <c r="Q54" s="94"/>
      <c r="R54" s="91"/>
      <c r="S54" s="92"/>
      <c r="T54" s="94"/>
      <c r="U54" s="84"/>
      <c r="V54" s="85"/>
      <c r="W54" s="91"/>
      <c r="X54" s="92"/>
      <c r="Y54" s="94"/>
      <c r="Z54" s="84"/>
      <c r="AA54" s="85"/>
      <c r="AB54" s="91"/>
      <c r="AC54" s="92"/>
      <c r="AD54" s="94"/>
      <c r="AE54" s="95" t="s">
        <v>123</v>
      </c>
      <c r="AF54" s="96" t="s">
        <v>124</v>
      </c>
      <c r="AG54" s="91"/>
      <c r="AH54" s="92"/>
      <c r="AI54" s="94"/>
      <c r="AJ54" s="91"/>
      <c r="AK54" s="92"/>
      <c r="AL54" s="94"/>
      <c r="AM54" s="102"/>
      <c r="AN54" s="92"/>
      <c r="AO54" s="93">
        <v>918000</v>
      </c>
      <c r="AP54" s="102"/>
      <c r="AQ54" s="92"/>
      <c r="AR54" s="94">
        <f>918000</f>
        <v>918000</v>
      </c>
      <c r="AS54" s="103"/>
      <c r="AT54" s="92"/>
      <c r="AU54" s="94">
        <f>918000+99000</f>
        <v>1017000</v>
      </c>
      <c r="AV54" s="103"/>
      <c r="AW54" s="92"/>
      <c r="AX54" s="94">
        <f>918000+99000</f>
        <v>1017000</v>
      </c>
      <c r="AY54" s="103"/>
      <c r="AZ54" s="92"/>
      <c r="BA54" s="94">
        <f>918000+99000-336000</f>
        <v>681000</v>
      </c>
    </row>
    <row r="55" spans="1:53" ht="18" customHeight="1" x14ac:dyDescent="0.25">
      <c r="A55" s="155" t="s">
        <v>125</v>
      </c>
      <c r="B55" s="156" t="s">
        <v>126</v>
      </c>
      <c r="C55" s="154"/>
      <c r="D55" s="87"/>
      <c r="E55" s="88"/>
      <c r="F55" s="154"/>
      <c r="G55" s="89"/>
      <c r="H55" s="90"/>
      <c r="I55" s="91"/>
      <c r="J55" s="92"/>
      <c r="K55" s="125">
        <f>SUM(K56)</f>
        <v>1941420</v>
      </c>
      <c r="L55" s="91"/>
      <c r="M55" s="92"/>
      <c r="N55" s="126">
        <v>1941420</v>
      </c>
      <c r="O55" s="91"/>
      <c r="P55" s="92"/>
      <c r="Q55" s="126">
        <v>1941420</v>
      </c>
      <c r="R55" s="91"/>
      <c r="S55" s="92"/>
      <c r="T55" s="126">
        <v>1941420</v>
      </c>
      <c r="U55" s="155" t="s">
        <v>125</v>
      </c>
      <c r="V55" s="156" t="s">
        <v>126</v>
      </c>
      <c r="W55" s="91"/>
      <c r="X55" s="92"/>
      <c r="Y55" s="126">
        <f>SUM(Y56)</f>
        <v>1969920</v>
      </c>
      <c r="Z55" s="155" t="s">
        <v>125</v>
      </c>
      <c r="AA55" s="156" t="s">
        <v>126</v>
      </c>
      <c r="AB55" s="91"/>
      <c r="AC55" s="92"/>
      <c r="AD55" s="126">
        <f>SUM(AD56)</f>
        <v>2013240</v>
      </c>
      <c r="AE55" s="157" t="s">
        <v>125</v>
      </c>
      <c r="AF55" s="158" t="s">
        <v>126</v>
      </c>
      <c r="AG55" s="91"/>
      <c r="AH55" s="92"/>
      <c r="AI55" s="126">
        <f>SUM(AI56)</f>
        <v>2148960</v>
      </c>
      <c r="AJ55" s="91"/>
      <c r="AK55" s="92"/>
      <c r="AL55" s="126">
        <f>SUM(AL56:AL58)</f>
        <v>2256201</v>
      </c>
      <c r="AM55" s="91"/>
      <c r="AN55" s="92"/>
      <c r="AO55" s="125">
        <f>SUM(AO56)</f>
        <v>2192520</v>
      </c>
      <c r="AP55" s="91"/>
      <c r="AQ55" s="92"/>
      <c r="AR55" s="126">
        <f>SUM(AR56:AR58)</f>
        <v>2307594</v>
      </c>
      <c r="AS55" s="97"/>
      <c r="AT55" s="92"/>
      <c r="AU55" s="126">
        <f>SUM(AU56:AU58)</f>
        <v>2438811</v>
      </c>
      <c r="AV55" s="97"/>
      <c r="AW55" s="92"/>
      <c r="AX55" s="126">
        <f>SUM(AX56:AX58)</f>
        <v>2495388</v>
      </c>
      <c r="AY55" s="97"/>
      <c r="AZ55" s="92"/>
      <c r="BA55" s="126">
        <f>SUM(BA56:BA58)</f>
        <v>2495068</v>
      </c>
    </row>
    <row r="56" spans="1:53" ht="18" customHeight="1" x14ac:dyDescent="0.25">
      <c r="A56" s="84" t="s">
        <v>127</v>
      </c>
      <c r="B56" s="159" t="s">
        <v>128</v>
      </c>
      <c r="C56" s="107">
        <v>1670</v>
      </c>
      <c r="D56" s="87">
        <v>1140</v>
      </c>
      <c r="E56" s="88">
        <v>1903800</v>
      </c>
      <c r="F56" s="107">
        <v>1670</v>
      </c>
      <c r="G56" s="89">
        <v>1140</v>
      </c>
      <c r="H56" s="89">
        <v>1903800</v>
      </c>
      <c r="I56" s="110">
        <v>1703</v>
      </c>
      <c r="J56" s="111">
        <v>1140</v>
      </c>
      <c r="K56" s="93">
        <f>I56*J56</f>
        <v>1941420</v>
      </c>
      <c r="L56" s="110">
        <v>1703</v>
      </c>
      <c r="M56" s="111">
        <v>1140</v>
      </c>
      <c r="N56" s="94">
        <v>1941420</v>
      </c>
      <c r="O56" s="110">
        <v>1703</v>
      </c>
      <c r="P56" s="111">
        <v>1140</v>
      </c>
      <c r="Q56" s="94">
        <v>1941420</v>
      </c>
      <c r="R56" s="110">
        <v>1703</v>
      </c>
      <c r="S56" s="111">
        <v>1140</v>
      </c>
      <c r="T56" s="94">
        <v>1941420</v>
      </c>
      <c r="U56" s="84" t="s">
        <v>127</v>
      </c>
      <c r="V56" s="159" t="s">
        <v>128</v>
      </c>
      <c r="W56" s="110">
        <v>1728</v>
      </c>
      <c r="X56" s="111">
        <v>1140</v>
      </c>
      <c r="Y56" s="94">
        <f>W56*X56</f>
        <v>1969920</v>
      </c>
      <c r="Z56" s="84" t="s">
        <v>127</v>
      </c>
      <c r="AA56" s="159" t="s">
        <v>128</v>
      </c>
      <c r="AB56" s="110">
        <v>1766</v>
      </c>
      <c r="AC56" s="111">
        <v>1140</v>
      </c>
      <c r="AD56" s="94">
        <f>AB56*AC56</f>
        <v>2013240</v>
      </c>
      <c r="AE56" s="95" t="s">
        <v>127</v>
      </c>
      <c r="AF56" s="160" t="s">
        <v>128</v>
      </c>
      <c r="AG56" s="110">
        <v>1776</v>
      </c>
      <c r="AH56" s="111">
        <v>1210</v>
      </c>
      <c r="AI56" s="94">
        <f>AG56*AH56</f>
        <v>2148960</v>
      </c>
      <c r="AJ56" s="110">
        <v>1776</v>
      </c>
      <c r="AK56" s="111">
        <v>1210</v>
      </c>
      <c r="AL56" s="94">
        <f>AJ56*AK56</f>
        <v>2148960</v>
      </c>
      <c r="AM56" s="110">
        <v>1812</v>
      </c>
      <c r="AN56" s="111">
        <v>1210</v>
      </c>
      <c r="AO56" s="93">
        <f>AM56*AN56</f>
        <v>2192520</v>
      </c>
      <c r="AP56" s="110">
        <v>1812</v>
      </c>
      <c r="AQ56" s="111">
        <v>1210</v>
      </c>
      <c r="AR56" s="94">
        <f>AP56*AQ56</f>
        <v>2192520</v>
      </c>
      <c r="AS56" s="114">
        <v>1812</v>
      </c>
      <c r="AT56" s="111">
        <v>1210</v>
      </c>
      <c r="AU56" s="94">
        <f>AS56*AT56</f>
        <v>2192520</v>
      </c>
      <c r="AV56" s="114">
        <v>1812</v>
      </c>
      <c r="AW56" s="111">
        <v>1210</v>
      </c>
      <c r="AX56" s="94">
        <f>AV56*AW56</f>
        <v>2192520</v>
      </c>
      <c r="AY56" s="114">
        <v>1812</v>
      </c>
      <c r="AZ56" s="111">
        <v>1210</v>
      </c>
      <c r="BA56" s="94">
        <f>AY56*AZ56</f>
        <v>2192520</v>
      </c>
    </row>
    <row r="57" spans="1:53" ht="24.75" x14ac:dyDescent="0.25">
      <c r="A57" s="84"/>
      <c r="B57" s="159"/>
      <c r="C57" s="107"/>
      <c r="D57" s="87"/>
      <c r="E57" s="131"/>
      <c r="F57" s="161"/>
      <c r="G57" s="162"/>
      <c r="H57" s="162"/>
      <c r="I57" s="110"/>
      <c r="J57" s="111"/>
      <c r="K57" s="93"/>
      <c r="L57" s="110"/>
      <c r="M57" s="111"/>
      <c r="N57" s="94"/>
      <c r="O57" s="110"/>
      <c r="P57" s="111"/>
      <c r="Q57" s="94"/>
      <c r="R57" s="110"/>
      <c r="S57" s="111"/>
      <c r="T57" s="94"/>
      <c r="U57" s="84"/>
      <c r="V57" s="159"/>
      <c r="W57" s="110"/>
      <c r="X57" s="111"/>
      <c r="Y57" s="94"/>
      <c r="Z57" s="84"/>
      <c r="AA57" s="159"/>
      <c r="AB57" s="110"/>
      <c r="AC57" s="111"/>
      <c r="AD57" s="94"/>
      <c r="AE57" s="95"/>
      <c r="AF57" s="119" t="s">
        <v>83</v>
      </c>
      <c r="AG57" s="110"/>
      <c r="AH57" s="111"/>
      <c r="AI57" s="94"/>
      <c r="AJ57" s="110"/>
      <c r="AK57" s="111"/>
      <c r="AL57" s="94"/>
      <c r="AM57" s="110"/>
      <c r="AN57" s="111"/>
      <c r="AO57" s="93"/>
      <c r="AP57" s="110"/>
      <c r="AQ57" s="111"/>
      <c r="AR57" s="94"/>
      <c r="AS57" s="114"/>
      <c r="AT57" s="111"/>
      <c r="AU57" s="94">
        <v>74000</v>
      </c>
      <c r="AV57" s="114"/>
      <c r="AW57" s="111"/>
      <c r="AX57" s="94">
        <v>74000</v>
      </c>
      <c r="AY57" s="114"/>
      <c r="AZ57" s="111"/>
      <c r="BA57" s="94">
        <v>74000</v>
      </c>
    </row>
    <row r="58" spans="1:53" ht="18" customHeight="1" x14ac:dyDescent="0.25">
      <c r="A58" s="163"/>
      <c r="B58" s="156"/>
      <c r="C58" s="107"/>
      <c r="D58" s="88"/>
      <c r="E58" s="133"/>
      <c r="F58" s="133"/>
      <c r="G58" s="133"/>
      <c r="H58" s="135"/>
      <c r="I58" s="136"/>
      <c r="J58" s="137"/>
      <c r="K58" s="164"/>
      <c r="L58" s="136"/>
      <c r="M58" s="137"/>
      <c r="N58" s="165"/>
      <c r="O58" s="136"/>
      <c r="P58" s="137"/>
      <c r="Q58" s="165"/>
      <c r="R58" s="136"/>
      <c r="S58" s="137"/>
      <c r="T58" s="165"/>
      <c r="U58" s="163"/>
      <c r="V58" s="156"/>
      <c r="W58" s="136"/>
      <c r="X58" s="137"/>
      <c r="Y58" s="165"/>
      <c r="Z58" s="163"/>
      <c r="AA58" s="156"/>
      <c r="AB58" s="136"/>
      <c r="AC58" s="137"/>
      <c r="AD58" s="165"/>
      <c r="AE58" s="166"/>
      <c r="AF58" s="160" t="s">
        <v>129</v>
      </c>
      <c r="AG58" s="136"/>
      <c r="AH58" s="137"/>
      <c r="AI58" s="165"/>
      <c r="AJ58" s="136"/>
      <c r="AK58" s="137"/>
      <c r="AL58" s="94">
        <v>107241</v>
      </c>
      <c r="AM58" s="136"/>
      <c r="AN58" s="137"/>
      <c r="AO58" s="164"/>
      <c r="AP58" s="136"/>
      <c r="AQ58" s="137"/>
      <c r="AR58" s="94">
        <f>19179+19179+19179+19179+19179+19179</f>
        <v>115074</v>
      </c>
      <c r="AS58" s="93"/>
      <c r="AT58" s="92"/>
      <c r="AU58" s="167">
        <f>19179+19179+19179+19179+19179+19179+19179+19179+18859</f>
        <v>172291</v>
      </c>
      <c r="AV58" s="93"/>
      <c r="AW58" s="92"/>
      <c r="AX58" s="167">
        <f>19179+19179+19179+19179+19179+19179+19179+19179+18859+18859+18859+18859</f>
        <v>228868</v>
      </c>
      <c r="AY58" s="93"/>
      <c r="AZ58" s="92"/>
      <c r="BA58" s="167">
        <f>19179+19179+19179+19179+19179+19179+19179+19179+18859+18859+18859+18859-320</f>
        <v>228548</v>
      </c>
    </row>
    <row r="59" spans="1:53" ht="18" customHeight="1" x14ac:dyDescent="0.25">
      <c r="A59" s="163"/>
      <c r="B59" s="156" t="s">
        <v>130</v>
      </c>
      <c r="C59" s="168"/>
      <c r="D59" s="169"/>
      <c r="E59" s="170"/>
      <c r="F59" s="171"/>
      <c r="G59" s="172"/>
      <c r="H59" s="173">
        <v>382360</v>
      </c>
      <c r="I59" s="110"/>
      <c r="J59" s="111"/>
      <c r="K59" s="174">
        <v>0</v>
      </c>
      <c r="L59" s="110"/>
      <c r="M59" s="111"/>
      <c r="N59" s="175">
        <v>445451</v>
      </c>
      <c r="O59" s="110"/>
      <c r="P59" s="111"/>
      <c r="Q59" s="175">
        <v>482027</v>
      </c>
      <c r="R59" s="110"/>
      <c r="S59" s="111"/>
      <c r="T59" s="175">
        <v>17140481</v>
      </c>
      <c r="U59" s="163"/>
      <c r="V59" s="156" t="s">
        <v>130</v>
      </c>
      <c r="W59" s="110"/>
      <c r="X59" s="111"/>
      <c r="Y59" s="175">
        <v>0</v>
      </c>
      <c r="Z59" s="163"/>
      <c r="AA59" s="156" t="s">
        <v>130</v>
      </c>
      <c r="AB59" s="110"/>
      <c r="AC59" s="111"/>
      <c r="AD59" s="175">
        <v>0</v>
      </c>
      <c r="AE59" s="166"/>
      <c r="AF59" s="158" t="s">
        <v>130</v>
      </c>
      <c r="AG59" s="110"/>
      <c r="AH59" s="111"/>
      <c r="AI59" s="175">
        <v>0</v>
      </c>
      <c r="AJ59" s="110"/>
      <c r="AK59" s="111"/>
      <c r="AL59" s="175">
        <f>SUM(AL60:AL65)</f>
        <v>198115</v>
      </c>
      <c r="AM59" s="110"/>
      <c r="AN59" s="111"/>
      <c r="AO59" s="174">
        <v>0</v>
      </c>
      <c r="AP59" s="110"/>
      <c r="AQ59" s="111"/>
      <c r="AR59" s="175">
        <f>SUM(AR60:AR64)</f>
        <v>0</v>
      </c>
      <c r="AS59" s="114"/>
      <c r="AT59" s="111"/>
      <c r="AU59" s="175">
        <f>SUM(AU60:AU64)</f>
        <v>1079500</v>
      </c>
      <c r="AV59" s="114"/>
      <c r="AW59" s="111"/>
      <c r="AX59" s="175">
        <f>SUM(AX60:AX64)</f>
        <v>11769000</v>
      </c>
      <c r="AY59" s="114"/>
      <c r="AZ59" s="111"/>
      <c r="BA59" s="175">
        <f>SUM(BA60:BA64)</f>
        <v>11769000</v>
      </c>
    </row>
    <row r="60" spans="1:53" ht="18" customHeight="1" x14ac:dyDescent="0.25">
      <c r="A60" s="163"/>
      <c r="B60" s="85" t="s">
        <v>131</v>
      </c>
      <c r="C60" s="107"/>
      <c r="D60" s="88"/>
      <c r="E60" s="133"/>
      <c r="F60" s="176"/>
      <c r="G60" s="135"/>
      <c r="H60" s="89">
        <v>15113</v>
      </c>
      <c r="I60" s="110"/>
      <c r="J60" s="111"/>
      <c r="K60" s="177"/>
      <c r="L60" s="110"/>
      <c r="M60" s="111"/>
      <c r="N60" s="113">
        <v>67051</v>
      </c>
      <c r="O60" s="110"/>
      <c r="P60" s="111"/>
      <c r="Q60" s="113">
        <v>103627</v>
      </c>
      <c r="R60" s="110"/>
      <c r="S60" s="111"/>
      <c r="T60" s="113">
        <v>139441</v>
      </c>
      <c r="U60" s="163"/>
      <c r="V60" s="85" t="s">
        <v>131</v>
      </c>
      <c r="W60" s="110"/>
      <c r="X60" s="111"/>
      <c r="Y60" s="113"/>
      <c r="Z60" s="163"/>
      <c r="AA60" s="85" t="s">
        <v>131</v>
      </c>
      <c r="AB60" s="110"/>
      <c r="AC60" s="111"/>
      <c r="AD60" s="113"/>
      <c r="AE60" s="166"/>
      <c r="AF60" s="96" t="s">
        <v>13</v>
      </c>
      <c r="AG60" s="110"/>
      <c r="AH60" s="111"/>
      <c r="AI60" s="113"/>
      <c r="AJ60" s="110"/>
      <c r="AK60" s="111"/>
      <c r="AL60" s="178">
        <v>2535</v>
      </c>
      <c r="AM60" s="110"/>
      <c r="AN60" s="111"/>
      <c r="AO60" s="177"/>
      <c r="AP60" s="110"/>
      <c r="AQ60" s="111"/>
      <c r="AR60" s="113"/>
      <c r="AS60" s="114"/>
      <c r="AT60" s="111"/>
      <c r="AU60" s="113"/>
      <c r="AV60" s="114"/>
      <c r="AW60" s="111"/>
      <c r="AX60" s="113"/>
      <c r="AY60" s="114"/>
      <c r="AZ60" s="111"/>
      <c r="BA60" s="113"/>
    </row>
    <row r="61" spans="1:53" ht="18" customHeight="1" x14ac:dyDescent="0.25">
      <c r="A61" s="179"/>
      <c r="B61" s="159" t="s">
        <v>14</v>
      </c>
      <c r="C61" s="180"/>
      <c r="D61" s="181"/>
      <c r="E61" s="133"/>
      <c r="F61" s="176"/>
      <c r="G61" s="135"/>
      <c r="H61" s="182"/>
      <c r="I61" s="183"/>
      <c r="J61" s="184"/>
      <c r="K61" s="185"/>
      <c r="L61" s="183"/>
      <c r="M61" s="184"/>
      <c r="N61" s="178">
        <v>378400</v>
      </c>
      <c r="O61" s="183"/>
      <c r="P61" s="184"/>
      <c r="Q61" s="178">
        <v>378400</v>
      </c>
      <c r="R61" s="183"/>
      <c r="S61" s="184"/>
      <c r="T61" s="178">
        <v>442640</v>
      </c>
      <c r="U61" s="179"/>
      <c r="V61" s="159" t="s">
        <v>14</v>
      </c>
      <c r="W61" s="183"/>
      <c r="X61" s="184"/>
      <c r="Y61" s="178"/>
      <c r="Z61" s="179"/>
      <c r="AA61" s="159" t="s">
        <v>14</v>
      </c>
      <c r="AB61" s="183"/>
      <c r="AC61" s="184"/>
      <c r="AD61" s="178"/>
      <c r="AE61" s="186"/>
      <c r="AF61" s="160" t="s">
        <v>14</v>
      </c>
      <c r="AG61" s="183"/>
      <c r="AH61" s="184"/>
      <c r="AI61" s="178"/>
      <c r="AJ61" s="183"/>
      <c r="AK61" s="184"/>
      <c r="AL61" s="178"/>
      <c r="AM61" s="183"/>
      <c r="AN61" s="184"/>
      <c r="AO61" s="185"/>
      <c r="AP61" s="183"/>
      <c r="AQ61" s="184"/>
      <c r="AR61" s="178"/>
      <c r="AS61" s="187"/>
      <c r="AT61" s="184"/>
      <c r="AU61" s="178"/>
      <c r="AV61" s="187"/>
      <c r="AW61" s="184"/>
      <c r="AX61" s="178"/>
      <c r="AY61" s="187"/>
      <c r="AZ61" s="184"/>
      <c r="BA61" s="178"/>
    </row>
    <row r="62" spans="1:53" ht="18" customHeight="1" x14ac:dyDescent="0.25">
      <c r="A62" s="179"/>
      <c r="B62" s="159" t="s">
        <v>15</v>
      </c>
      <c r="C62" s="180"/>
      <c r="D62" s="181"/>
      <c r="E62" s="133"/>
      <c r="F62" s="176"/>
      <c r="G62" s="135"/>
      <c r="H62" s="182"/>
      <c r="I62" s="183"/>
      <c r="J62" s="184"/>
      <c r="K62" s="185"/>
      <c r="L62" s="183"/>
      <c r="M62" s="184"/>
      <c r="N62" s="178"/>
      <c r="O62" s="183"/>
      <c r="P62" s="184"/>
      <c r="Q62" s="178"/>
      <c r="R62" s="183"/>
      <c r="S62" s="184"/>
      <c r="T62" s="178">
        <v>13736100</v>
      </c>
      <c r="U62" s="179"/>
      <c r="V62" s="159" t="s">
        <v>15</v>
      </c>
      <c r="W62" s="183"/>
      <c r="X62" s="184"/>
      <c r="Y62" s="178"/>
      <c r="Z62" s="179"/>
      <c r="AA62" s="159" t="s">
        <v>15</v>
      </c>
      <c r="AB62" s="183"/>
      <c r="AC62" s="184"/>
      <c r="AD62" s="178"/>
      <c r="AE62" s="186"/>
      <c r="AF62" s="160" t="s">
        <v>15</v>
      </c>
      <c r="AG62" s="183"/>
      <c r="AH62" s="184"/>
      <c r="AI62" s="178"/>
      <c r="AJ62" s="183"/>
      <c r="AK62" s="184"/>
      <c r="AL62" s="178"/>
      <c r="AM62" s="183"/>
      <c r="AN62" s="184"/>
      <c r="AO62" s="185"/>
      <c r="AP62" s="183"/>
      <c r="AQ62" s="184"/>
      <c r="AR62" s="178"/>
      <c r="AS62" s="187"/>
      <c r="AT62" s="184"/>
      <c r="AU62" s="178"/>
      <c r="AV62" s="187"/>
      <c r="AW62" s="184"/>
      <c r="AX62" s="178">
        <v>10689500</v>
      </c>
      <c r="AY62" s="187"/>
      <c r="AZ62" s="184"/>
      <c r="BA62" s="178">
        <v>10689500</v>
      </c>
    </row>
    <row r="63" spans="1:53" ht="18" customHeight="1" x14ac:dyDescent="0.25">
      <c r="A63" s="179"/>
      <c r="B63" s="159" t="s">
        <v>16</v>
      </c>
      <c r="C63" s="180"/>
      <c r="D63" s="181"/>
      <c r="E63" s="133"/>
      <c r="F63" s="176"/>
      <c r="G63" s="135"/>
      <c r="H63" s="182"/>
      <c r="I63" s="183"/>
      <c r="J63" s="184"/>
      <c r="K63" s="185"/>
      <c r="L63" s="183"/>
      <c r="M63" s="184"/>
      <c r="N63" s="178"/>
      <c r="O63" s="183"/>
      <c r="P63" s="184"/>
      <c r="Q63" s="178"/>
      <c r="R63" s="183"/>
      <c r="S63" s="184"/>
      <c r="T63" s="178">
        <v>622300</v>
      </c>
      <c r="U63" s="179"/>
      <c r="V63" s="159" t="s">
        <v>16</v>
      </c>
      <c r="W63" s="183"/>
      <c r="X63" s="184"/>
      <c r="Y63" s="178"/>
      <c r="Z63" s="179"/>
      <c r="AA63" s="159" t="s">
        <v>16</v>
      </c>
      <c r="AB63" s="183"/>
      <c r="AC63" s="184"/>
      <c r="AD63" s="178"/>
      <c r="AE63" s="186"/>
      <c r="AF63" s="160" t="s">
        <v>16</v>
      </c>
      <c r="AG63" s="183"/>
      <c r="AH63" s="184"/>
      <c r="AI63" s="178"/>
      <c r="AJ63" s="183"/>
      <c r="AK63" s="184"/>
      <c r="AL63" s="178">
        <v>195580</v>
      </c>
      <c r="AM63" s="183"/>
      <c r="AN63" s="184"/>
      <c r="AO63" s="185"/>
      <c r="AP63" s="183"/>
      <c r="AQ63" s="184"/>
      <c r="AR63" s="178"/>
      <c r="AS63" s="187"/>
      <c r="AT63" s="184"/>
      <c r="AU63" s="178">
        <v>1079500</v>
      </c>
      <c r="AV63" s="187"/>
      <c r="AW63" s="184"/>
      <c r="AX63" s="178">
        <v>1079500</v>
      </c>
      <c r="AY63" s="187"/>
      <c r="AZ63" s="184"/>
      <c r="BA63" s="178">
        <v>1079500</v>
      </c>
    </row>
    <row r="64" spans="1:53" ht="18" customHeight="1" x14ac:dyDescent="0.25">
      <c r="A64" s="179"/>
      <c r="B64" s="159" t="s">
        <v>17</v>
      </c>
      <c r="C64" s="180"/>
      <c r="D64" s="181"/>
      <c r="E64" s="133"/>
      <c r="F64" s="176"/>
      <c r="G64" s="135"/>
      <c r="H64" s="182"/>
      <c r="I64" s="183"/>
      <c r="J64" s="184"/>
      <c r="K64" s="185"/>
      <c r="L64" s="183"/>
      <c r="M64" s="184"/>
      <c r="N64" s="178"/>
      <c r="O64" s="183"/>
      <c r="P64" s="184"/>
      <c r="Q64" s="178"/>
      <c r="R64" s="183"/>
      <c r="S64" s="184"/>
      <c r="T64" s="178">
        <v>2200000</v>
      </c>
      <c r="U64" s="179"/>
      <c r="V64" s="159" t="s">
        <v>17</v>
      </c>
      <c r="W64" s="183"/>
      <c r="X64" s="184"/>
      <c r="Y64" s="178"/>
      <c r="Z64" s="179"/>
      <c r="AA64" s="159" t="s">
        <v>17</v>
      </c>
      <c r="AB64" s="183"/>
      <c r="AC64" s="184"/>
      <c r="AD64" s="178"/>
      <c r="AE64" s="186"/>
      <c r="AF64" s="160" t="s">
        <v>17</v>
      </c>
      <c r="AG64" s="183"/>
      <c r="AH64" s="184"/>
      <c r="AI64" s="178"/>
      <c r="AJ64" s="183"/>
      <c r="AK64" s="184"/>
      <c r="AL64" s="178"/>
      <c r="AM64" s="183"/>
      <c r="AN64" s="184"/>
      <c r="AO64" s="185"/>
      <c r="AP64" s="183"/>
      <c r="AQ64" s="184"/>
      <c r="AR64" s="178"/>
      <c r="AS64" s="187"/>
      <c r="AT64" s="184"/>
      <c r="AU64" s="178"/>
      <c r="AV64" s="187"/>
      <c r="AW64" s="184"/>
      <c r="AX64" s="178"/>
      <c r="AY64" s="187"/>
      <c r="AZ64" s="184"/>
      <c r="BA64" s="178"/>
    </row>
    <row r="65" spans="1:53" ht="18" customHeight="1" x14ac:dyDescent="0.25">
      <c r="A65" s="179"/>
      <c r="B65" s="159"/>
      <c r="C65" s="180"/>
      <c r="D65" s="181"/>
      <c r="E65" s="133"/>
      <c r="F65" s="176"/>
      <c r="G65" s="135"/>
      <c r="H65" s="182"/>
      <c r="I65" s="183"/>
      <c r="J65" s="184"/>
      <c r="K65" s="185"/>
      <c r="L65" s="183"/>
      <c r="M65" s="184"/>
      <c r="N65" s="178"/>
      <c r="O65" s="183"/>
      <c r="P65" s="184"/>
      <c r="Q65" s="178"/>
      <c r="R65" s="183"/>
      <c r="S65" s="184"/>
      <c r="T65" s="178"/>
      <c r="U65" s="179"/>
      <c r="V65" s="159"/>
      <c r="W65" s="183"/>
      <c r="X65" s="184"/>
      <c r="Y65" s="178"/>
      <c r="Z65" s="179"/>
      <c r="AA65" s="159"/>
      <c r="AB65" s="183"/>
      <c r="AC65" s="184"/>
      <c r="AD65" s="178"/>
      <c r="AE65" s="186"/>
      <c r="AF65" s="160"/>
      <c r="AG65" s="183"/>
      <c r="AH65" s="184"/>
      <c r="AI65" s="178"/>
      <c r="AJ65" s="183"/>
      <c r="AK65" s="184"/>
      <c r="AL65" s="178"/>
      <c r="AM65" s="183"/>
      <c r="AN65" s="184"/>
      <c r="AO65" s="185"/>
      <c r="AP65" s="183"/>
      <c r="AQ65" s="184"/>
      <c r="AR65" s="178"/>
      <c r="AS65" s="187"/>
      <c r="AT65" s="184"/>
      <c r="AU65" s="178"/>
      <c r="AV65" s="187"/>
      <c r="AW65" s="184"/>
      <c r="AX65" s="178"/>
      <c r="AY65" s="187"/>
      <c r="AZ65" s="184"/>
      <c r="BA65" s="178"/>
    </row>
    <row r="66" spans="1:53" ht="18" customHeight="1" x14ac:dyDescent="0.25">
      <c r="A66" s="179"/>
      <c r="B66" s="156" t="s">
        <v>11</v>
      </c>
      <c r="C66" s="180"/>
      <c r="D66" s="181"/>
      <c r="E66" s="133"/>
      <c r="F66" s="176"/>
      <c r="G66" s="135"/>
      <c r="H66" s="182"/>
      <c r="I66" s="183"/>
      <c r="J66" s="184"/>
      <c r="K66" s="185"/>
      <c r="L66" s="183"/>
      <c r="M66" s="184"/>
      <c r="N66" s="188">
        <v>0</v>
      </c>
      <c r="O66" s="189"/>
      <c r="P66" s="190"/>
      <c r="Q66" s="191">
        <v>2572000</v>
      </c>
      <c r="R66" s="189"/>
      <c r="S66" s="190"/>
      <c r="T66" s="191">
        <v>2572000</v>
      </c>
      <c r="U66" s="179"/>
      <c r="V66" s="156" t="s">
        <v>11</v>
      </c>
      <c r="W66" s="183"/>
      <c r="X66" s="184"/>
      <c r="Y66" s="178"/>
      <c r="Z66" s="179"/>
      <c r="AA66" s="156" t="s">
        <v>11</v>
      </c>
      <c r="AB66" s="183"/>
      <c r="AC66" s="184"/>
      <c r="AD66" s="178"/>
      <c r="AE66" s="186"/>
      <c r="AF66" s="158" t="s">
        <v>11</v>
      </c>
      <c r="AG66" s="183"/>
      <c r="AH66" s="184"/>
      <c r="AI66" s="178"/>
      <c r="AJ66" s="183"/>
      <c r="AK66" s="184"/>
      <c r="AL66" s="188">
        <f>SUM(AL67:AL68)</f>
        <v>2719350</v>
      </c>
      <c r="AM66" s="183"/>
      <c r="AN66" s="184"/>
      <c r="AO66" s="185"/>
      <c r="AP66" s="183"/>
      <c r="AQ66" s="184"/>
      <c r="AR66" s="188">
        <f>AR67</f>
        <v>0</v>
      </c>
      <c r="AS66" s="187"/>
      <c r="AT66" s="184"/>
      <c r="AU66" s="188">
        <f>AU67</f>
        <v>123873</v>
      </c>
      <c r="AV66" s="187"/>
      <c r="AW66" s="184"/>
      <c r="AX66" s="188">
        <f>AX67</f>
        <v>123873</v>
      </c>
      <c r="AY66" s="187"/>
      <c r="AZ66" s="184"/>
      <c r="BA66" s="188">
        <f>BA67</f>
        <v>123873</v>
      </c>
    </row>
    <row r="67" spans="1:53" ht="18" customHeight="1" x14ac:dyDescent="0.25">
      <c r="A67" s="179"/>
      <c r="B67" s="159" t="s">
        <v>132</v>
      </c>
      <c r="C67" s="180"/>
      <c r="D67" s="181"/>
      <c r="E67" s="133"/>
      <c r="F67" s="176"/>
      <c r="G67" s="135"/>
      <c r="H67" s="182"/>
      <c r="I67" s="183"/>
      <c r="J67" s="184"/>
      <c r="K67" s="185"/>
      <c r="L67" s="183"/>
      <c r="M67" s="184"/>
      <c r="N67" s="178">
        <v>0</v>
      </c>
      <c r="O67" s="182"/>
      <c r="P67" s="111"/>
      <c r="Q67" s="192">
        <v>2572000</v>
      </c>
      <c r="R67" s="182"/>
      <c r="S67" s="111"/>
      <c r="T67" s="192">
        <v>2572000</v>
      </c>
      <c r="U67" s="179"/>
      <c r="V67" s="159" t="s">
        <v>132</v>
      </c>
      <c r="W67" s="183"/>
      <c r="X67" s="184"/>
      <c r="Y67" s="178"/>
      <c r="Z67" s="179"/>
      <c r="AA67" s="159" t="s">
        <v>132</v>
      </c>
      <c r="AB67" s="183"/>
      <c r="AC67" s="184"/>
      <c r="AD67" s="178"/>
      <c r="AE67" s="186"/>
      <c r="AF67" s="160" t="s">
        <v>132</v>
      </c>
      <c r="AG67" s="183"/>
      <c r="AH67" s="184"/>
      <c r="AI67" s="178"/>
      <c r="AJ67" s="183"/>
      <c r="AK67" s="184"/>
      <c r="AL67" s="178">
        <v>1710417</v>
      </c>
      <c r="AM67" s="183"/>
      <c r="AN67" s="184"/>
      <c r="AO67" s="185"/>
      <c r="AP67" s="183"/>
      <c r="AQ67" s="184"/>
      <c r="AR67" s="178"/>
      <c r="AS67" s="187"/>
      <c r="AT67" s="184"/>
      <c r="AU67" s="178">
        <v>123873</v>
      </c>
      <c r="AV67" s="187"/>
      <c r="AW67" s="184"/>
      <c r="AX67" s="178">
        <v>123873</v>
      </c>
      <c r="AY67" s="187"/>
      <c r="AZ67" s="184"/>
      <c r="BA67" s="178">
        <v>123873</v>
      </c>
    </row>
    <row r="68" spans="1:53" ht="18" customHeight="1" x14ac:dyDescent="0.25">
      <c r="A68" s="179"/>
      <c r="B68" s="193"/>
      <c r="C68" s="180"/>
      <c r="D68" s="181"/>
      <c r="E68" s="133"/>
      <c r="F68" s="176"/>
      <c r="G68" s="135"/>
      <c r="H68" s="182"/>
      <c r="I68" s="183"/>
      <c r="J68" s="184"/>
      <c r="K68" s="185"/>
      <c r="L68" s="183"/>
      <c r="M68" s="184"/>
      <c r="N68" s="178"/>
      <c r="O68" s="182"/>
      <c r="P68" s="111"/>
      <c r="Q68" s="192"/>
      <c r="R68" s="182"/>
      <c r="S68" s="111"/>
      <c r="T68" s="192"/>
      <c r="U68" s="179"/>
      <c r="V68" s="193"/>
      <c r="W68" s="183"/>
      <c r="X68" s="184"/>
      <c r="Y68" s="178"/>
      <c r="Z68" s="179"/>
      <c r="AA68" s="193"/>
      <c r="AB68" s="183"/>
      <c r="AC68" s="184"/>
      <c r="AD68" s="178"/>
      <c r="AE68" s="186"/>
      <c r="AF68" s="194"/>
      <c r="AG68" s="183"/>
      <c r="AH68" s="184"/>
      <c r="AI68" s="178"/>
      <c r="AJ68" s="183"/>
      <c r="AK68" s="184"/>
      <c r="AL68" s="178">
        <v>1008933</v>
      </c>
      <c r="AM68" s="183"/>
      <c r="AN68" s="184"/>
      <c r="AO68" s="185"/>
      <c r="AP68" s="183"/>
      <c r="AQ68" s="184"/>
      <c r="AR68" s="178"/>
      <c r="AS68" s="187"/>
      <c r="AT68" s="184"/>
      <c r="AU68" s="178"/>
      <c r="AV68" s="187"/>
      <c r="AW68" s="184"/>
      <c r="AX68" s="178"/>
      <c r="AY68" s="187"/>
      <c r="AZ68" s="184"/>
      <c r="BA68" s="178"/>
    </row>
    <row r="69" spans="1:53" ht="18" customHeight="1" x14ac:dyDescent="0.25">
      <c r="A69" s="179"/>
      <c r="B69" s="156" t="s">
        <v>133</v>
      </c>
      <c r="C69" s="180"/>
      <c r="D69" s="181"/>
      <c r="E69" s="133"/>
      <c r="F69" s="176"/>
      <c r="G69" s="135"/>
      <c r="H69" s="182"/>
      <c r="I69" s="183"/>
      <c r="J69" s="184"/>
      <c r="K69" s="185"/>
      <c r="L69" s="183"/>
      <c r="M69" s="184"/>
      <c r="N69" s="188">
        <v>0</v>
      </c>
      <c r="O69" s="189"/>
      <c r="P69" s="190"/>
      <c r="Q69" s="191">
        <v>221000</v>
      </c>
      <c r="R69" s="189"/>
      <c r="S69" s="190"/>
      <c r="T69" s="191">
        <v>221000</v>
      </c>
      <c r="U69" s="179"/>
      <c r="V69" s="156" t="s">
        <v>133</v>
      </c>
      <c r="W69" s="183"/>
      <c r="X69" s="184"/>
      <c r="Y69" s="178"/>
      <c r="Z69" s="179"/>
      <c r="AA69" s="156" t="s">
        <v>133</v>
      </c>
      <c r="AB69" s="183"/>
      <c r="AC69" s="184"/>
      <c r="AD69" s="178"/>
      <c r="AE69" s="186"/>
      <c r="AF69" s="158" t="s">
        <v>133</v>
      </c>
      <c r="AG69" s="183"/>
      <c r="AH69" s="184"/>
      <c r="AI69" s="175">
        <f>SUM(AI70:AI72)</f>
        <v>110000000</v>
      </c>
      <c r="AJ69" s="183"/>
      <c r="AK69" s="184"/>
      <c r="AL69" s="175">
        <f>SUM(AL70:AL72)</f>
        <v>110000000</v>
      </c>
      <c r="AM69" s="183"/>
      <c r="AN69" s="184"/>
      <c r="AO69" s="174">
        <f>SUM(AO70:AO72)</f>
        <v>0</v>
      </c>
      <c r="AP69" s="183"/>
      <c r="AQ69" s="184"/>
      <c r="AR69" s="175">
        <f>AR70</f>
        <v>0</v>
      </c>
      <c r="AS69" s="187"/>
      <c r="AT69" s="184"/>
      <c r="AU69" s="175">
        <f>AU70</f>
        <v>0</v>
      </c>
      <c r="AV69" s="187"/>
      <c r="AW69" s="184"/>
      <c r="AX69" s="175">
        <f>AX70</f>
        <v>111000</v>
      </c>
      <c r="AY69" s="187"/>
      <c r="AZ69" s="184"/>
      <c r="BA69" s="175">
        <f>BA70</f>
        <v>111000</v>
      </c>
    </row>
    <row r="70" spans="1:53" ht="18" customHeight="1" x14ac:dyDescent="0.25">
      <c r="A70" s="179"/>
      <c r="B70" s="159" t="s">
        <v>134</v>
      </c>
      <c r="C70" s="180"/>
      <c r="D70" s="181"/>
      <c r="E70" s="133"/>
      <c r="F70" s="176"/>
      <c r="G70" s="135"/>
      <c r="H70" s="182"/>
      <c r="I70" s="183"/>
      <c r="J70" s="184"/>
      <c r="K70" s="185"/>
      <c r="L70" s="183"/>
      <c r="M70" s="184"/>
      <c r="N70" s="178">
        <v>0</v>
      </c>
      <c r="O70" s="183"/>
      <c r="P70" s="184"/>
      <c r="Q70" s="178">
        <v>221000</v>
      </c>
      <c r="R70" s="183"/>
      <c r="S70" s="184"/>
      <c r="T70" s="178">
        <v>221000</v>
      </c>
      <c r="U70" s="179"/>
      <c r="V70" s="159" t="s">
        <v>134</v>
      </c>
      <c r="W70" s="183"/>
      <c r="X70" s="184"/>
      <c r="Y70" s="178"/>
      <c r="Z70" s="179"/>
      <c r="AA70" s="159" t="s">
        <v>134</v>
      </c>
      <c r="AB70" s="183"/>
      <c r="AC70" s="184"/>
      <c r="AD70" s="178"/>
      <c r="AE70" s="186"/>
      <c r="AF70" s="160" t="s">
        <v>134</v>
      </c>
      <c r="AG70" s="183"/>
      <c r="AH70" s="184"/>
      <c r="AI70" s="178"/>
      <c r="AJ70" s="183"/>
      <c r="AK70" s="184"/>
      <c r="AL70" s="178"/>
      <c r="AM70" s="183"/>
      <c r="AN70" s="184"/>
      <c r="AO70" s="185"/>
      <c r="AP70" s="183"/>
      <c r="AQ70" s="184"/>
      <c r="AR70" s="178"/>
      <c r="AS70" s="187"/>
      <c r="AT70" s="184"/>
      <c r="AU70" s="178"/>
      <c r="AV70" s="187"/>
      <c r="AW70" s="184"/>
      <c r="AX70" s="178">
        <v>111000</v>
      </c>
      <c r="AY70" s="187"/>
      <c r="AZ70" s="184"/>
      <c r="BA70" s="178">
        <v>111000</v>
      </c>
    </row>
    <row r="71" spans="1:53" ht="18" customHeight="1" x14ac:dyDescent="0.25">
      <c r="A71" s="179"/>
      <c r="B71" s="159"/>
      <c r="C71" s="180"/>
      <c r="D71" s="181"/>
      <c r="E71" s="133"/>
      <c r="F71" s="176"/>
      <c r="G71" s="135"/>
      <c r="H71" s="182"/>
      <c r="I71" s="183"/>
      <c r="J71" s="184"/>
      <c r="K71" s="185"/>
      <c r="L71" s="183"/>
      <c r="M71" s="184"/>
      <c r="N71" s="178"/>
      <c r="O71" s="183"/>
      <c r="P71" s="184"/>
      <c r="Q71" s="178"/>
      <c r="R71" s="183"/>
      <c r="S71" s="184"/>
      <c r="T71" s="178"/>
      <c r="U71" s="179"/>
      <c r="V71" s="159"/>
      <c r="W71" s="183"/>
      <c r="X71" s="184"/>
      <c r="Y71" s="178"/>
      <c r="Z71" s="179"/>
      <c r="AA71" s="159"/>
      <c r="AB71" s="183"/>
      <c r="AC71" s="184"/>
      <c r="AD71" s="178"/>
      <c r="AE71" s="186"/>
      <c r="AF71" s="160"/>
      <c r="AG71" s="183"/>
      <c r="AH71" s="184"/>
      <c r="AI71" s="178">
        <v>95000000</v>
      </c>
      <c r="AJ71" s="183"/>
      <c r="AK71" s="184"/>
      <c r="AL71" s="178">
        <v>95000000</v>
      </c>
      <c r="AM71" s="183"/>
      <c r="AN71" s="184"/>
      <c r="AO71" s="185"/>
      <c r="AP71" s="183"/>
      <c r="AQ71" s="184"/>
      <c r="AR71" s="178"/>
      <c r="AS71" s="187"/>
      <c r="AT71" s="184"/>
      <c r="AU71" s="178"/>
      <c r="AV71" s="187"/>
      <c r="AW71" s="184"/>
      <c r="AX71" s="178"/>
      <c r="AY71" s="187"/>
      <c r="AZ71" s="184"/>
      <c r="BA71" s="178"/>
    </row>
    <row r="72" spans="1:53" ht="18.75" customHeight="1" thickBot="1" x14ac:dyDescent="0.3">
      <c r="A72" s="179"/>
      <c r="B72" s="195"/>
      <c r="C72" s="196"/>
      <c r="D72" s="197"/>
      <c r="E72" s="198"/>
      <c r="F72" s="199"/>
      <c r="G72" s="159"/>
      <c r="H72" s="200"/>
      <c r="I72" s="201"/>
      <c r="J72" s="202"/>
      <c r="K72" s="203"/>
      <c r="L72" s="201"/>
      <c r="M72" s="202"/>
      <c r="N72" s="204"/>
      <c r="O72" s="201"/>
      <c r="P72" s="202"/>
      <c r="Q72" s="204"/>
      <c r="R72" s="201"/>
      <c r="S72" s="202"/>
      <c r="T72" s="204"/>
      <c r="U72" s="179"/>
      <c r="V72" s="195"/>
      <c r="W72" s="201"/>
      <c r="X72" s="202"/>
      <c r="Y72" s="204"/>
      <c r="Z72" s="179"/>
      <c r="AA72" s="195"/>
      <c r="AB72" s="201"/>
      <c r="AC72" s="202"/>
      <c r="AD72" s="204"/>
      <c r="AE72" s="205"/>
      <c r="AF72" s="206"/>
      <c r="AG72" s="201"/>
      <c r="AH72" s="202"/>
      <c r="AI72" s="94">
        <v>15000000</v>
      </c>
      <c r="AJ72" s="201"/>
      <c r="AK72" s="202"/>
      <c r="AL72" s="94">
        <v>15000000</v>
      </c>
      <c r="AM72" s="201"/>
      <c r="AN72" s="202"/>
      <c r="AO72" s="93"/>
      <c r="AP72" s="201"/>
      <c r="AQ72" s="202"/>
      <c r="AR72" s="207"/>
      <c r="AS72" s="208"/>
      <c r="AT72" s="202"/>
      <c r="AU72" s="94"/>
      <c r="AV72" s="208"/>
      <c r="AW72" s="202"/>
      <c r="AX72" s="94"/>
      <c r="AY72" s="208"/>
      <c r="AZ72" s="202"/>
      <c r="BA72" s="94"/>
    </row>
    <row r="73" spans="1:53" ht="18.75" customHeight="1" thickBot="1" x14ac:dyDescent="0.3">
      <c r="A73" s="209"/>
      <c r="B73" s="210" t="s">
        <v>10</v>
      </c>
      <c r="C73" s="211"/>
      <c r="D73" s="212"/>
      <c r="E73" s="213">
        <v>79013154.666666657</v>
      </c>
      <c r="F73" s="214"/>
      <c r="G73" s="215"/>
      <c r="H73" s="216">
        <v>79940539</v>
      </c>
      <c r="I73" s="217"/>
      <c r="J73" s="218"/>
      <c r="K73" s="219">
        <f>K10+K25+K37+K55</f>
        <v>87990929.999988794</v>
      </c>
      <c r="L73" s="220"/>
      <c r="M73" s="219"/>
      <c r="N73" s="218">
        <v>89945468.999988794</v>
      </c>
      <c r="O73" s="220"/>
      <c r="P73" s="219"/>
      <c r="Q73" s="218">
        <v>92971357.999988794</v>
      </c>
      <c r="R73" s="220"/>
      <c r="S73" s="219"/>
      <c r="T73" s="218">
        <v>109685224.99998879</v>
      </c>
      <c r="U73" s="209"/>
      <c r="V73" s="210" t="s">
        <v>10</v>
      </c>
      <c r="W73" s="217"/>
      <c r="X73" s="218"/>
      <c r="Y73" s="218">
        <f>Y10+Y25+Y37+Y55</f>
        <v>99121596</v>
      </c>
      <c r="Z73" s="209"/>
      <c r="AA73" s="210" t="s">
        <v>10</v>
      </c>
      <c r="AB73" s="217"/>
      <c r="AC73" s="218"/>
      <c r="AD73" s="218">
        <f>AD10+AD25+AD37+AD55</f>
        <v>101972082</v>
      </c>
      <c r="AE73" s="209"/>
      <c r="AF73" s="210" t="s">
        <v>10</v>
      </c>
      <c r="AG73" s="221"/>
      <c r="AH73" s="222"/>
      <c r="AI73" s="222">
        <f>AI10+AI25+AI37+AI55+AI69</f>
        <v>221284608</v>
      </c>
      <c r="AJ73" s="221"/>
      <c r="AK73" s="222"/>
      <c r="AL73" s="222">
        <f>AL10+AL25+AL37+AL55+AL59+AL66+AL69</f>
        <v>224593670.66666666</v>
      </c>
      <c r="AM73" s="221"/>
      <c r="AN73" s="222"/>
      <c r="AO73" s="222">
        <f>AO10+AO25+AO37+AO55+AO69</f>
        <v>112990647.66666666</v>
      </c>
      <c r="AP73" s="221"/>
      <c r="AQ73" s="222"/>
      <c r="AR73" s="222">
        <f>AR10+AR25+AR37+AR55+AR69+AR66+AR59</f>
        <v>113443585</v>
      </c>
      <c r="AS73" s="221"/>
      <c r="AT73" s="222"/>
      <c r="AU73" s="222">
        <f>AU10+AU25+AU37+AU55+AU69+AU66+AU59</f>
        <v>120307333</v>
      </c>
      <c r="AV73" s="221"/>
      <c r="AW73" s="222"/>
      <c r="AX73" s="222">
        <f>AX10+AX25+AX37+AX55+AX69+AX66+AX59</f>
        <v>130522966</v>
      </c>
      <c r="AY73" s="221"/>
      <c r="AZ73" s="222"/>
      <c r="BA73" s="222">
        <f>BA10+BA25+BA37+BA55+BA69+BA66+BA59</f>
        <v>130069942</v>
      </c>
    </row>
    <row r="74" spans="1:53" ht="18.75" customHeight="1" thickBot="1" x14ac:dyDescent="0.3">
      <c r="A74" s="223"/>
      <c r="B74" s="159" t="s">
        <v>135</v>
      </c>
      <c r="C74" s="224" t="s">
        <v>136</v>
      </c>
      <c r="D74" s="225"/>
      <c r="E74" s="82">
        <v>79013154.666666657</v>
      </c>
      <c r="F74" s="225" t="s">
        <v>136</v>
      </c>
      <c r="G74" s="82"/>
      <c r="H74" s="82">
        <v>79940539</v>
      </c>
      <c r="I74" s="226" t="s">
        <v>136</v>
      </c>
      <c r="J74" s="227"/>
      <c r="K74" s="228">
        <v>87990929.999988794</v>
      </c>
      <c r="L74" s="229" t="s">
        <v>136</v>
      </c>
      <c r="M74" s="230"/>
      <c r="N74" s="231">
        <v>89945468.999988794</v>
      </c>
      <c r="O74" s="229" t="s">
        <v>136</v>
      </c>
      <c r="P74" s="230"/>
      <c r="Q74" s="231">
        <v>92971357.999988794</v>
      </c>
      <c r="R74" s="229" t="s">
        <v>136</v>
      </c>
      <c r="S74" s="230"/>
      <c r="T74" s="231">
        <v>109685224.99998879</v>
      </c>
      <c r="U74" s="232"/>
      <c r="V74" s="160" t="s">
        <v>135</v>
      </c>
      <c r="W74" s="226" t="s">
        <v>136</v>
      </c>
      <c r="X74" s="227"/>
      <c r="Y74" s="228">
        <f>SUM(Y73)</f>
        <v>99121596</v>
      </c>
      <c r="Z74" s="232"/>
      <c r="AA74" s="160" t="s">
        <v>135</v>
      </c>
      <c r="AB74" s="233" t="s">
        <v>136</v>
      </c>
      <c r="AC74" s="234"/>
      <c r="AD74" s="228">
        <f>SUM(AD73)</f>
        <v>101972082</v>
      </c>
      <c r="AE74" s="232"/>
      <c r="AF74" s="235" t="s">
        <v>135</v>
      </c>
      <c r="AG74" s="233" t="s">
        <v>136</v>
      </c>
      <c r="AH74" s="236"/>
      <c r="AI74" s="237">
        <f>SUM(AI73)</f>
        <v>221284608</v>
      </c>
      <c r="AJ74" s="233" t="s">
        <v>136</v>
      </c>
      <c r="AK74" s="236"/>
      <c r="AL74" s="237">
        <f>SUM(AL73)</f>
        <v>224593670.66666666</v>
      </c>
      <c r="AM74" s="233" t="s">
        <v>136</v>
      </c>
      <c r="AN74" s="236"/>
      <c r="AO74" s="237">
        <f>SUM(AO73)</f>
        <v>112990647.66666666</v>
      </c>
      <c r="AP74" s="233" t="s">
        <v>136</v>
      </c>
      <c r="AQ74" s="236"/>
      <c r="AR74" s="237">
        <f>SUM(AR73)</f>
        <v>113443585</v>
      </c>
      <c r="AS74" s="233" t="s">
        <v>136</v>
      </c>
      <c r="AT74" s="236"/>
      <c r="AU74" s="237">
        <f>SUM(AU73)</f>
        <v>120307333</v>
      </c>
      <c r="AV74" s="233" t="s">
        <v>136</v>
      </c>
      <c r="AW74" s="236"/>
      <c r="AX74" s="237">
        <f>SUM(AX73)</f>
        <v>130522966</v>
      </c>
      <c r="AY74" s="233" t="s">
        <v>136</v>
      </c>
      <c r="AZ74" s="236"/>
      <c r="BA74" s="237">
        <f>SUM(BA73)</f>
        <v>130069942</v>
      </c>
    </row>
    <row r="75" spans="1:53" ht="18" customHeight="1" x14ac:dyDescent="0.25">
      <c r="A75" s="223"/>
      <c r="B75" s="238"/>
      <c r="C75" s="239" t="s">
        <v>137</v>
      </c>
      <c r="D75" s="240"/>
      <c r="E75" s="93"/>
      <c r="F75" s="240" t="s">
        <v>137</v>
      </c>
      <c r="G75" s="240"/>
      <c r="H75" s="93" t="e">
        <v>#REF!</v>
      </c>
      <c r="I75" s="241" t="s">
        <v>137</v>
      </c>
      <c r="J75" s="242"/>
      <c r="K75" s="243">
        <v>87990929.999988794</v>
      </c>
      <c r="L75" s="241" t="s">
        <v>137</v>
      </c>
      <c r="M75" s="244"/>
      <c r="N75" s="94">
        <v>89500017.999988794</v>
      </c>
      <c r="O75" s="241" t="s">
        <v>137</v>
      </c>
      <c r="P75" s="244"/>
      <c r="Q75" s="94">
        <v>92489330.999988794</v>
      </c>
      <c r="R75" s="241" t="s">
        <v>137</v>
      </c>
      <c r="S75" s="244"/>
      <c r="T75" s="94">
        <v>92544743.999988794</v>
      </c>
      <c r="U75" s="88"/>
      <c r="V75" s="107"/>
      <c r="W75" s="241" t="s">
        <v>137</v>
      </c>
      <c r="X75" s="242"/>
      <c r="Y75" s="228">
        <f>SUM(Y74)</f>
        <v>99121596</v>
      </c>
      <c r="Z75" s="88"/>
      <c r="AA75" s="107"/>
      <c r="AB75" s="241" t="s">
        <v>137</v>
      </c>
      <c r="AC75" s="242"/>
      <c r="AD75" s="228">
        <f>SUM(AD74)</f>
        <v>101972082</v>
      </c>
      <c r="AE75" s="88"/>
      <c r="AF75" s="107"/>
      <c r="AG75" s="245" t="s">
        <v>138</v>
      </c>
      <c r="AH75" s="246"/>
      <c r="AI75" s="247">
        <f>SUM(AI74)-AI69</f>
        <v>111284608</v>
      </c>
      <c r="AJ75" s="245" t="s">
        <v>138</v>
      </c>
      <c r="AK75" s="246"/>
      <c r="AL75" s="247">
        <f>SUM(AL74)-AL66-AL69</f>
        <v>111874320.66666666</v>
      </c>
      <c r="AM75" s="245" t="s">
        <v>138</v>
      </c>
      <c r="AN75" s="246"/>
      <c r="AO75" s="247">
        <f>SUM(AO74)-AO69</f>
        <v>112990647.66666666</v>
      </c>
      <c r="AP75" s="245" t="s">
        <v>138</v>
      </c>
      <c r="AQ75" s="246"/>
      <c r="AR75" s="247">
        <f>SUM(AR74)-AR69</f>
        <v>113443585</v>
      </c>
      <c r="AS75" s="245" t="s">
        <v>138</v>
      </c>
      <c r="AT75" s="246"/>
      <c r="AU75" s="247">
        <f>SUM(AU74)-AU69</f>
        <v>120307333</v>
      </c>
      <c r="AV75" s="245" t="s">
        <v>138</v>
      </c>
      <c r="AW75" s="246"/>
      <c r="AX75" s="247">
        <f>SUM(AX74)-AX69</f>
        <v>130411966</v>
      </c>
      <c r="AY75" s="245" t="s">
        <v>138</v>
      </c>
      <c r="AZ75" s="246"/>
      <c r="BA75" s="247">
        <f>SUM(BA74)-BA69</f>
        <v>129958942</v>
      </c>
    </row>
    <row r="76" spans="1:53" ht="18.75" customHeight="1" thickBot="1" x14ac:dyDescent="0.3">
      <c r="A76" s="223"/>
      <c r="B76" s="238"/>
      <c r="C76" s="248"/>
      <c r="D76" s="248"/>
      <c r="E76" s="161"/>
      <c r="F76" s="249"/>
      <c r="G76" s="250"/>
      <c r="H76" s="251"/>
      <c r="I76" s="252"/>
      <c r="J76" s="253"/>
      <c r="K76" s="254"/>
      <c r="L76" s="252"/>
      <c r="M76" s="255"/>
      <c r="N76" s="256"/>
      <c r="O76" s="252"/>
      <c r="P76" s="255"/>
      <c r="Q76" s="256"/>
      <c r="R76" s="252"/>
      <c r="S76" s="255"/>
      <c r="T76" s="256"/>
      <c r="U76" s="181"/>
      <c r="V76" s="180"/>
      <c r="W76" s="252"/>
      <c r="X76" s="253"/>
      <c r="Y76" s="254"/>
      <c r="Z76" s="181"/>
      <c r="AA76" s="180"/>
      <c r="AB76" s="257"/>
      <c r="AC76" s="258"/>
      <c r="AD76" s="254"/>
      <c r="AE76" s="181"/>
      <c r="AF76" s="180"/>
      <c r="AG76" s="259" t="s">
        <v>139</v>
      </c>
      <c r="AH76" s="260"/>
      <c r="AI76" s="261">
        <f>AI69</f>
        <v>110000000</v>
      </c>
      <c r="AJ76" s="259" t="s">
        <v>139</v>
      </c>
      <c r="AK76" s="260"/>
      <c r="AL76" s="261">
        <f>AL69</f>
        <v>110000000</v>
      </c>
      <c r="AM76" s="259" t="s">
        <v>139</v>
      </c>
      <c r="AN76" s="260"/>
      <c r="AO76" s="261">
        <f>AO69</f>
        <v>0</v>
      </c>
      <c r="AP76" s="259" t="s">
        <v>139</v>
      </c>
      <c r="AQ76" s="260"/>
      <c r="AR76" s="261">
        <f>AR69</f>
        <v>0</v>
      </c>
      <c r="AS76" s="259" t="s">
        <v>139</v>
      </c>
      <c r="AT76" s="260"/>
      <c r="AU76" s="261">
        <f>AU69</f>
        <v>0</v>
      </c>
      <c r="AV76" s="259" t="s">
        <v>139</v>
      </c>
      <c r="AW76" s="260"/>
      <c r="AX76" s="261">
        <f>AX69</f>
        <v>111000</v>
      </c>
      <c r="AY76" s="259" t="s">
        <v>139</v>
      </c>
      <c r="AZ76" s="260"/>
      <c r="BA76" s="261">
        <f>BA69</f>
        <v>111000</v>
      </c>
    </row>
    <row r="77" spans="1:53" ht="18.75" customHeight="1" thickBot="1" x14ac:dyDescent="0.3">
      <c r="A77" s="262"/>
      <c r="B77" s="263"/>
      <c r="C77" s="264"/>
      <c r="D77" s="262"/>
      <c r="E77" s="264">
        <v>0</v>
      </c>
      <c r="F77" s="265" t="s">
        <v>140</v>
      </c>
      <c r="G77" s="266"/>
      <c r="H77" s="267" t="e">
        <v>#REF!</v>
      </c>
      <c r="I77" s="268"/>
      <c r="J77" s="269"/>
      <c r="K77" s="207"/>
      <c r="L77" s="201"/>
      <c r="M77" s="202"/>
      <c r="N77" s="204"/>
      <c r="O77" s="201"/>
      <c r="P77" s="202"/>
      <c r="Q77" s="204"/>
      <c r="R77" s="201"/>
      <c r="S77" s="202"/>
      <c r="T77" s="204"/>
      <c r="U77" s="195"/>
      <c r="V77" s="270"/>
      <c r="W77" s="268"/>
      <c r="X77" s="269"/>
      <c r="Y77" s="207"/>
      <c r="Z77" s="195"/>
      <c r="AA77" s="270"/>
      <c r="AB77" s="271"/>
      <c r="AC77" s="272"/>
      <c r="AD77" s="207"/>
      <c r="AE77" s="195"/>
      <c r="AF77" s="270"/>
      <c r="AG77" s="273"/>
      <c r="AH77" s="274"/>
      <c r="AI77" s="198"/>
      <c r="AJ77" s="275" t="s">
        <v>141</v>
      </c>
      <c r="AK77" s="276"/>
      <c r="AL77" s="198">
        <f>SUM(AL66)</f>
        <v>2719350</v>
      </c>
      <c r="AM77" s="273"/>
      <c r="AN77" s="274"/>
      <c r="AO77" s="198"/>
      <c r="AP77" s="273"/>
      <c r="AQ77" s="274"/>
      <c r="AR77" s="198"/>
      <c r="AS77" s="273"/>
      <c r="AT77" s="274"/>
      <c r="AU77" s="198"/>
      <c r="AV77" s="273"/>
      <c r="AW77" s="274"/>
      <c r="AX77" s="198"/>
      <c r="AY77" s="273"/>
      <c r="AZ77" s="274"/>
      <c r="BA77" s="198"/>
    </row>
    <row r="78" spans="1:53" ht="18" customHeight="1" x14ac:dyDescent="0.25">
      <c r="A78" s="277"/>
      <c r="B78" s="277"/>
      <c r="C78" s="277"/>
      <c r="D78" s="277"/>
      <c r="E78" s="277"/>
      <c r="F78" s="262"/>
      <c r="G78" s="262"/>
      <c r="H78" s="262"/>
      <c r="I78" s="262"/>
      <c r="J78" s="262"/>
      <c r="K78" s="264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4"/>
      <c r="Z78" s="262"/>
      <c r="AA78" s="262"/>
      <c r="AB78" s="262"/>
      <c r="AC78" s="262"/>
      <c r="AD78" s="264"/>
      <c r="AE78" s="262"/>
      <c r="AF78" s="262"/>
      <c r="AG78" s="262"/>
      <c r="AH78" s="262"/>
      <c r="AI78" s="264"/>
      <c r="AJ78" s="278"/>
      <c r="AK78" s="278"/>
      <c r="AL78" s="279"/>
    </row>
    <row r="79" spans="1:53" ht="18" customHeight="1" x14ac:dyDescent="0.25">
      <c r="A79" s="280"/>
      <c r="B79" s="280"/>
      <c r="C79" s="280"/>
      <c r="D79" s="280"/>
      <c r="E79" s="281"/>
      <c r="F79" s="28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62"/>
      <c r="AI79" s="262"/>
      <c r="AJ79" s="278"/>
      <c r="AK79" s="278"/>
      <c r="AL79" s="278"/>
    </row>
    <row r="80" spans="1:53" ht="18" customHeight="1" x14ac:dyDescent="0.25">
      <c r="A80" s="262"/>
      <c r="B80" s="262"/>
      <c r="C80" s="262"/>
      <c r="D80" s="262"/>
      <c r="E80" s="264"/>
      <c r="F80" s="262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62"/>
      <c r="AI80" s="262"/>
      <c r="AJ80" s="278"/>
      <c r="AK80" s="278"/>
      <c r="AL80" s="278"/>
    </row>
    <row r="81" spans="1:38" ht="18" customHeight="1" x14ac:dyDescent="0.25">
      <c r="A81" s="262"/>
      <c r="B81" s="283"/>
      <c r="C81" s="262"/>
      <c r="D81" s="264"/>
      <c r="E81" s="264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78"/>
      <c r="AK81" s="278"/>
      <c r="AL81" s="278"/>
    </row>
    <row r="82" spans="1:38" ht="18" customHeight="1" x14ac:dyDescent="0.25">
      <c r="A82" s="262"/>
      <c r="B82" s="262"/>
      <c r="C82" s="262"/>
      <c r="D82" s="264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78"/>
      <c r="AK82" s="278"/>
      <c r="AL82" s="278"/>
    </row>
    <row r="83" spans="1:38" ht="18" customHeight="1" x14ac:dyDescent="0.25">
      <c r="A83" s="262"/>
      <c r="B83" s="262"/>
      <c r="C83" s="262"/>
      <c r="D83" s="264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262"/>
      <c r="W83" s="262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262"/>
      <c r="AI83" s="262"/>
      <c r="AJ83" s="278"/>
      <c r="AK83" s="278"/>
      <c r="AL83" s="278"/>
    </row>
    <row r="84" spans="1:38" ht="18" customHeight="1" x14ac:dyDescent="0.25">
      <c r="A84" s="262"/>
      <c r="B84" s="262"/>
      <c r="C84" s="262"/>
      <c r="D84" s="264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262"/>
      <c r="AI84" s="262"/>
      <c r="AJ84" s="278"/>
      <c r="AK84" s="278"/>
      <c r="AL84" s="278"/>
    </row>
    <row r="85" spans="1:38" ht="18" customHeight="1" x14ac:dyDescent="0.25">
      <c r="A85" s="262"/>
      <c r="B85" s="262"/>
      <c r="C85" s="262"/>
      <c r="D85" s="264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78"/>
      <c r="AK85" s="278"/>
      <c r="AL85" s="278"/>
    </row>
    <row r="86" spans="1:38" ht="18" customHeight="1" x14ac:dyDescent="0.25">
      <c r="A86" s="262"/>
      <c r="B86" s="262"/>
      <c r="C86" s="262"/>
      <c r="D86" s="264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2"/>
      <c r="AC86" s="262"/>
      <c r="AD86" s="262"/>
      <c r="AE86" s="262"/>
      <c r="AF86" s="262"/>
      <c r="AG86" s="262"/>
      <c r="AH86" s="262"/>
      <c r="AI86" s="262"/>
      <c r="AJ86" s="278"/>
      <c r="AK86" s="278"/>
      <c r="AL86" s="278"/>
    </row>
    <row r="87" spans="1:38" ht="18" customHeight="1" x14ac:dyDescent="0.25">
      <c r="A87" s="262"/>
      <c r="B87" s="262"/>
      <c r="C87" s="262"/>
      <c r="D87" s="264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262"/>
      <c r="AG87" s="262"/>
      <c r="AH87" s="262"/>
      <c r="AI87" s="262"/>
      <c r="AJ87" s="278"/>
      <c r="AK87" s="278"/>
      <c r="AL87" s="278"/>
    </row>
    <row r="88" spans="1:38" ht="18" customHeight="1" x14ac:dyDescent="0.25">
      <c r="A88" s="262"/>
      <c r="B88" s="262"/>
      <c r="C88" s="262"/>
      <c r="D88" s="264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78"/>
      <c r="AK88" s="278"/>
      <c r="AL88" s="278"/>
    </row>
    <row r="89" spans="1:38" ht="18" customHeight="1" x14ac:dyDescent="0.25">
      <c r="A89" s="262"/>
      <c r="B89" s="262"/>
      <c r="C89" s="262"/>
      <c r="D89" s="264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2"/>
      <c r="AE89" s="262"/>
      <c r="AF89" s="262"/>
      <c r="AG89" s="262"/>
      <c r="AH89" s="262"/>
      <c r="AI89" s="262"/>
      <c r="AJ89" s="278"/>
      <c r="AK89" s="278"/>
      <c r="AL89" s="278"/>
    </row>
  </sheetData>
  <mergeCells count="51">
    <mergeCell ref="AV77:AW77"/>
    <mergeCell ref="AY77:AZ77"/>
    <mergeCell ref="AB77:AC77"/>
    <mergeCell ref="AG77:AH77"/>
    <mergeCell ref="AJ77:AK77"/>
    <mergeCell ref="AM77:AN77"/>
    <mergeCell ref="AP77:AQ77"/>
    <mergeCell ref="AS77:AT77"/>
    <mergeCell ref="AY75:AZ75"/>
    <mergeCell ref="AG76:AH76"/>
    <mergeCell ref="AJ76:AK76"/>
    <mergeCell ref="AM76:AN76"/>
    <mergeCell ref="AP76:AQ76"/>
    <mergeCell ref="AS76:AT76"/>
    <mergeCell ref="AV76:AW76"/>
    <mergeCell ref="AY76:AZ76"/>
    <mergeCell ref="AG75:AH75"/>
    <mergeCell ref="AJ75:AK75"/>
    <mergeCell ref="AM75:AN75"/>
    <mergeCell ref="AP75:AQ75"/>
    <mergeCell ref="AS75:AT75"/>
    <mergeCell ref="AV75:AW75"/>
    <mergeCell ref="AV5:AX5"/>
    <mergeCell ref="AY5:BA5"/>
    <mergeCell ref="AB74:AC74"/>
    <mergeCell ref="AG74:AH74"/>
    <mergeCell ref="AJ74:AK74"/>
    <mergeCell ref="AM74:AN74"/>
    <mergeCell ref="AP74:AQ74"/>
    <mergeCell ref="AS74:AT74"/>
    <mergeCell ref="AV74:AW74"/>
    <mergeCell ref="AY74:AZ74"/>
    <mergeCell ref="AE5:AF6"/>
    <mergeCell ref="AG5:AI5"/>
    <mergeCell ref="AJ5:AL5"/>
    <mergeCell ref="AM5:AO5"/>
    <mergeCell ref="AP5:AR5"/>
    <mergeCell ref="AS5:AU5"/>
    <mergeCell ref="I5:K5"/>
    <mergeCell ref="R5:T5"/>
    <mergeCell ref="U5:V6"/>
    <mergeCell ref="W5:Y5"/>
    <mergeCell ref="Z5:AA6"/>
    <mergeCell ref="AB5:AD5"/>
    <mergeCell ref="AF1:BA1"/>
    <mergeCell ref="A2:AD2"/>
    <mergeCell ref="AE2:BA2"/>
    <mergeCell ref="A3:AD3"/>
    <mergeCell ref="AE3:BA3"/>
    <mergeCell ref="A4:AD4"/>
    <mergeCell ref="AE4:B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cp:lastPrinted>2020-02-27T09:06:35Z</cp:lastPrinted>
  <dcterms:created xsi:type="dcterms:W3CDTF">2020-02-27T08:28:13Z</dcterms:created>
  <dcterms:modified xsi:type="dcterms:W3CDTF">2020-02-27T09:09:57Z</dcterms:modified>
</cp:coreProperties>
</file>