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V-BETTI\Documents\Költségvetés 2021\Önkormányzat\Sumony\rendelet\elfogadott\"/>
    </mc:Choice>
  </mc:AlternateContent>
  <xr:revisionPtr revIDLastSave="0" documentId="13_ncr:1_{40139EA5-45E2-4D91-A602-DAD06977815E}" xr6:coauthVersionLast="46" xr6:coauthVersionMax="46" xr10:uidLastSave="{00000000-0000-0000-0000-000000000000}"/>
  <bookViews>
    <workbookView xWindow="-120" yWindow="-120" windowWidth="29040" windowHeight="15840" activeTab="15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" sheetId="16" r:id="rId9"/>
    <sheet name="7" sheetId="17" r:id="rId10"/>
    <sheet name="8-a" sheetId="18" r:id="rId11"/>
    <sheet name="8-b" sheetId="19" r:id="rId12"/>
    <sheet name="8-c" sheetId="20" r:id="rId13"/>
    <sheet name="8-d" sheetId="21" r:id="rId14"/>
    <sheet name="8-e" sheetId="22" r:id="rId15"/>
    <sheet name="8-f" sheetId="23" r:id="rId16"/>
  </sheets>
  <calcPr calcId="181029"/>
</workbook>
</file>

<file path=xl/calcChain.xml><?xml version="1.0" encoding="utf-8"?>
<calcChain xmlns="http://schemas.openxmlformats.org/spreadsheetml/2006/main">
  <c r="C119" i="1" l="1"/>
  <c r="C117" i="1"/>
  <c r="K14" i="19"/>
  <c r="K21" i="19"/>
  <c r="L14" i="19"/>
  <c r="L16" i="19"/>
  <c r="I25" i="19"/>
  <c r="D9" i="17"/>
  <c r="L25" i="18"/>
  <c r="L26" i="18"/>
  <c r="L27" i="18"/>
  <c r="L28" i="18"/>
  <c r="K30" i="18"/>
  <c r="C29" i="1"/>
  <c r="C22" i="1"/>
  <c r="C101" i="1"/>
  <c r="L30" i="18" l="1"/>
  <c r="K28" i="21" l="1"/>
  <c r="I25" i="21"/>
  <c r="I30" i="21" s="1"/>
  <c r="I27" i="21"/>
  <c r="K27" i="21" s="1"/>
  <c r="I26" i="21"/>
  <c r="K26" i="21" s="1"/>
  <c r="B9" i="17" s="1"/>
  <c r="E9" i="17" s="1"/>
  <c r="L28" i="20"/>
  <c r="K30" i="20"/>
  <c r="K25" i="20"/>
  <c r="K27" i="20"/>
  <c r="I30" i="23"/>
  <c r="I21" i="23"/>
  <c r="I30" i="22"/>
  <c r="I21" i="22"/>
  <c r="E23" i="16"/>
  <c r="E22" i="16"/>
  <c r="E21" i="16"/>
  <c r="E20" i="16"/>
  <c r="E19" i="16"/>
  <c r="E18" i="16"/>
  <c r="E17" i="16"/>
  <c r="E16" i="16"/>
  <c r="E15" i="16"/>
  <c r="E14" i="16"/>
  <c r="K25" i="21" l="1"/>
  <c r="K30" i="21" s="1"/>
  <c r="E13" i="16"/>
  <c r="E9" i="16"/>
  <c r="E11" i="16"/>
  <c r="B10" i="16"/>
  <c r="C118" i="1"/>
  <c r="E10" i="16" l="1"/>
  <c r="B12" i="16"/>
  <c r="E12" i="16" s="1"/>
  <c r="C10" i="11"/>
  <c r="C8" i="11"/>
  <c r="E11" i="10"/>
  <c r="E10" i="10"/>
  <c r="E9" i="10"/>
  <c r="C13" i="10"/>
  <c r="C10" i="10"/>
  <c r="E27" i="9"/>
  <c r="E13" i="9"/>
  <c r="E12" i="9"/>
  <c r="E11" i="9"/>
  <c r="E10" i="9"/>
  <c r="C20" i="9"/>
  <c r="C16" i="9"/>
  <c r="C14" i="9"/>
  <c r="C12" i="9"/>
  <c r="C155" i="15"/>
  <c r="C154" i="15"/>
  <c r="C150" i="15"/>
  <c r="C151" i="15"/>
  <c r="C152" i="15"/>
  <c r="C153" i="15"/>
  <c r="C149" i="15"/>
  <c r="C144" i="15"/>
  <c r="C145" i="15"/>
  <c r="C146" i="15"/>
  <c r="C147" i="15"/>
  <c r="C143" i="15"/>
  <c r="C137" i="15"/>
  <c r="C138" i="15"/>
  <c r="C139" i="15"/>
  <c r="C140" i="15"/>
  <c r="C141" i="15"/>
  <c r="C136" i="15"/>
  <c r="C133" i="15"/>
  <c r="C131" i="15" s="1"/>
  <c r="C134" i="15"/>
  <c r="C132" i="15"/>
  <c r="C118" i="15"/>
  <c r="C119" i="15"/>
  <c r="C122" i="15"/>
  <c r="C123" i="15"/>
  <c r="C124" i="15"/>
  <c r="C125" i="15"/>
  <c r="C126" i="15"/>
  <c r="C127" i="15"/>
  <c r="C128" i="15"/>
  <c r="C129" i="15"/>
  <c r="C117" i="15"/>
  <c r="C115" i="15"/>
  <c r="C114" i="15"/>
  <c r="C102" i="15"/>
  <c r="C103" i="15"/>
  <c r="C104" i="15"/>
  <c r="C105" i="15"/>
  <c r="C106" i="15"/>
  <c r="C107" i="15"/>
  <c r="C108" i="15"/>
  <c r="C109" i="15"/>
  <c r="C110" i="15"/>
  <c r="C111" i="15"/>
  <c r="C112" i="15"/>
  <c r="C101" i="15"/>
  <c r="C97" i="15"/>
  <c r="C98" i="15"/>
  <c r="C99" i="15"/>
  <c r="C96" i="15"/>
  <c r="C87" i="15"/>
  <c r="C88" i="15"/>
  <c r="C84" i="15"/>
  <c r="C85" i="15"/>
  <c r="C86" i="15"/>
  <c r="C83" i="15"/>
  <c r="C80" i="15"/>
  <c r="C81" i="15"/>
  <c r="C79" i="15"/>
  <c r="C77" i="15"/>
  <c r="C76" i="15"/>
  <c r="C75" i="15" s="1"/>
  <c r="C89" i="15" s="1"/>
  <c r="C72" i="15"/>
  <c r="C73" i="15"/>
  <c r="C74" i="15"/>
  <c r="C71" i="15"/>
  <c r="C68" i="15"/>
  <c r="C69" i="15"/>
  <c r="C67" i="15"/>
  <c r="C62" i="15"/>
  <c r="C63" i="15"/>
  <c r="C61" i="15"/>
  <c r="C57" i="15"/>
  <c r="C58" i="15"/>
  <c r="C56" i="15"/>
  <c r="C55" i="15" s="1"/>
  <c r="C51" i="15"/>
  <c r="C52" i="15"/>
  <c r="C53" i="15"/>
  <c r="C54" i="15"/>
  <c r="C50" i="15"/>
  <c r="C39" i="15"/>
  <c r="C40" i="15"/>
  <c r="C41" i="15"/>
  <c r="C42" i="15"/>
  <c r="C43" i="15"/>
  <c r="C44" i="15"/>
  <c r="C45" i="15"/>
  <c r="C46" i="15"/>
  <c r="C47" i="15"/>
  <c r="C48" i="15"/>
  <c r="C38" i="15"/>
  <c r="C37" i="15" s="1"/>
  <c r="C32" i="15"/>
  <c r="C33" i="15"/>
  <c r="C34" i="15"/>
  <c r="C35" i="15"/>
  <c r="C36" i="15"/>
  <c r="C31" i="15"/>
  <c r="C24" i="15"/>
  <c r="C25" i="15"/>
  <c r="C26" i="15"/>
  <c r="C27" i="15"/>
  <c r="C28" i="15"/>
  <c r="C23" i="15"/>
  <c r="C17" i="15"/>
  <c r="C18" i="15"/>
  <c r="C19" i="15"/>
  <c r="C20" i="15"/>
  <c r="C21" i="15"/>
  <c r="C16" i="15"/>
  <c r="C10" i="15"/>
  <c r="C11" i="15"/>
  <c r="C12" i="15"/>
  <c r="C13" i="15"/>
  <c r="C14" i="15"/>
  <c r="C9" i="15"/>
  <c r="C8" i="15" s="1"/>
  <c r="C161" i="14"/>
  <c r="C160" i="14"/>
  <c r="C155" i="14"/>
  <c r="C156" i="14"/>
  <c r="C151" i="14"/>
  <c r="C152" i="14"/>
  <c r="C153" i="14"/>
  <c r="C154" i="14"/>
  <c r="C150" i="14"/>
  <c r="C145" i="14"/>
  <c r="C146" i="14"/>
  <c r="C147" i="14"/>
  <c r="C148" i="14"/>
  <c r="C144" i="14"/>
  <c r="C138" i="14"/>
  <c r="C139" i="14"/>
  <c r="C140" i="14"/>
  <c r="C141" i="14"/>
  <c r="C142" i="14"/>
  <c r="C137" i="14"/>
  <c r="C134" i="14"/>
  <c r="C135" i="14"/>
  <c r="C133" i="14"/>
  <c r="C119" i="14"/>
  <c r="C120" i="14"/>
  <c r="C123" i="14"/>
  <c r="C124" i="14"/>
  <c r="C125" i="14"/>
  <c r="C126" i="14"/>
  <c r="C127" i="14"/>
  <c r="C128" i="14"/>
  <c r="C129" i="14"/>
  <c r="C130" i="14"/>
  <c r="C118" i="14"/>
  <c r="C103" i="14"/>
  <c r="C104" i="14"/>
  <c r="C105" i="14"/>
  <c r="C106" i="14"/>
  <c r="C107" i="14"/>
  <c r="C108" i="14"/>
  <c r="C109" i="14"/>
  <c r="C110" i="14"/>
  <c r="C111" i="14"/>
  <c r="C112" i="14"/>
  <c r="C115" i="14"/>
  <c r="C116" i="14"/>
  <c r="C102" i="14"/>
  <c r="C98" i="14"/>
  <c r="C99" i="14"/>
  <c r="C100" i="14"/>
  <c r="C87" i="14"/>
  <c r="C88" i="14"/>
  <c r="C89" i="14"/>
  <c r="C86" i="14"/>
  <c r="C83" i="14"/>
  <c r="C84" i="14"/>
  <c r="C82" i="14"/>
  <c r="C80" i="14"/>
  <c r="C79" i="14"/>
  <c r="C75" i="14"/>
  <c r="C76" i="14"/>
  <c r="C77" i="14"/>
  <c r="C74" i="14"/>
  <c r="C71" i="14"/>
  <c r="C72" i="14"/>
  <c r="C70" i="14"/>
  <c r="C65" i="14"/>
  <c r="C66" i="14"/>
  <c r="C67" i="14"/>
  <c r="C64" i="14"/>
  <c r="C60" i="14"/>
  <c r="C61" i="14"/>
  <c r="C62" i="14"/>
  <c r="C59" i="14"/>
  <c r="C54" i="14"/>
  <c r="C55" i="14"/>
  <c r="C56" i="14"/>
  <c r="C57" i="14"/>
  <c r="C53" i="14"/>
  <c r="C42" i="14"/>
  <c r="C43" i="14"/>
  <c r="C44" i="14"/>
  <c r="C45" i="14"/>
  <c r="C46" i="14"/>
  <c r="C47" i="14"/>
  <c r="C48" i="14"/>
  <c r="C49" i="14"/>
  <c r="C50" i="14"/>
  <c r="C51" i="14"/>
  <c r="C41" i="14"/>
  <c r="C35" i="14"/>
  <c r="C37" i="14"/>
  <c r="C38" i="14"/>
  <c r="C39" i="14"/>
  <c r="C34" i="14"/>
  <c r="C27" i="14"/>
  <c r="C28" i="14"/>
  <c r="C29" i="14"/>
  <c r="C30" i="14"/>
  <c r="C31" i="14"/>
  <c r="C26" i="14"/>
  <c r="C20" i="14"/>
  <c r="C21" i="14"/>
  <c r="C22" i="14"/>
  <c r="C23" i="14"/>
  <c r="C24" i="14"/>
  <c r="C19" i="14"/>
  <c r="C13" i="14"/>
  <c r="C11" i="14" s="1"/>
  <c r="C15" i="14"/>
  <c r="C16" i="14"/>
  <c r="C17" i="14"/>
  <c r="C12" i="14"/>
  <c r="C112" i="13"/>
  <c r="C113" i="14" s="1"/>
  <c r="C24" i="1"/>
  <c r="C9" i="10" s="1"/>
  <c r="C113" i="1"/>
  <c r="E15" i="9" s="1"/>
  <c r="C142" i="1"/>
  <c r="C96" i="1"/>
  <c r="C97" i="14" s="1"/>
  <c r="C116" i="1"/>
  <c r="C100" i="1"/>
  <c r="E14" i="9" s="1"/>
  <c r="C120" i="1"/>
  <c r="C121" i="14" s="1"/>
  <c r="C13" i="1"/>
  <c r="C14" i="14" s="1"/>
  <c r="C10" i="1"/>
  <c r="C10" i="9" s="1"/>
  <c r="C77" i="1"/>
  <c r="C57" i="1"/>
  <c r="C15" i="9" s="1"/>
  <c r="C51" i="1"/>
  <c r="C11" i="10" s="1"/>
  <c r="C39" i="1"/>
  <c r="C17" i="1"/>
  <c r="C11" i="9" s="1"/>
  <c r="C15" i="15" l="1"/>
  <c r="C29" i="15"/>
  <c r="C49" i="15"/>
  <c r="C70" i="15"/>
  <c r="C142" i="15"/>
  <c r="C156" i="15" s="1"/>
  <c r="E12" i="10"/>
  <c r="C120" i="15"/>
  <c r="C143" i="14"/>
  <c r="C66" i="15"/>
  <c r="C135" i="15"/>
  <c r="E24" i="16"/>
  <c r="C78" i="15"/>
  <c r="B24" i="16"/>
  <c r="C116" i="15"/>
  <c r="C101" i="14"/>
  <c r="C60" i="15"/>
  <c r="C65" i="15" s="1"/>
  <c r="C90" i="15" s="1"/>
  <c r="C100" i="15"/>
  <c r="C113" i="15"/>
  <c r="C100" i="13"/>
  <c r="C95" i="13" s="1"/>
  <c r="C130" i="13" s="1"/>
  <c r="C157" i="13" s="1"/>
  <c r="C35" i="13" s="1"/>
  <c r="C22" i="15"/>
  <c r="C114" i="14"/>
  <c r="E17" i="9"/>
  <c r="C82" i="15"/>
  <c r="C95" i="1"/>
  <c r="C130" i="1" s="1"/>
  <c r="K26" i="23"/>
  <c r="K30" i="23" s="1"/>
  <c r="K16" i="23"/>
  <c r="K21" i="23" s="1"/>
  <c r="K27" i="22"/>
  <c r="K26" i="22"/>
  <c r="G30" i="22"/>
  <c r="E21" i="22"/>
  <c r="G21" i="22"/>
  <c r="K16" i="22"/>
  <c r="K21" i="22" s="1"/>
  <c r="E30" i="21"/>
  <c r="G30" i="21"/>
  <c r="K16" i="21"/>
  <c r="K21" i="21" s="1"/>
  <c r="G21" i="21"/>
  <c r="L27" i="20"/>
  <c r="L25" i="20"/>
  <c r="L30" i="20" s="1"/>
  <c r="L16" i="20"/>
  <c r="L21" i="20" s="1"/>
  <c r="I21" i="20"/>
  <c r="L26" i="20"/>
  <c r="I30" i="20"/>
  <c r="G21" i="20"/>
  <c r="G30" i="20"/>
  <c r="E21" i="20"/>
  <c r="E30" i="20"/>
  <c r="L25" i="19"/>
  <c r="L30" i="19" s="1"/>
  <c r="L27" i="19"/>
  <c r="L26" i="19"/>
  <c r="E30" i="19"/>
  <c r="G30" i="19"/>
  <c r="I30" i="19"/>
  <c r="I21" i="19"/>
  <c r="L21" i="19"/>
  <c r="G21" i="19"/>
  <c r="E21" i="19"/>
  <c r="I30" i="18"/>
  <c r="G30" i="18"/>
  <c r="G21" i="18"/>
  <c r="E30" i="18"/>
  <c r="L16" i="18"/>
  <c r="L21" i="18" s="1"/>
  <c r="E26" i="17"/>
  <c r="B26" i="17"/>
  <c r="C78" i="14"/>
  <c r="C149" i="14"/>
  <c r="C136" i="14"/>
  <c r="C132" i="14"/>
  <c r="C117" i="14"/>
  <c r="C85" i="14"/>
  <c r="C81" i="14"/>
  <c r="C73" i="14"/>
  <c r="C69" i="14"/>
  <c r="C63" i="14"/>
  <c r="C58" i="14"/>
  <c r="C52" i="14"/>
  <c r="C40" i="14"/>
  <c r="C25" i="14"/>
  <c r="E15" i="10"/>
  <c r="E28" i="9"/>
  <c r="C32" i="1"/>
  <c r="C7" i="11" l="1"/>
  <c r="C13" i="11" s="1"/>
  <c r="C14" i="11" s="1"/>
  <c r="C31" i="1"/>
  <c r="C95" i="15"/>
  <c r="C130" i="15" s="1"/>
  <c r="C157" i="15" s="1"/>
  <c r="C36" i="14"/>
  <c r="C33" i="14" s="1"/>
  <c r="C32" i="14" s="1"/>
  <c r="C32" i="13"/>
  <c r="C31" i="13" s="1"/>
  <c r="C67" i="13" s="1"/>
  <c r="C92" i="13" s="1"/>
  <c r="C157" i="14"/>
  <c r="C96" i="14"/>
  <c r="C131" i="14" s="1"/>
  <c r="C158" i="14" s="1"/>
  <c r="K30" i="22"/>
  <c r="C92" i="14"/>
  <c r="E29" i="9"/>
  <c r="E21" i="21"/>
  <c r="C13" i="9" l="1"/>
  <c r="C17" i="9" s="1"/>
  <c r="E28" i="10"/>
  <c r="E29" i="10" s="1"/>
  <c r="C80" i="13"/>
  <c r="C77" i="13"/>
  <c r="C72" i="13"/>
  <c r="C68" i="13"/>
  <c r="C62" i="13"/>
  <c r="C57" i="13"/>
  <c r="E21" i="18"/>
  <c r="D26" i="17" l="1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D24" i="16"/>
  <c r="F23" i="16"/>
  <c r="F22" i="16"/>
  <c r="F21" i="16"/>
  <c r="F20" i="16"/>
  <c r="F19" i="16"/>
  <c r="F18" i="16"/>
  <c r="F17" i="16"/>
  <c r="F16" i="16"/>
  <c r="F15" i="16"/>
  <c r="F10" i="16"/>
  <c r="F9" i="16"/>
  <c r="C62" i="1"/>
  <c r="C12" i="10" l="1"/>
  <c r="C15" i="10" s="1"/>
  <c r="C17" i="10" s="1"/>
  <c r="C19" i="9" s="1"/>
  <c r="C18" i="9" s="1"/>
  <c r="C67" i="1"/>
  <c r="F26" i="17"/>
  <c r="F24" i="16"/>
  <c r="C121" i="1"/>
  <c r="C148" i="15"/>
  <c r="C22" i="10"/>
  <c r="C23" i="9"/>
  <c r="C148" i="1"/>
  <c r="C135" i="1"/>
  <c r="C131" i="1"/>
  <c r="C148" i="12"/>
  <c r="C142" i="12"/>
  <c r="C135" i="12"/>
  <c r="C131" i="12"/>
  <c r="C116" i="12"/>
  <c r="C95" i="12"/>
  <c r="C84" i="12"/>
  <c r="C80" i="12"/>
  <c r="C77" i="12"/>
  <c r="C72" i="12"/>
  <c r="C68" i="12"/>
  <c r="C62" i="12"/>
  <c r="C57" i="12"/>
  <c r="C51" i="12"/>
  <c r="C39" i="12"/>
  <c r="C32" i="12"/>
  <c r="C31" i="12" s="1"/>
  <c r="C24" i="12"/>
  <c r="C17" i="12"/>
  <c r="C10" i="12"/>
  <c r="C148" i="13"/>
  <c r="C142" i="13"/>
  <c r="C135" i="13"/>
  <c r="C131" i="13"/>
  <c r="C116" i="13"/>
  <c r="C84" i="13"/>
  <c r="C91" i="13" s="1"/>
  <c r="C51" i="13"/>
  <c r="C39" i="13"/>
  <c r="C24" i="13"/>
  <c r="C17" i="13"/>
  <c r="C10" i="13"/>
  <c r="C156" i="1" l="1"/>
  <c r="C157" i="1" s="1"/>
  <c r="C162" i="1"/>
  <c r="C121" i="15"/>
  <c r="C122" i="14"/>
  <c r="E13" i="10"/>
  <c r="C28" i="9"/>
  <c r="C29" i="9" s="1"/>
  <c r="C130" i="12"/>
  <c r="C157" i="12" s="1"/>
  <c r="C67" i="12"/>
  <c r="C156" i="13"/>
  <c r="C156" i="12"/>
  <c r="C91" i="12"/>
  <c r="C24" i="11"/>
  <c r="C15" i="11"/>
  <c r="C92" i="12" l="1"/>
  <c r="C33" i="11"/>
  <c r="C34" i="11" s="1"/>
  <c r="C84" i="1"/>
  <c r="C80" i="1"/>
  <c r="C72" i="1"/>
  <c r="C68" i="1"/>
  <c r="C91" i="1" l="1"/>
  <c r="C163" i="1" l="1"/>
  <c r="C92" i="1"/>
  <c r="C18" i="14"/>
  <c r="C68" i="14" s="1"/>
  <c r="C93" i="14" s="1"/>
  <c r="C16" i="10"/>
  <c r="C28" i="10" s="1"/>
  <c r="C29" i="10" s="1"/>
</calcChain>
</file>

<file path=xl/sharedStrings.xml><?xml version="1.0" encoding="utf-8"?>
<sst xmlns="http://schemas.openxmlformats.org/spreadsheetml/2006/main" count="2004" uniqueCount="473">
  <si>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</si>
  <si>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</si>
  <si>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</si>
  <si>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</si>
  <si>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</si>
  <si>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</si>
  <si>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</si>
  <si>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</si>
  <si>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</si>
  <si>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</si>
  <si>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</si>
  <si>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</si>
  <si>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</si>
  <si>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</si>
  <si>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</si>
  <si>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</si>
  <si>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</si>
  <si>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</si>
  <si>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</si>
  <si>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</si>
  <si>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</si>
  <si>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</si>
  <si>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</si>
  <si>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</si>
  <si>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</si>
  <si>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</si>
  <si>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</si>
  <si>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</si>
  <si>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</si>
  <si>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</si>
  <si>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</si>
  <si>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</si>
  <si>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</si>
  <si>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</si>
  <si>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</si>
  <si>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</si>
  <si>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</si>
  <si>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</si>
  <si>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</si>
  <si>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</si>
  <si>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</si>
  <si>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</si>
  <si>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</si>
  <si>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</si>
  <si>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</si>
  <si>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</si>
  <si>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</si>
  <si>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</si>
  <si>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</si>
  <si>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</si>
  <si>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</si>
  <si>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</si>
  <si>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</si>
  <si>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</si>
  <si>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</si>
  <si>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</si>
  <si>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</si>
  <si>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</si>
  <si>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</si>
  <si>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</si>
  <si>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</si>
  <si>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</si>
  <si>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</si>
  <si>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</si>
  <si>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</si>
  <si>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</si>
  <si>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</si>
  <si>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</si>
  <si>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</si>
  <si>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</si>
  <si>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</si>
  <si>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</si>
  <si>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</si>
  <si>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</si>
  <si>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</si>
  <si>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</si>
  <si>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</si>
  <si>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</si>
  <si>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</si>
  <si>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</si>
  <si>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</si>
  <si>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</si>
  <si>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</si>
  <si>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</si>
  <si>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</si>
  <si>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</si>
  <si>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</si>
  <si>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</si>
  <si>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</si>
  <si>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</si>
  <si>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</si>
  <si>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</si>
  <si>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</si>
  <si>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</si>
  <si>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</si>
  <si>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</si>
  <si>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</si>
  <si>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</si>
  <si>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</si>
  <si>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</si>
  <si>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</si>
  <si>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</si>
  <si>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</si>
  <si>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</si>
  <si>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</si>
  <si>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</si>
  <si>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</si>
  <si>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</si>
  <si>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</si>
  <si>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</si>
  <si>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</si>
  <si>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</si>
  <si>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</si>
  <si>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</si>
  <si>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</si>
  <si>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</si>
  <si>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</si>
  <si>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</si>
  <si>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</si>
  <si>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</si>
  <si>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</si>
  <si>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</si>
  <si>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</si>
  <si>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</si>
  <si>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</si>
  <si>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</si>
  <si>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</si>
  <si>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</si>
  <si>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</si>
  <si>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</si>
  <si>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</si>
  <si>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</si>
  <si>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</si>
  <si>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</si>
  <si>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</si>
  <si>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</si>
  <si>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</si>
  <si>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</si>
  <si>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</si>
  <si>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</si>
  <si>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</si>
  <si>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</si>
  <si>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</si>
  <si>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</si>
  <si>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</si>
  <si>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</si>
  <si>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</si>
  <si>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</si>
  <si>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</si>
  <si>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</si>
  <si>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</si>
  <si>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</si>
  <si>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</si>
  <si>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</si>
  <si>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</si>
  <si>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</si>
  <si>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</si>
  <si>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</si>
  <si>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</si>
  <si>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</si>
  <si>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</si>
  <si>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</si>
  <si>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</si>
  <si>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</si>
  <si>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</si>
  <si>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</si>
  <si>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</si>
  <si>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</si>
  <si>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</si>
  <si>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</si>
  <si>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</si>
  <si>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</si>
  <si>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</si>
  <si>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</si>
  <si>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</si>
  <si>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</si>
  <si>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</si>
  <si>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</si>
  <si>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</si>
  <si>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</si>
  <si>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</si>
  <si>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</si>
  <si>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</si>
  <si>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</si>
  <si>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</si>
  <si>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</si>
  <si>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</si>
  <si>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</si>
  <si>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</si>
  <si>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</si>
  <si>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</si>
  <si>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</si>
  <si>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</si>
  <si>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</si>
  <si>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</si>
  <si>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</si>
  <si>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</si>
  <si>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</si>
  <si>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</si>
  <si>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</si>
  <si>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</si>
  <si>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</si>
  <si>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</si>
  <si>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</si>
  <si>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</si>
  <si>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</si>
  <si>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</si>
  <si>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</si>
  <si>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</si>
  <si>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</si>
  <si>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</si>
  <si>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</si>
  <si>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</si>
  <si>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</si>
  <si>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</si>
  <si>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</si>
  <si>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</si>
  <si>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</si>
  <si>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</si>
  <si>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</si>
  <si>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</si>
  <si>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</si>
  <si>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</si>
  <si>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</si>
  <si>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</si>
  <si>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</si>
  <si>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</si>
  <si>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</si>
  <si>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</si>
  <si>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</si>
  <si>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</si>
  <si>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</si>
  <si>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</si>
  <si>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</si>
  <si>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</si>
  <si>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</si>
  <si>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</si>
  <si>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</si>
  <si>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</si>
  <si>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</si>
  <si>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</si>
  <si>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</si>
  <si>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</si>
  <si>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</si>
  <si>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</si>
  <si>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</si>
  <si>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</si>
  <si>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</si>
  <si>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</si>
  <si>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</si>
  <si>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</si>
  <si>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</si>
  <si>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</si>
  <si>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</si>
  <si>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</si>
  <si>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</si>
  <si>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</si>
  <si>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</si>
  <si>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</si>
  <si>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</si>
  <si>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</si>
  <si>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</si>
  <si>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</si>
  <si>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</si>
  <si>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</si>
  <si>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</si>
  <si>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</si>
  <si>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</si>
  <si>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</si>
  <si>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</si>
  <si>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</si>
  <si>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</si>
  <si>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</si>
  <si>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</si>
  <si>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</si>
  <si>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</si>
  <si>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</si>
  <si>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</si>
  <si>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</si>
  <si>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</si>
  <si>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</si>
  <si>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</si>
  <si>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</si>
  <si>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</si>
  <si>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</si>
  <si>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</si>
  <si>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</si>
  <si>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</si>
  <si>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</si>
  <si>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</si>
  <si>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</si>
  <si>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</si>
  <si>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</si>
  <si>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</si>
  <si>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</si>
  <si>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</si>
  <si>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</si>
  <si>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</si>
  <si>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</si>
  <si>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</si>
  <si>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</si>
  <si>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</si>
  <si>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</si>
  <si>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</si>
  <si>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</si>
  <si>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</si>
  <si>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</si>
  <si>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</si>
  <si>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</si>
  <si>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</si>
  <si>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</si>
  <si>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</si>
  <si>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</si>
  <si>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</si>
  <si>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</si>
  <si>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</si>
  <si>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</si>
  <si>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</si>
  <si>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</si>
  <si>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</si>
  <si>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</si>
  <si>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</si>
  <si>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</si>
  <si>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</si>
  <si>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</si>
  <si>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</si>
  <si>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</si>
  <si>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</si>
  <si>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</si>
  <si>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</si>
  <si>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</si>
  <si>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</si>
  <si>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</si>
  <si>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</si>
  <si>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</si>
  <si>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</si>
  <si>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</si>
  <si>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</si>
  <si>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</si>
  <si>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</si>
  <si>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</si>
  <si>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</si>
  <si>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</si>
  <si>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</si>
  <si>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</si>
  <si>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</si>
  <si>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</si>
  <si>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</si>
  <si>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</si>
  <si>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</si>
  <si>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</si>
  <si>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</si>
  <si>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</si>
  <si>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</si>
  <si>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</si>
  <si>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</si>
  <si>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</si>
  <si>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</si>
  <si>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</si>
  <si>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</si>
  <si>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</si>
  <si>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</si>
  <si>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</si>
  <si>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</si>
  <si>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</si>
  <si>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</si>
  <si>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</si>
  <si>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</si>
  <si>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</si>
  <si>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</si>
  <si>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</si>
  <si>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</si>
  <si>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</si>
  <si>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</si>
  <si>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</si>
  <si>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</si>
  <si>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</si>
  <si>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</si>
  <si>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</si>
  <si>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</si>
  <si>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</si>
  <si>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</si>
  <si>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</si>
  <si>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</si>
  <si>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Ebből közfoglalkoztatottak létszáma (fő)</t>
  </si>
  <si>
    <t>Beruházási (felhalmozási) kiadások előirányzata beruházásonként</t>
  </si>
  <si>
    <t>forintban</t>
  </si>
  <si>
    <t>Beruházás  megnevezése</t>
  </si>
  <si>
    <t>Teljes költség</t>
  </si>
  <si>
    <t>Kivitelezés kezdési és befejezési éve</t>
  </si>
  <si>
    <t>F=(B-D-E)</t>
  </si>
  <si>
    <t>ÖSSZESEN:</t>
  </si>
  <si>
    <t>6. számú melléklet</t>
  </si>
  <si>
    <t>Felújítási kiadások előirányzata felújításonként</t>
  </si>
  <si>
    <t>Felújítás  megnevezése</t>
  </si>
  <si>
    <t>Európai uniós támogatással megvalósuló projektek</t>
  </si>
  <si>
    <t>bevételi, kiadási, hozzájárulások</t>
  </si>
  <si>
    <t>EU-s projekt neve , azonosítója:</t>
  </si>
  <si>
    <t>Sumony Községi Önkormányzat</t>
  </si>
  <si>
    <t>Felhívás neve:</t>
  </si>
  <si>
    <t>Kulturális intézmények a köznevelés eredményességéért</t>
  </si>
  <si>
    <t>Projekt címe:</t>
  </si>
  <si>
    <t>Sumony Község a köznevelés eredményességéért és a szociokulturális esélyegyenlőségért</t>
  </si>
  <si>
    <t>Projekt azonosítója:</t>
  </si>
  <si>
    <t>EFOP-3.3.2-17-2016-00054</t>
  </si>
  <si>
    <t>Források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</si>
  <si>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</si>
  <si>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</si>
  <si>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</si>
  <si>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</si>
  <si>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</si>
  <si>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</si>
  <si>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</si>
  <si>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</si>
  <si>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</si>
  <si>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</si>
  <si>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</si>
  <si>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</si>
  <si>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Támogatott neve</t>
  </si>
  <si>
    <t>Hozzájárulás (Ft)</t>
  </si>
  <si>
    <t>Összesen:</t>
  </si>
  <si>
    <t>Az egész életen át tartó tanuláshoz hozzáférés biztosítása</t>
  </si>
  <si>
    <t xml:space="preserve">Élményközpontú tanulási lehetőségek Sumony községben és térségben </t>
  </si>
  <si>
    <t>EFOP-3.7.3-17-2016-00056</t>
  </si>
  <si>
    <t>Sumony Községi Önkormányzat - konzorciumi partner - EFOP-1.5.3-17</t>
  </si>
  <si>
    <t>Humán szolgáltatások fejlesztése térségi szemléletben</t>
  </si>
  <si>
    <t>Humán szolgáltatások fejlesztése a Szentlőrinci járásban</t>
  </si>
  <si>
    <t>EFOP-1.5.3-17-2017-00085</t>
  </si>
  <si>
    <t>8/a. számú melléklet</t>
  </si>
  <si>
    <t>8/d. számú melléklet</t>
  </si>
  <si>
    <t>8/c. számú melléklet</t>
  </si>
  <si>
    <t>8/b. számú melléklet</t>
  </si>
  <si>
    <t>Sumony Községi Önkormányzat Képviselő-testületének</t>
  </si>
  <si>
    <t xml:space="preserve">Sumony Községi Önkormányzat Képviselő-testületének </t>
  </si>
  <si>
    <t>TOP-1.2.1-15-BA1-2016-00007 Kerékpáros turizmus fejlesztése</t>
  </si>
  <si>
    <t>Könyvtár infrastrukturális fejlesztés</t>
  </si>
  <si>
    <t>EFOP-4.1.7-16-2016-00196 Klubhelység kialakítása</t>
  </si>
  <si>
    <t>7. számú melléklet</t>
  </si>
  <si>
    <t>2019; 2020</t>
  </si>
  <si>
    <t>TOP-5.3.1.-16-BA1-2017-00003 Eszközbeszerzés</t>
  </si>
  <si>
    <t>8/f. számú melléklet</t>
  </si>
  <si>
    <t>8/e. számú melléklet</t>
  </si>
  <si>
    <t>Klubhelyiség kialakítása Sumony Községben</t>
  </si>
  <si>
    <t>EFOP-4.1.7-16-2017-00196</t>
  </si>
  <si>
    <t>A közösségi művelődési intézmény- és szervezetrendszer tanulást segítő infrastrukturális fejlesztései</t>
  </si>
  <si>
    <t>Helyi identitás és kohézió erősítése</t>
  </si>
  <si>
    <t>Helyi identitás és kohézió erősítése Szabadszentkirály térségében</t>
  </si>
  <si>
    <t>TOP-5.3.1-BA1-2017-00003</t>
  </si>
  <si>
    <t>EU-s forrás (pénzmaradvány)</t>
  </si>
  <si>
    <t>Kerékpáros turizmus fejlesztése</t>
  </si>
  <si>
    <t>TOP-1.2.1-15-BA1-2016-00007</t>
  </si>
  <si>
    <t>Társadalmi és környezeti szempontból fenntartható turizmusfejlesztés</t>
  </si>
  <si>
    <t>2021. évi előirányzat</t>
  </si>
  <si>
    <t>2021. évi előírányzat</t>
  </si>
  <si>
    <t>2021. utáni szükséglet</t>
  </si>
  <si>
    <t>2021</t>
  </si>
  <si>
    <t>Felhasználás 2020.XII.31-ig</t>
  </si>
  <si>
    <t>Kerítés (gyümölcsös)</t>
  </si>
  <si>
    <t>Bútor Klubhelységbe</t>
  </si>
  <si>
    <t>Önkormányzaton kívüli EU-s projektekhez történő hozzájárulás 2021. évi előirányzat</t>
  </si>
  <si>
    <t>Benzinmotoros fűkasza</t>
  </si>
  <si>
    <t>Önjáró fűnyíró</t>
  </si>
  <si>
    <t>Kanna</t>
  </si>
  <si>
    <t>Horganyzott vödör</t>
  </si>
  <si>
    <t>Metszőolló</t>
  </si>
  <si>
    <t>Fenőkő</t>
  </si>
  <si>
    <t>Kapa nyéllel</t>
  </si>
  <si>
    <t>Talicska</t>
  </si>
  <si>
    <t>Cirokseprű</t>
  </si>
  <si>
    <t>Lapát nyéllel</t>
  </si>
  <si>
    <t>Fel nem használt támogatás visszafizetése</t>
  </si>
  <si>
    <t>Csobokapusztai út felújítás</t>
  </si>
  <si>
    <t>1/2021. (III.9.)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</si>
</sst>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23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6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5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5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5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5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5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5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5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5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Continuous" vertical="center" wrapText="1"/>
    </xf>
    <xf numFmtId="165" fontId="7" fillId="0" borderId="11" xfId="0" applyNumberFormat="1" applyFont="1" applyFill="1" applyBorder="1" applyAlignment="1" applyProtection="1">
      <alignment horizontal="centerContinuous" vertical="center" wrapText="1"/>
    </xf>
    <xf numFmtId="165" fontId="7" fillId="0" borderId="12" xfId="0" applyNumberFormat="1" applyFont="1" applyFill="1" applyBorder="1" applyAlignment="1" applyProtection="1">
      <alignment horizontal="centerContinuous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2" xfId="0" applyNumberFormat="1" applyFont="1" applyFill="1" applyBorder="1" applyAlignment="1" applyProtection="1">
      <alignment horizontal="center" vertical="center" wrapText="1"/>
    </xf>
    <xf numFmtId="165" fontId="7" fillId="0" borderId="41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0" applyNumberFormat="1" applyFont="1" applyFill="1" applyBorder="1" applyAlignment="1" applyProtection="1">
      <alignment horizontal="left" vertical="center" wrapText="1" indent="1"/>
    </xf>
    <xf numFmtId="165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0" xfId="0" applyNumberFormat="1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36" xfId="0" applyNumberFormat="1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0" xfId="0" applyNumberFormat="1" applyFont="1" applyFill="1" applyBorder="1" applyAlignment="1" applyProtection="1">
      <alignment horizontal="right" vertical="center" wrapText="1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0" xfId="0" applyNumberFormat="1" applyFont="1" applyFill="1" applyAlignment="1" applyProtection="1">
      <alignment horizontal="right" vertical="center"/>
    </xf>
    <xf numFmtId="165" fontId="9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17" xfId="0" applyNumberFormat="1" applyFont="1" applyFill="1" applyBorder="1" applyAlignment="1" applyProtection="1">
      <alignment horizontal="right" vertical="center" wrapText="1" indent="1"/>
    </xf>
    <xf numFmtId="165" fontId="8" fillId="0" borderId="19" xfId="0" applyNumberFormat="1" applyFont="1" applyFill="1" applyBorder="1" applyAlignment="1" applyProtection="1">
      <alignment horizontal="left" vertical="center" wrapText="1" indent="2"/>
    </xf>
    <xf numFmtId="165" fontId="8" fillId="0" borderId="20" xfId="0" applyNumberFormat="1" applyFont="1" applyFill="1" applyBorder="1" applyAlignment="1" applyProtection="1">
      <alignment horizontal="left" vertical="center" wrapText="1" indent="2"/>
    </xf>
    <xf numFmtId="165" fontId="9" fillId="0" borderId="20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 indent="2"/>
    </xf>
    <xf numFmtId="165" fontId="8" fillId="0" borderId="22" xfId="0" applyNumberFormat="1" applyFont="1" applyFill="1" applyBorder="1" applyAlignment="1" applyProtection="1">
      <alignment horizontal="left" vertical="center" wrapText="1" indent="2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 applyProtection="1">
      <alignment horizontal="center" vertical="center" wrapText="1"/>
    </xf>
    <xf numFmtId="165" fontId="8" fillId="0" borderId="46" xfId="0" applyNumberFormat="1" applyFont="1" applyFill="1" applyBorder="1" applyAlignment="1" applyProtection="1">
      <alignment horizontal="center" vertical="center" wrapText="1"/>
    </xf>
    <xf numFmtId="165" fontId="8" fillId="0" borderId="43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0" fontId="13" fillId="0" borderId="49" xfId="0" applyFont="1" applyFill="1" applyBorder="1" applyAlignment="1" applyProtection="1">
      <alignment horizontal="right" vertical="center"/>
    </xf>
    <xf numFmtId="0" fontId="14" fillId="0" borderId="10" xfId="2" applyFont="1" applyFill="1" applyBorder="1" applyAlignment="1" applyProtection="1">
      <alignment horizontal="left" vertical="center" wrapText="1" indent="1"/>
    </xf>
    <xf numFmtId="0" fontId="14" fillId="0" borderId="11" xfId="2" applyFont="1" applyFill="1" applyBorder="1" applyAlignment="1" applyProtection="1">
      <alignment vertical="center" wrapText="1"/>
    </xf>
    <xf numFmtId="165" fontId="14" fillId="0" borderId="12" xfId="2" applyNumberFormat="1" applyFont="1" applyFill="1" applyBorder="1" applyAlignment="1" applyProtection="1">
      <alignment horizontal="right" vertical="center" wrapText="1" indent="1"/>
    </xf>
    <xf numFmtId="0" fontId="14" fillId="0" borderId="0" xfId="2" applyFont="1" applyFill="1" applyBorder="1" applyAlignment="1" applyProtection="1">
      <alignment horizontal="left" vertical="center" wrapText="1" indent="1"/>
    </xf>
    <xf numFmtId="0" fontId="14" fillId="0" borderId="0" xfId="2" applyFont="1" applyFill="1" applyBorder="1" applyAlignment="1" applyProtection="1">
      <alignment vertical="center" wrapText="1"/>
    </xf>
    <xf numFmtId="165" fontId="14" fillId="0" borderId="0" xfId="2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6" fillId="0" borderId="10" xfId="0" applyFont="1" applyFill="1" applyBorder="1" applyAlignment="1" applyProtection="1">
      <alignment horizontal="left" vertical="center"/>
    </xf>
    <xf numFmtId="0" fontId="16" fillId="0" borderId="37" xfId="0" applyFont="1" applyFill="1" applyBorder="1" applyAlignment="1" applyProtection="1">
      <alignment vertical="center" wrapText="1"/>
    </xf>
    <xf numFmtId="3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center" vertical="center" wrapText="1"/>
    </xf>
    <xf numFmtId="165" fontId="16" fillId="0" borderId="12" xfId="0" applyNumberFormat="1" applyFont="1" applyFill="1" applyBorder="1" applyAlignment="1" applyProtection="1">
      <alignment horizontal="center" vertical="center" wrapText="1"/>
    </xf>
    <xf numFmtId="165" fontId="16" fillId="0" borderId="25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0" xfId="0" applyNumberFormat="1" applyFont="1" applyFill="1" applyBorder="1" applyAlignment="1" applyProtection="1">
      <alignment vertical="center" wrapText="1"/>
      <protection locked="0"/>
    </xf>
    <xf numFmtId="49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1" xfId="0" applyNumberFormat="1" applyFont="1" applyFill="1" applyBorder="1" applyAlignment="1" applyProtection="1">
      <alignment vertical="center" wrapText="1"/>
    </xf>
    <xf numFmtId="165" fontId="1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3" xfId="0" applyNumberFormat="1" applyFont="1" applyFill="1" applyBorder="1" applyAlignment="1" applyProtection="1">
      <alignment vertical="center" wrapTex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4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vertical="center" wrapText="1"/>
    </xf>
    <xf numFmtId="165" fontId="16" fillId="2" borderId="11" xfId="0" applyNumberFormat="1" applyFont="1" applyFill="1" applyBorder="1" applyAlignment="1" applyProtection="1">
      <alignment vertical="center" wrapText="1"/>
    </xf>
    <xf numFmtId="165" fontId="16" fillId="0" borderId="12" xfId="0" applyNumberFormat="1" applyFont="1" applyFill="1" applyBorder="1" applyAlignment="1" applyProtection="1">
      <alignment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horizontal="left"/>
    </xf>
    <xf numFmtId="0" fontId="19" fillId="3" borderId="0" xfId="0" applyFont="1" applyFill="1" applyAlignment="1">
      <alignment horizontal="left"/>
    </xf>
    <xf numFmtId="0" fontId="0" fillId="3" borderId="0" xfId="0" applyFill="1"/>
    <xf numFmtId="0" fontId="19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8" fillId="0" borderId="0" xfId="0" applyFont="1"/>
    <xf numFmtId="165" fontId="17" fillId="0" borderId="0" xfId="0" applyNumberFormat="1" applyFont="1" applyFill="1" applyAlignment="1">
      <alignment horizontal="center" vertical="center" wrapText="1"/>
    </xf>
    <xf numFmtId="167" fontId="0" fillId="0" borderId="52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5" fontId="17" fillId="0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27" xfId="0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0" fontId="0" fillId="3" borderId="0" xfId="0" applyFill="1" applyAlignment="1"/>
    <xf numFmtId="0" fontId="0" fillId="0" borderId="20" xfId="0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5" fontId="0" fillId="0" borderId="0" xfId="0" applyNumberFormat="1"/>
    <xf numFmtId="165" fontId="7" fillId="0" borderId="12" xfId="0" quotePrefix="1" applyNumberFormat="1" applyFont="1" applyFill="1" applyBorder="1" applyAlignment="1" applyProtection="1">
      <alignment horizontal="right" vertical="center" wrapText="1" indent="1"/>
    </xf>
    <xf numFmtId="0" fontId="8" fillId="0" borderId="17" xfId="0" applyFont="1" applyFill="1" applyBorder="1" applyAlignment="1" applyProtection="1">
      <alignment horizontal="left" wrapText="1" indent="1"/>
    </xf>
    <xf numFmtId="0" fontId="8" fillId="0" borderId="20" xfId="0" applyFont="1" applyFill="1" applyBorder="1" applyAlignment="1" applyProtection="1">
      <alignment horizontal="left" wrapText="1" indent="1"/>
    </xf>
    <xf numFmtId="0" fontId="8" fillId="0" borderId="23" xfId="0" applyFont="1" applyFill="1" applyBorder="1" applyAlignment="1" applyProtection="1">
      <alignment horizontal="left" wrapText="1" indent="1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8" fillId="0" borderId="20" xfId="0" quotePrefix="1" applyFont="1" applyFill="1" applyBorder="1" applyAlignment="1" applyProtection="1">
      <alignment horizontal="left" wrapText="1" indent="1"/>
    </xf>
    <xf numFmtId="0" fontId="7" fillId="0" borderId="10" xfId="0" applyFont="1" applyFill="1" applyBorder="1" applyAlignment="1" applyProtection="1">
      <alignment horizontal="center" wrapText="1"/>
    </xf>
    <xf numFmtId="0" fontId="8" fillId="0" borderId="23" xfId="0" applyFont="1" applyFill="1" applyBorder="1" applyAlignment="1" applyProtection="1">
      <alignment wrapText="1"/>
    </xf>
    <xf numFmtId="0" fontId="8" fillId="0" borderId="16" xfId="0" applyFont="1" applyFill="1" applyBorder="1" applyAlignment="1" applyProtection="1">
      <alignment horizontal="center" wrapText="1"/>
    </xf>
    <xf numFmtId="0" fontId="8" fillId="0" borderId="19" xfId="0" applyFont="1" applyFill="1" applyBorder="1" applyAlignment="1" applyProtection="1">
      <alignment horizontal="center" wrapText="1"/>
    </xf>
    <xf numFmtId="0" fontId="8" fillId="0" borderId="22" xfId="0" applyFont="1" applyFill="1" applyBorder="1" applyAlignment="1" applyProtection="1">
      <alignment horizontal="center" wrapText="1"/>
    </xf>
    <xf numFmtId="0" fontId="7" fillId="0" borderId="11" xfId="0" applyFont="1" applyFill="1" applyBorder="1" applyAlignment="1" applyProtection="1">
      <alignment wrapText="1"/>
    </xf>
    <xf numFmtId="0" fontId="7" fillId="0" borderId="25" xfId="0" applyFont="1" applyFill="1" applyBorder="1" applyAlignment="1" applyProtection="1">
      <alignment horizontal="center" wrapText="1"/>
    </xf>
    <xf numFmtId="0" fontId="7" fillId="0" borderId="26" xfId="0" applyFont="1" applyFill="1" applyBorder="1" applyAlignment="1" applyProtection="1">
      <alignment wrapText="1"/>
    </xf>
    <xf numFmtId="0" fontId="8" fillId="0" borderId="23" xfId="0" applyFont="1" applyFill="1" applyBorder="1" applyAlignment="1" applyProtection="1">
      <alignment horizontal="left" vertical="center" wrapText="1" indent="1"/>
    </xf>
    <xf numFmtId="0" fontId="8" fillId="0" borderId="20" xfId="0" applyFont="1" applyFill="1" applyBorder="1" applyAlignment="1" applyProtection="1">
      <alignment horizontal="left" vertical="center" wrapText="1" inden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left" vertical="center" wrapText="1" indent="1"/>
    </xf>
    <xf numFmtId="165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2" xfId="0" applyNumberFormat="1" applyFont="1" applyFill="1" applyBorder="1" applyAlignment="1" applyProtection="1">
      <alignment horizontal="left" vertical="center" wrapText="1"/>
      <protection locked="0"/>
    </xf>
    <xf numFmtId="167" fontId="0" fillId="0" borderId="0" xfId="0" applyNumberFormat="1"/>
    <xf numFmtId="165" fontId="15" fillId="0" borderId="22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right"/>
    </xf>
    <xf numFmtId="0" fontId="7" fillId="0" borderId="49" xfId="0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0" fontId="11" fillId="0" borderId="0" xfId="2" applyFont="1" applyFill="1" applyAlignment="1" applyProtection="1">
      <alignment horizontal="center"/>
    </xf>
    <xf numFmtId="165" fontId="12" fillId="0" borderId="49" xfId="2" applyNumberFormat="1" applyFont="1" applyFill="1" applyBorder="1" applyAlignment="1" applyProtection="1">
      <alignment horizontal="left" vertical="center"/>
    </xf>
    <xf numFmtId="165" fontId="7" fillId="0" borderId="39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  <xf numFmtId="165" fontId="17" fillId="0" borderId="0" xfId="0" applyNumberFormat="1" applyFont="1" applyFill="1" applyAlignment="1">
      <alignment horizontal="right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7" fontId="0" fillId="0" borderId="11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67" fontId="0" fillId="0" borderId="12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7" fontId="0" fillId="0" borderId="17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51" xfId="0" applyFont="1" applyBorder="1" applyAlignment="1">
      <alignment horizontal="left"/>
    </xf>
    <xf numFmtId="167" fontId="0" fillId="0" borderId="51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0" fillId="0" borderId="45" xfId="0" applyBorder="1" applyAlignment="1">
      <alignment horizontal="left"/>
    </xf>
    <xf numFmtId="167" fontId="0" fillId="0" borderId="4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0" fillId="0" borderId="52" xfId="0" applyBorder="1" applyAlignment="1">
      <alignment horizontal="left"/>
    </xf>
    <xf numFmtId="167" fontId="0" fillId="0" borderId="52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167" fontId="0" fillId="0" borderId="35" xfId="0" applyNumberFormat="1" applyBorder="1" applyAlignment="1">
      <alignment horizontal="center"/>
    </xf>
    <xf numFmtId="167" fontId="0" fillId="0" borderId="60" xfId="0" applyNumberFormat="1" applyBorder="1" applyAlignment="1">
      <alignment horizontal="center"/>
    </xf>
    <xf numFmtId="167" fontId="0" fillId="0" borderId="6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167" fontId="0" fillId="0" borderId="6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7" fontId="0" fillId="0" borderId="56" xfId="0" applyNumberFormat="1" applyBorder="1" applyAlignment="1">
      <alignment horizontal="center"/>
    </xf>
    <xf numFmtId="167" fontId="0" fillId="0" borderId="59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9" xfId="0" applyBorder="1" applyAlignment="1">
      <alignment horizontal="left"/>
    </xf>
    <xf numFmtId="167" fontId="0" fillId="0" borderId="7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E158"/>
  <sheetViews>
    <sheetView workbookViewId="0">
      <selection activeCell="A3" sqref="A3:E3"/>
    </sheetView>
  </sheetViews>
  <sheetFormatPr defaultRowHeight="15" x14ac:dyDescent="0.25"/>
  <cols>
    <col min="1" max="1" width="14.28515625" customWidth="1"/>
    <col min="2" max="2" width="63.5703125" customWidth="1"/>
    <col min="3" max="3" width="16.140625" customWidth="1"/>
    <col min="4" max="5" width="9.140625" hidden="1" customWidth="1"/>
  </cols>
  <sheetData>
    <row r="1" spans="1:5" ht="15.75" x14ac:dyDescent="0.25">
      <c r="A1" s="229" t="s">
        <v>346</v>
      </c>
      <c r="B1" s="229"/>
      <c r="C1" s="229"/>
    </row>
    <row r="2" spans="1:5" x14ac:dyDescent="0.25">
      <c r="A2" s="231" t="s">
        <v>432</v>
      </c>
      <c r="B2" s="231"/>
      <c r="C2" s="231"/>
      <c r="D2" s="231"/>
      <c r="E2" s="231"/>
    </row>
    <row r="3" spans="1:5" x14ac:dyDescent="0.25">
      <c r="A3" s="231" t="s">
        <v>472</v>
      </c>
      <c r="B3" s="231"/>
      <c r="C3" s="231"/>
      <c r="D3" s="231"/>
      <c r="E3" s="231"/>
    </row>
    <row r="4" spans="1:5" ht="15.75" x14ac:dyDescent="0.25">
      <c r="A4" s="133"/>
      <c r="B4" s="13"/>
      <c r="C4" s="87" t="s">
        <v>380</v>
      </c>
    </row>
    <row r="5" spans="1:5" ht="16.5" thickBot="1" x14ac:dyDescent="0.3">
      <c r="A5" s="230" t="s">
        <v>369</v>
      </c>
      <c r="B5" s="230"/>
      <c r="C5" s="230"/>
    </row>
    <row r="6" spans="1:5" ht="16.5" thickBot="1" x14ac:dyDescent="0.3">
      <c r="A6" s="14" t="s">
        <v>367</v>
      </c>
      <c r="B6" s="15" t="s">
        <v>368</v>
      </c>
      <c r="C6" s="91" t="s">
        <v>6</v>
      </c>
    </row>
    <row r="7" spans="1:5" ht="16.5" thickBot="1" x14ac:dyDescent="0.3">
      <c r="A7" s="16" t="s">
        <v>7</v>
      </c>
      <c r="B7" s="17" t="s">
        <v>8</v>
      </c>
      <c r="C7" s="18" t="s">
        <v>9</v>
      </c>
    </row>
    <row r="8" spans="1:5" ht="16.5" thickBot="1" x14ac:dyDescent="0.3">
      <c r="A8" s="22" t="s">
        <v>11</v>
      </c>
      <c r="B8" s="23" t="s">
        <v>12</v>
      </c>
      <c r="C8" s="24">
        <f>SUM(C9:C14)</f>
        <v>32164232</v>
      </c>
    </row>
    <row r="9" spans="1:5" ht="15.75" x14ac:dyDescent="0.25">
      <c r="A9" s="25" t="s">
        <v>13</v>
      </c>
      <c r="B9" s="208" t="s">
        <v>14</v>
      </c>
      <c r="C9" s="27">
        <f>'2'!C11</f>
        <v>9961992</v>
      </c>
    </row>
    <row r="10" spans="1:5" ht="15.75" x14ac:dyDescent="0.25">
      <c r="A10" s="28" t="s">
        <v>15</v>
      </c>
      <c r="B10" s="209" t="s">
        <v>16</v>
      </c>
      <c r="C10" s="27">
        <f>'2'!C12</f>
        <v>0</v>
      </c>
    </row>
    <row r="11" spans="1:5" ht="15.75" x14ac:dyDescent="0.25">
      <c r="A11" s="28" t="s">
        <v>17</v>
      </c>
      <c r="B11" s="209" t="s">
        <v>18</v>
      </c>
      <c r="C11" s="27">
        <f>'2'!C13</f>
        <v>19932240</v>
      </c>
    </row>
    <row r="12" spans="1:5" ht="15.75" x14ac:dyDescent="0.25">
      <c r="A12" s="28" t="s">
        <v>19</v>
      </c>
      <c r="B12" s="209" t="s">
        <v>20</v>
      </c>
      <c r="C12" s="27">
        <f>'2'!C14</f>
        <v>2270000</v>
      </c>
    </row>
    <row r="13" spans="1:5" ht="15.75" x14ac:dyDescent="0.25">
      <c r="A13" s="28" t="s">
        <v>21</v>
      </c>
      <c r="B13" s="209" t="s">
        <v>22</v>
      </c>
      <c r="C13" s="27">
        <f>'2'!C15</f>
        <v>0</v>
      </c>
    </row>
    <row r="14" spans="1:5" ht="16.5" thickBot="1" x14ac:dyDescent="0.3">
      <c r="A14" s="31" t="s">
        <v>23</v>
      </c>
      <c r="B14" s="210" t="s">
        <v>24</v>
      </c>
      <c r="C14" s="27">
        <f>'2'!C16</f>
        <v>0</v>
      </c>
    </row>
    <row r="15" spans="1:5" ht="32.25" thickBot="1" x14ac:dyDescent="0.3">
      <c r="A15" s="22" t="s">
        <v>25</v>
      </c>
      <c r="B15" s="211" t="s">
        <v>26</v>
      </c>
      <c r="C15" s="24">
        <f>SUM(C16:C20)</f>
        <v>27662914</v>
      </c>
    </row>
    <row r="16" spans="1:5" ht="15.75" x14ac:dyDescent="0.25">
      <c r="A16" s="25" t="s">
        <v>27</v>
      </c>
      <c r="B16" s="208" t="s">
        <v>28</v>
      </c>
      <c r="C16" s="27">
        <f>SUM('2'!C18)</f>
        <v>0</v>
      </c>
    </row>
    <row r="17" spans="1:3" ht="15.75" x14ac:dyDescent="0.25">
      <c r="A17" s="28" t="s">
        <v>29</v>
      </c>
      <c r="B17" s="209" t="s">
        <v>30</v>
      </c>
      <c r="C17" s="27">
        <f>SUM('2'!C19)</f>
        <v>0</v>
      </c>
    </row>
    <row r="18" spans="1:3" ht="17.25" customHeight="1" x14ac:dyDescent="0.25">
      <c r="A18" s="28" t="s">
        <v>31</v>
      </c>
      <c r="B18" s="209" t="s">
        <v>32</v>
      </c>
      <c r="C18" s="27">
        <f>SUM('2'!C20)</f>
        <v>0</v>
      </c>
    </row>
    <row r="19" spans="1:3" ht="16.5" customHeight="1" x14ac:dyDescent="0.25">
      <c r="A19" s="28" t="s">
        <v>33</v>
      </c>
      <c r="B19" s="209" t="s">
        <v>34</v>
      </c>
      <c r="C19" s="27">
        <f>SUM('2'!C21)</f>
        <v>0</v>
      </c>
    </row>
    <row r="20" spans="1:3" ht="15.75" x14ac:dyDescent="0.25">
      <c r="A20" s="28" t="s">
        <v>35</v>
      </c>
      <c r="B20" s="209" t="s">
        <v>36</v>
      </c>
      <c r="C20" s="27">
        <f>SUM('2'!C22)</f>
        <v>27662914</v>
      </c>
    </row>
    <row r="21" spans="1:3" ht="16.5" thickBot="1" x14ac:dyDescent="0.3">
      <c r="A21" s="31" t="s">
        <v>37</v>
      </c>
      <c r="B21" s="210" t="s">
        <v>38</v>
      </c>
      <c r="C21" s="27">
        <f>SUM('2'!C23)</f>
        <v>5280303</v>
      </c>
    </row>
    <row r="22" spans="1:3" ht="32.25" thickBot="1" x14ac:dyDescent="0.3">
      <c r="A22" s="22" t="s">
        <v>39</v>
      </c>
      <c r="B22" s="23" t="s">
        <v>40</v>
      </c>
      <c r="C22" s="24">
        <f>SUM(C23:C27)</f>
        <v>767842</v>
      </c>
    </row>
    <row r="23" spans="1:3" ht="15.75" x14ac:dyDescent="0.25">
      <c r="A23" s="25" t="s">
        <v>41</v>
      </c>
      <c r="B23" s="208" t="s">
        <v>42</v>
      </c>
      <c r="C23" s="27">
        <f>SUM('2'!C25)</f>
        <v>0</v>
      </c>
    </row>
    <row r="24" spans="1:3" ht="15.75" x14ac:dyDescent="0.25">
      <c r="A24" s="28" t="s">
        <v>43</v>
      </c>
      <c r="B24" s="209" t="s">
        <v>44</v>
      </c>
      <c r="C24" s="27">
        <f>SUM('2'!C26)</f>
        <v>0</v>
      </c>
    </row>
    <row r="25" spans="1:3" ht="31.5" x14ac:dyDescent="0.25">
      <c r="A25" s="28" t="s">
        <v>45</v>
      </c>
      <c r="B25" s="209" t="s">
        <v>46</v>
      </c>
      <c r="C25" s="27">
        <f>SUM('2'!C27)</f>
        <v>0</v>
      </c>
    </row>
    <row r="26" spans="1:3" ht="31.5" x14ac:dyDescent="0.25">
      <c r="A26" s="28" t="s">
        <v>47</v>
      </c>
      <c r="B26" s="209" t="s">
        <v>48</v>
      </c>
      <c r="C26" s="27">
        <f>SUM('2'!C28)</f>
        <v>0</v>
      </c>
    </row>
    <row r="27" spans="1:3" ht="15.75" x14ac:dyDescent="0.25">
      <c r="A27" s="28" t="s">
        <v>49</v>
      </c>
      <c r="B27" s="209" t="s">
        <v>50</v>
      </c>
      <c r="C27" s="27">
        <f>SUM('2'!C29)</f>
        <v>767842</v>
      </c>
    </row>
    <row r="28" spans="1:3" ht="16.5" thickBot="1" x14ac:dyDescent="0.3">
      <c r="A28" s="31" t="s">
        <v>51</v>
      </c>
      <c r="B28" s="210" t="s">
        <v>52</v>
      </c>
      <c r="C28" s="27">
        <f>SUM('2'!C30)</f>
        <v>0</v>
      </c>
    </row>
    <row r="29" spans="1:3" ht="16.5" thickBot="1" x14ac:dyDescent="0.3">
      <c r="A29" s="22" t="s">
        <v>53</v>
      </c>
      <c r="B29" s="23" t="s">
        <v>54</v>
      </c>
      <c r="C29" s="24">
        <f>SUM(C34+C35+C36+C30)</f>
        <v>3473000</v>
      </c>
    </row>
    <row r="30" spans="1:3" ht="15.75" x14ac:dyDescent="0.25">
      <c r="A30" s="25" t="s">
        <v>55</v>
      </c>
      <c r="B30" s="208" t="s">
        <v>56</v>
      </c>
      <c r="C30" s="35">
        <v>3450000</v>
      </c>
    </row>
    <row r="31" spans="1:3" ht="15.75" x14ac:dyDescent="0.25">
      <c r="A31" s="28" t="s">
        <v>57</v>
      </c>
      <c r="B31" s="209" t="s">
        <v>58</v>
      </c>
      <c r="C31" s="30">
        <f>SUM('2'!C33)</f>
        <v>450000</v>
      </c>
    </row>
    <row r="32" spans="1:3" ht="15.75" x14ac:dyDescent="0.25">
      <c r="A32" s="28" t="s">
        <v>59</v>
      </c>
      <c r="B32" s="209" t="s">
        <v>60</v>
      </c>
      <c r="C32" s="30">
        <f>SUM('2'!C34)</f>
        <v>0</v>
      </c>
    </row>
    <row r="33" spans="1:3" ht="15.75" x14ac:dyDescent="0.25">
      <c r="A33" s="28" t="s">
        <v>61</v>
      </c>
      <c r="B33" s="212" t="s">
        <v>62</v>
      </c>
      <c r="C33" s="30">
        <f>SUM('2'!C35)</f>
        <v>3000000</v>
      </c>
    </row>
    <row r="34" spans="1:3" ht="15.75" x14ac:dyDescent="0.25">
      <c r="A34" s="28" t="s">
        <v>63</v>
      </c>
      <c r="B34" s="209" t="s">
        <v>64</v>
      </c>
      <c r="C34" s="30">
        <f>SUM('2'!C36)</f>
        <v>0</v>
      </c>
    </row>
    <row r="35" spans="1:3" ht="15.75" x14ac:dyDescent="0.25">
      <c r="A35" s="28" t="s">
        <v>65</v>
      </c>
      <c r="B35" s="209" t="s">
        <v>66</v>
      </c>
      <c r="C35" s="30">
        <f>SUM('2'!C37)</f>
        <v>0</v>
      </c>
    </row>
    <row r="36" spans="1:3" ht="16.5" thickBot="1" x14ac:dyDescent="0.3">
      <c r="A36" s="31" t="s">
        <v>67</v>
      </c>
      <c r="B36" s="210" t="s">
        <v>68</v>
      </c>
      <c r="C36" s="30">
        <f>SUM('2'!C38)</f>
        <v>23000</v>
      </c>
    </row>
    <row r="37" spans="1:3" ht="16.5" thickBot="1" x14ac:dyDescent="0.3">
      <c r="A37" s="22" t="s">
        <v>69</v>
      </c>
      <c r="B37" s="23" t="s">
        <v>70</v>
      </c>
      <c r="C37" s="24">
        <f>SUM(C38:C48)</f>
        <v>592328</v>
      </c>
    </row>
    <row r="38" spans="1:3" ht="15.75" x14ac:dyDescent="0.25">
      <c r="A38" s="25" t="s">
        <v>71</v>
      </c>
      <c r="B38" s="208" t="s">
        <v>72</v>
      </c>
      <c r="C38" s="27">
        <f>SUM('2'!C40)</f>
        <v>0</v>
      </c>
    </row>
    <row r="39" spans="1:3" ht="15.75" x14ac:dyDescent="0.25">
      <c r="A39" s="28" t="s">
        <v>73</v>
      </c>
      <c r="B39" s="209" t="s">
        <v>74</v>
      </c>
      <c r="C39" s="27">
        <f>SUM('2'!C41)</f>
        <v>25000</v>
      </c>
    </row>
    <row r="40" spans="1:3" ht="15.75" x14ac:dyDescent="0.25">
      <c r="A40" s="28" t="s">
        <v>75</v>
      </c>
      <c r="B40" s="209" t="s">
        <v>76</v>
      </c>
      <c r="C40" s="27">
        <f>SUM('2'!C42)</f>
        <v>0</v>
      </c>
    </row>
    <row r="41" spans="1:3" ht="15.75" x14ac:dyDescent="0.25">
      <c r="A41" s="28" t="s">
        <v>77</v>
      </c>
      <c r="B41" s="209" t="s">
        <v>78</v>
      </c>
      <c r="C41" s="27">
        <f>SUM('2'!C43)</f>
        <v>464135</v>
      </c>
    </row>
    <row r="42" spans="1:3" ht="15.75" x14ac:dyDescent="0.25">
      <c r="A42" s="28" t="s">
        <v>79</v>
      </c>
      <c r="B42" s="209" t="s">
        <v>80</v>
      </c>
      <c r="C42" s="27">
        <f>SUM('2'!C44)</f>
        <v>92870</v>
      </c>
    </row>
    <row r="43" spans="1:3" ht="15.75" x14ac:dyDescent="0.25">
      <c r="A43" s="28" t="s">
        <v>81</v>
      </c>
      <c r="B43" s="209" t="s">
        <v>82</v>
      </c>
      <c r="C43" s="27">
        <f>SUM('2'!C45)</f>
        <v>0</v>
      </c>
    </row>
    <row r="44" spans="1:3" ht="15.75" x14ac:dyDescent="0.25">
      <c r="A44" s="28" t="s">
        <v>83</v>
      </c>
      <c r="B44" s="209" t="s">
        <v>84</v>
      </c>
      <c r="C44" s="27">
        <f>SUM('2'!C46)</f>
        <v>0</v>
      </c>
    </row>
    <row r="45" spans="1:3" ht="15.75" x14ac:dyDescent="0.25">
      <c r="A45" s="28" t="s">
        <v>85</v>
      </c>
      <c r="B45" s="209" t="s">
        <v>86</v>
      </c>
      <c r="C45" s="27">
        <f>SUM('2'!C47)</f>
        <v>323</v>
      </c>
    </row>
    <row r="46" spans="1:3" ht="15.75" x14ac:dyDescent="0.25">
      <c r="A46" s="28" t="s">
        <v>87</v>
      </c>
      <c r="B46" s="209" t="s">
        <v>88</v>
      </c>
      <c r="C46" s="27">
        <f>SUM('2'!C48)</f>
        <v>0</v>
      </c>
    </row>
    <row r="47" spans="1:3" ht="15.75" x14ac:dyDescent="0.25">
      <c r="A47" s="31" t="s">
        <v>89</v>
      </c>
      <c r="B47" s="210" t="s">
        <v>90</v>
      </c>
      <c r="C47" s="27">
        <f>SUM('2'!C49)</f>
        <v>0</v>
      </c>
    </row>
    <row r="48" spans="1:3" ht="16.5" thickBot="1" x14ac:dyDescent="0.3">
      <c r="A48" s="31" t="s">
        <v>91</v>
      </c>
      <c r="B48" s="210" t="s">
        <v>92</v>
      </c>
      <c r="C48" s="27">
        <f>SUM('2'!C50)</f>
        <v>10000</v>
      </c>
    </row>
    <row r="49" spans="1:3" ht="16.5" thickBot="1" x14ac:dyDescent="0.3">
      <c r="A49" s="22" t="s">
        <v>93</v>
      </c>
      <c r="B49" s="23" t="s">
        <v>94</v>
      </c>
      <c r="C49" s="24">
        <f>SUM(C50:C54)</f>
        <v>1000000</v>
      </c>
    </row>
    <row r="50" spans="1:3" ht="15.75" x14ac:dyDescent="0.25">
      <c r="A50" s="25" t="s">
        <v>95</v>
      </c>
      <c r="B50" s="208" t="s">
        <v>96</v>
      </c>
      <c r="C50" s="27">
        <f>SUM('2'!C52)</f>
        <v>0</v>
      </c>
    </row>
    <row r="51" spans="1:3" ht="15.75" x14ac:dyDescent="0.25">
      <c r="A51" s="28" t="s">
        <v>97</v>
      </c>
      <c r="B51" s="209" t="s">
        <v>98</v>
      </c>
      <c r="C51" s="27">
        <f>SUM('2'!C53)</f>
        <v>0</v>
      </c>
    </row>
    <row r="52" spans="1:3" ht="15.75" x14ac:dyDescent="0.25">
      <c r="A52" s="28" t="s">
        <v>99</v>
      </c>
      <c r="B52" s="209" t="s">
        <v>100</v>
      </c>
      <c r="C52" s="27">
        <f>SUM('2'!C54)</f>
        <v>1000000</v>
      </c>
    </row>
    <row r="53" spans="1:3" ht="15.75" x14ac:dyDescent="0.25">
      <c r="A53" s="28" t="s">
        <v>101</v>
      </c>
      <c r="B53" s="209" t="s">
        <v>102</v>
      </c>
      <c r="C53" s="27">
        <f>SUM('2'!C55)</f>
        <v>0</v>
      </c>
    </row>
    <row r="54" spans="1:3" ht="16.5" thickBot="1" x14ac:dyDescent="0.3">
      <c r="A54" s="31" t="s">
        <v>103</v>
      </c>
      <c r="B54" s="210" t="s">
        <v>104</v>
      </c>
      <c r="C54" s="27">
        <f>SUM('2'!C56)</f>
        <v>0</v>
      </c>
    </row>
    <row r="55" spans="1:3" ht="16.5" thickBot="1" x14ac:dyDescent="0.3">
      <c r="A55" s="22" t="s">
        <v>105</v>
      </c>
      <c r="B55" s="23" t="s">
        <v>106</v>
      </c>
      <c r="C55" s="24">
        <f>SUM(C56:C58)</f>
        <v>206415</v>
      </c>
    </row>
    <row r="56" spans="1:3" ht="31.5" x14ac:dyDescent="0.25">
      <c r="A56" s="25" t="s">
        <v>107</v>
      </c>
      <c r="B56" s="208" t="s">
        <v>108</v>
      </c>
      <c r="C56" s="27">
        <f>SUM('2'!C58)</f>
        <v>0</v>
      </c>
    </row>
    <row r="57" spans="1:3" ht="31.5" x14ac:dyDescent="0.25">
      <c r="A57" s="28" t="s">
        <v>109</v>
      </c>
      <c r="B57" s="209" t="s">
        <v>110</v>
      </c>
      <c r="C57" s="27">
        <f>SUM('2'!C59)</f>
        <v>206415</v>
      </c>
    </row>
    <row r="58" spans="1:3" ht="15.75" x14ac:dyDescent="0.25">
      <c r="A58" s="28" t="s">
        <v>111</v>
      </c>
      <c r="B58" s="209" t="s">
        <v>112</v>
      </c>
      <c r="C58" s="27">
        <f>SUM('2'!C60)</f>
        <v>0</v>
      </c>
    </row>
    <row r="59" spans="1:3" ht="16.5" thickBot="1" x14ac:dyDescent="0.3">
      <c r="A59" s="31" t="s">
        <v>113</v>
      </c>
      <c r="B59" s="210" t="s">
        <v>114</v>
      </c>
      <c r="C59" s="34"/>
    </row>
    <row r="60" spans="1:3" ht="16.5" thickBot="1" x14ac:dyDescent="0.3">
      <c r="A60" s="22" t="s">
        <v>115</v>
      </c>
      <c r="B60" s="211" t="s">
        <v>116</v>
      </c>
      <c r="C60" s="24">
        <f>SUM(C61:C63)</f>
        <v>0</v>
      </c>
    </row>
    <row r="61" spans="1:3" ht="31.5" x14ac:dyDescent="0.25">
      <c r="A61" s="25" t="s">
        <v>117</v>
      </c>
      <c r="B61" s="208" t="s">
        <v>118</v>
      </c>
      <c r="C61" s="30">
        <f>SUM('2'!C63)</f>
        <v>0</v>
      </c>
    </row>
    <row r="62" spans="1:3" ht="31.5" x14ac:dyDescent="0.25">
      <c r="A62" s="28" t="s">
        <v>119</v>
      </c>
      <c r="B62" s="209" t="s">
        <v>120</v>
      </c>
      <c r="C62" s="30">
        <f>SUM('2'!C64)</f>
        <v>0</v>
      </c>
    </row>
    <row r="63" spans="1:3" ht="15.75" x14ac:dyDescent="0.25">
      <c r="A63" s="28" t="s">
        <v>121</v>
      </c>
      <c r="B63" s="209" t="s">
        <v>122</v>
      </c>
      <c r="C63" s="30">
        <f>SUM('2'!C65)</f>
        <v>0</v>
      </c>
    </row>
    <row r="64" spans="1:3" ht="16.5" thickBot="1" x14ac:dyDescent="0.3">
      <c r="A64" s="31" t="s">
        <v>123</v>
      </c>
      <c r="B64" s="210" t="s">
        <v>124</v>
      </c>
      <c r="C64" s="30"/>
    </row>
    <row r="65" spans="1:3" ht="16.5" thickBot="1" x14ac:dyDescent="0.3">
      <c r="A65" s="22" t="s">
        <v>125</v>
      </c>
      <c r="B65" s="23" t="s">
        <v>126</v>
      </c>
      <c r="C65" s="24">
        <f>SUM(C8+C15+C22+C29+C37+C55+C60+C49)</f>
        <v>65866731</v>
      </c>
    </row>
    <row r="66" spans="1:3" ht="16.5" thickBot="1" x14ac:dyDescent="0.3">
      <c r="A66" s="213" t="s">
        <v>127</v>
      </c>
      <c r="B66" s="211" t="s">
        <v>128</v>
      </c>
      <c r="C66" s="24">
        <f>SUM(C67:C69)</f>
        <v>0</v>
      </c>
    </row>
    <row r="67" spans="1:3" ht="15.75" x14ac:dyDescent="0.25">
      <c r="A67" s="25" t="s">
        <v>129</v>
      </c>
      <c r="B67" s="208" t="s">
        <v>130</v>
      </c>
      <c r="C67" s="30">
        <f>SUM('2'!C69)</f>
        <v>0</v>
      </c>
    </row>
    <row r="68" spans="1:3" ht="15.75" x14ac:dyDescent="0.25">
      <c r="A68" s="28" t="s">
        <v>131</v>
      </c>
      <c r="B68" s="209" t="s">
        <v>132</v>
      </c>
      <c r="C68" s="30">
        <f>SUM('2'!C70)</f>
        <v>0</v>
      </c>
    </row>
    <row r="69" spans="1:3" ht="16.5" thickBot="1" x14ac:dyDescent="0.3">
      <c r="A69" s="31" t="s">
        <v>133</v>
      </c>
      <c r="B69" s="214" t="s">
        <v>366</v>
      </c>
      <c r="C69" s="30">
        <f>SUM('2'!C71)</f>
        <v>0</v>
      </c>
    </row>
    <row r="70" spans="1:3" ht="16.5" thickBot="1" x14ac:dyDescent="0.3">
      <c r="A70" s="213" t="s">
        <v>135</v>
      </c>
      <c r="B70" s="211" t="s">
        <v>136</v>
      </c>
      <c r="C70" s="24">
        <f>SUM(C71:C74)</f>
        <v>0</v>
      </c>
    </row>
    <row r="71" spans="1:3" ht="15.75" x14ac:dyDescent="0.25">
      <c r="A71" s="25" t="s">
        <v>137</v>
      </c>
      <c r="B71" s="208" t="s">
        <v>138</v>
      </c>
      <c r="C71" s="30">
        <f>SUM('2'!C73)</f>
        <v>0</v>
      </c>
    </row>
    <row r="72" spans="1:3" ht="15.75" x14ac:dyDescent="0.25">
      <c r="A72" s="28" t="s">
        <v>139</v>
      </c>
      <c r="B72" s="209" t="s">
        <v>140</v>
      </c>
      <c r="C72" s="30">
        <f>SUM('2'!C74)</f>
        <v>0</v>
      </c>
    </row>
    <row r="73" spans="1:3" ht="15.75" x14ac:dyDescent="0.25">
      <c r="A73" s="28" t="s">
        <v>141</v>
      </c>
      <c r="B73" s="209" t="s">
        <v>142</v>
      </c>
      <c r="C73" s="30">
        <f>SUM('2'!C75)</f>
        <v>0</v>
      </c>
    </row>
    <row r="74" spans="1:3" ht="16.5" thickBot="1" x14ac:dyDescent="0.3">
      <c r="A74" s="31" t="s">
        <v>143</v>
      </c>
      <c r="B74" s="210" t="s">
        <v>144</v>
      </c>
      <c r="C74" s="30">
        <f>SUM('2'!C76)</f>
        <v>0</v>
      </c>
    </row>
    <row r="75" spans="1:3" ht="16.5" thickBot="1" x14ac:dyDescent="0.3">
      <c r="A75" s="213" t="s">
        <v>145</v>
      </c>
      <c r="B75" s="211" t="s">
        <v>146</v>
      </c>
      <c r="C75" s="24">
        <f>SUM(C76:C77)</f>
        <v>36458769</v>
      </c>
    </row>
    <row r="76" spans="1:3" ht="15.75" x14ac:dyDescent="0.25">
      <c r="A76" s="25" t="s">
        <v>147</v>
      </c>
      <c r="B76" s="208" t="s">
        <v>148</v>
      </c>
      <c r="C76" s="30">
        <f>SUM('2'!C78)</f>
        <v>36458769</v>
      </c>
    </row>
    <row r="77" spans="1:3" ht="16.5" thickBot="1" x14ac:dyDescent="0.3">
      <c r="A77" s="31" t="s">
        <v>149</v>
      </c>
      <c r="B77" s="210" t="s">
        <v>150</v>
      </c>
      <c r="C77" s="30">
        <f>SUM('2'!C79)</f>
        <v>0</v>
      </c>
    </row>
    <row r="78" spans="1:3" ht="16.5" thickBot="1" x14ac:dyDescent="0.3">
      <c r="A78" s="213" t="s">
        <v>151</v>
      </c>
      <c r="B78" s="211" t="s">
        <v>152</v>
      </c>
      <c r="C78" s="24">
        <f>SUM(C79:C81)</f>
        <v>0</v>
      </c>
    </row>
    <row r="79" spans="1:3" ht="15.75" x14ac:dyDescent="0.25">
      <c r="A79" s="25" t="s">
        <v>153</v>
      </c>
      <c r="B79" s="208" t="s">
        <v>154</v>
      </c>
      <c r="C79" s="30">
        <f>SUM('2'!C81)</f>
        <v>0</v>
      </c>
    </row>
    <row r="80" spans="1:3" ht="15.75" x14ac:dyDescent="0.25">
      <c r="A80" s="28" t="s">
        <v>155</v>
      </c>
      <c r="B80" s="209" t="s">
        <v>156</v>
      </c>
      <c r="C80" s="30">
        <f>SUM('2'!C82)</f>
        <v>0</v>
      </c>
    </row>
    <row r="81" spans="1:3" ht="16.5" thickBot="1" x14ac:dyDescent="0.3">
      <c r="A81" s="31" t="s">
        <v>157</v>
      </c>
      <c r="B81" s="210" t="s">
        <v>158</v>
      </c>
      <c r="C81" s="30">
        <f>SUM('2'!C83)</f>
        <v>0</v>
      </c>
    </row>
    <row r="82" spans="1:3" ht="16.5" thickBot="1" x14ac:dyDescent="0.3">
      <c r="A82" s="213" t="s">
        <v>159</v>
      </c>
      <c r="B82" s="211" t="s">
        <v>160</v>
      </c>
      <c r="C82" s="24">
        <f>SUM(C83:C86)</f>
        <v>0</v>
      </c>
    </row>
    <row r="83" spans="1:3" ht="15.75" x14ac:dyDescent="0.25">
      <c r="A83" s="215" t="s">
        <v>161</v>
      </c>
      <c r="B83" s="208" t="s">
        <v>162</v>
      </c>
      <c r="C83" s="30">
        <f>SUM('2'!C85)</f>
        <v>0</v>
      </c>
    </row>
    <row r="84" spans="1:3" ht="15.75" x14ac:dyDescent="0.25">
      <c r="A84" s="216" t="s">
        <v>163</v>
      </c>
      <c r="B84" s="209" t="s">
        <v>164</v>
      </c>
      <c r="C84" s="30">
        <f>SUM('2'!C86)</f>
        <v>0</v>
      </c>
    </row>
    <row r="85" spans="1:3" ht="15.75" x14ac:dyDescent="0.25">
      <c r="A85" s="216" t="s">
        <v>165</v>
      </c>
      <c r="B85" s="209" t="s">
        <v>166</v>
      </c>
      <c r="C85" s="30">
        <f>SUM('2'!C87)</f>
        <v>0</v>
      </c>
    </row>
    <row r="86" spans="1:3" ht="16.5" thickBot="1" x14ac:dyDescent="0.3">
      <c r="A86" s="217" t="s">
        <v>167</v>
      </c>
      <c r="B86" s="210" t="s">
        <v>168</v>
      </c>
      <c r="C86" s="30">
        <f>SUM('2'!C88)</f>
        <v>0</v>
      </c>
    </row>
    <row r="87" spans="1:3" ht="16.5" thickBot="1" x14ac:dyDescent="0.3">
      <c r="A87" s="213" t="s">
        <v>169</v>
      </c>
      <c r="B87" s="211" t="s">
        <v>170</v>
      </c>
      <c r="C87" s="30">
        <f>SUM('2'!C89)</f>
        <v>0</v>
      </c>
    </row>
    <row r="88" spans="1:3" ht="16.5" thickBot="1" x14ac:dyDescent="0.3">
      <c r="A88" s="213" t="s">
        <v>171</v>
      </c>
      <c r="B88" s="211" t="s">
        <v>172</v>
      </c>
      <c r="C88" s="30">
        <f>SUM('2'!C90)</f>
        <v>0</v>
      </c>
    </row>
    <row r="89" spans="1:3" ht="16.5" thickBot="1" x14ac:dyDescent="0.3">
      <c r="A89" s="213" t="s">
        <v>173</v>
      </c>
      <c r="B89" s="218" t="s">
        <v>174</v>
      </c>
      <c r="C89" s="24">
        <f>SUM(C75)</f>
        <v>36458769</v>
      </c>
    </row>
    <row r="90" spans="1:3" ht="16.5" thickBot="1" x14ac:dyDescent="0.3">
      <c r="A90" s="219" t="s">
        <v>175</v>
      </c>
      <c r="B90" s="220" t="s">
        <v>176</v>
      </c>
      <c r="C90" s="24">
        <f>SUM(C65+C89)</f>
        <v>102325500</v>
      </c>
    </row>
    <row r="91" spans="1:3" ht="15.75" x14ac:dyDescent="0.25">
      <c r="A91" s="46"/>
      <c r="B91" s="47"/>
      <c r="C91" s="48"/>
    </row>
    <row r="92" spans="1:3" ht="16.5" thickBot="1" x14ac:dyDescent="0.3">
      <c r="A92" s="230" t="s">
        <v>370</v>
      </c>
      <c r="B92" s="230"/>
      <c r="C92" s="230"/>
    </row>
    <row r="93" spans="1:3" ht="16.5" thickBot="1" x14ac:dyDescent="0.3">
      <c r="A93" s="14" t="s">
        <v>367</v>
      </c>
      <c r="B93" s="15" t="s">
        <v>371</v>
      </c>
      <c r="C93" s="91" t="s">
        <v>6</v>
      </c>
    </row>
    <row r="94" spans="1:3" ht="16.5" thickBot="1" x14ac:dyDescent="0.3">
      <c r="A94" s="16" t="s">
        <v>7</v>
      </c>
      <c r="B94" s="17" t="s">
        <v>8</v>
      </c>
      <c r="C94" s="18" t="s">
        <v>9</v>
      </c>
    </row>
    <row r="95" spans="1:3" ht="16.5" thickBot="1" x14ac:dyDescent="0.3">
      <c r="A95" s="51" t="s">
        <v>11</v>
      </c>
      <c r="B95" s="52" t="s">
        <v>344</v>
      </c>
      <c r="C95" s="53">
        <f>SUM(C96:C100)+C113</f>
        <v>76538264</v>
      </c>
    </row>
    <row r="96" spans="1:3" ht="16.5" thickBot="1" x14ac:dyDescent="0.3">
      <c r="A96" s="54" t="s">
        <v>13</v>
      </c>
      <c r="B96" s="55" t="s">
        <v>178</v>
      </c>
      <c r="C96" s="56">
        <f>SUM('2'!C96)</f>
        <v>38044405</v>
      </c>
    </row>
    <row r="97" spans="1:3" ht="16.5" thickBot="1" x14ac:dyDescent="0.3">
      <c r="A97" s="28" t="s">
        <v>15</v>
      </c>
      <c r="B97" s="57" t="s">
        <v>179</v>
      </c>
      <c r="C97" s="56">
        <f>SUM('2'!C97)</f>
        <v>5599304</v>
      </c>
    </row>
    <row r="98" spans="1:3" ht="16.5" thickBot="1" x14ac:dyDescent="0.3">
      <c r="A98" s="28" t="s">
        <v>17</v>
      </c>
      <c r="B98" s="57" t="s">
        <v>180</v>
      </c>
      <c r="C98" s="56">
        <f>SUM('2'!C98)</f>
        <v>19511536</v>
      </c>
    </row>
    <row r="99" spans="1:3" ht="15.75" x14ac:dyDescent="0.25">
      <c r="A99" s="28" t="s">
        <v>19</v>
      </c>
      <c r="B99" s="58" t="s">
        <v>181</v>
      </c>
      <c r="C99" s="56">
        <f>SUM('2'!C99)</f>
        <v>7342867</v>
      </c>
    </row>
    <row r="100" spans="1:3" ht="15.75" x14ac:dyDescent="0.25">
      <c r="A100" s="28" t="s">
        <v>182</v>
      </c>
      <c r="B100" s="59" t="s">
        <v>183</v>
      </c>
      <c r="C100" s="34">
        <f>SUM(C101:C112)</f>
        <v>6040152</v>
      </c>
    </row>
    <row r="101" spans="1:3" ht="15.75" x14ac:dyDescent="0.25">
      <c r="A101" s="28" t="s">
        <v>23</v>
      </c>
      <c r="B101" s="57" t="s">
        <v>184</v>
      </c>
      <c r="C101" s="34">
        <f>SUM('2'!C101)</f>
        <v>547519</v>
      </c>
    </row>
    <row r="102" spans="1:3" ht="15.75" x14ac:dyDescent="0.25">
      <c r="A102" s="28" t="s">
        <v>185</v>
      </c>
      <c r="B102" s="60" t="s">
        <v>186</v>
      </c>
      <c r="C102" s="34">
        <f>SUM('2'!C102)</f>
        <v>0</v>
      </c>
    </row>
    <row r="103" spans="1:3" ht="15.75" x14ac:dyDescent="0.25">
      <c r="A103" s="28" t="s">
        <v>187</v>
      </c>
      <c r="B103" s="60" t="s">
        <v>188</v>
      </c>
      <c r="C103" s="34">
        <f>SUM('2'!C103)</f>
        <v>0</v>
      </c>
    </row>
    <row r="104" spans="1:3" ht="15.75" x14ac:dyDescent="0.25">
      <c r="A104" s="28" t="s">
        <v>189</v>
      </c>
      <c r="B104" s="60" t="s">
        <v>190</v>
      </c>
      <c r="C104" s="34">
        <f>SUM('2'!C104)</f>
        <v>0</v>
      </c>
    </row>
    <row r="105" spans="1:3" ht="31.5" x14ac:dyDescent="0.25">
      <c r="A105" s="28" t="s">
        <v>191</v>
      </c>
      <c r="B105" s="61" t="s">
        <v>192</v>
      </c>
      <c r="C105" s="34">
        <f>SUM('2'!C105)</f>
        <v>0</v>
      </c>
    </row>
    <row r="106" spans="1:3" ht="31.5" x14ac:dyDescent="0.25">
      <c r="A106" s="28" t="s">
        <v>193</v>
      </c>
      <c r="B106" s="61" t="s">
        <v>194</v>
      </c>
      <c r="C106" s="34">
        <f>SUM('2'!C106)</f>
        <v>0</v>
      </c>
    </row>
    <row r="107" spans="1:3" ht="15.75" x14ac:dyDescent="0.25">
      <c r="A107" s="28" t="s">
        <v>195</v>
      </c>
      <c r="B107" s="60" t="s">
        <v>196</v>
      </c>
      <c r="C107" s="34">
        <f>SUM('2'!C107)</f>
        <v>4380875</v>
      </c>
    </row>
    <row r="108" spans="1:3" ht="15.75" x14ac:dyDescent="0.25">
      <c r="A108" s="28" t="s">
        <v>197</v>
      </c>
      <c r="B108" s="60" t="s">
        <v>198</v>
      </c>
      <c r="C108" s="34">
        <f>SUM('2'!C108)</f>
        <v>0</v>
      </c>
    </row>
    <row r="109" spans="1:3" ht="31.5" x14ac:dyDescent="0.25">
      <c r="A109" s="28" t="s">
        <v>199</v>
      </c>
      <c r="B109" s="61" t="s">
        <v>200</v>
      </c>
      <c r="C109" s="34">
        <f>SUM('2'!C109)</f>
        <v>0</v>
      </c>
    </row>
    <row r="110" spans="1:3" ht="15.75" x14ac:dyDescent="0.25">
      <c r="A110" s="62" t="s">
        <v>201</v>
      </c>
      <c r="B110" s="63" t="s">
        <v>202</v>
      </c>
      <c r="C110" s="34">
        <f>SUM('2'!C110)</f>
        <v>0</v>
      </c>
    </row>
    <row r="111" spans="1:3" ht="15.75" x14ac:dyDescent="0.25">
      <c r="A111" s="28" t="s">
        <v>203</v>
      </c>
      <c r="B111" s="63" t="s">
        <v>204</v>
      </c>
      <c r="C111" s="34">
        <f>SUM('2'!C111)</f>
        <v>0</v>
      </c>
    </row>
    <row r="112" spans="1:3" ht="31.5" x14ac:dyDescent="0.25">
      <c r="A112" s="28" t="s">
        <v>205</v>
      </c>
      <c r="B112" s="61" t="s">
        <v>206</v>
      </c>
      <c r="C112" s="34">
        <f>SUM('2'!C112)</f>
        <v>1111758</v>
      </c>
    </row>
    <row r="113" spans="1:3" ht="15.75" x14ac:dyDescent="0.25">
      <c r="A113" s="28" t="s">
        <v>207</v>
      </c>
      <c r="B113" s="58" t="s">
        <v>208</v>
      </c>
      <c r="C113" s="30">
        <f>SUM(C114:C115)</f>
        <v>0</v>
      </c>
    </row>
    <row r="114" spans="1:3" ht="15.75" x14ac:dyDescent="0.25">
      <c r="A114" s="31" t="s">
        <v>209</v>
      </c>
      <c r="B114" s="57" t="s">
        <v>210</v>
      </c>
      <c r="C114" s="34">
        <f>SUM('2'!C114)</f>
        <v>0</v>
      </c>
    </row>
    <row r="115" spans="1:3" ht="16.5" thickBot="1" x14ac:dyDescent="0.3">
      <c r="A115" s="64" t="s">
        <v>211</v>
      </c>
      <c r="B115" s="65" t="s">
        <v>212</v>
      </c>
      <c r="C115" s="34">
        <f>SUM('2'!C115)</f>
        <v>0</v>
      </c>
    </row>
    <row r="116" spans="1:3" ht="16.5" thickBot="1" x14ac:dyDescent="0.3">
      <c r="A116" s="22" t="s">
        <v>25</v>
      </c>
      <c r="B116" s="67" t="s">
        <v>345</v>
      </c>
      <c r="C116" s="24">
        <f>SUM(C119+C117)</f>
        <v>24500666</v>
      </c>
    </row>
    <row r="117" spans="1:3" ht="15.75" x14ac:dyDescent="0.25">
      <c r="A117" s="25" t="s">
        <v>27</v>
      </c>
      <c r="B117" s="57" t="s">
        <v>213</v>
      </c>
      <c r="C117" s="27">
        <f>SUM('2'!C117)</f>
        <v>6166682</v>
      </c>
    </row>
    <row r="118" spans="1:3" ht="15.75" x14ac:dyDescent="0.25">
      <c r="A118" s="25" t="s">
        <v>29</v>
      </c>
      <c r="B118" s="68" t="s">
        <v>214</v>
      </c>
      <c r="C118" s="27">
        <f>SUM('2'!C118)</f>
        <v>3450340</v>
      </c>
    </row>
    <row r="119" spans="1:3" ht="15.75" x14ac:dyDescent="0.25">
      <c r="A119" s="25" t="s">
        <v>31</v>
      </c>
      <c r="B119" s="68" t="s">
        <v>215</v>
      </c>
      <c r="C119" s="27">
        <f>SUM('2'!C119)</f>
        <v>18333984</v>
      </c>
    </row>
    <row r="120" spans="1:3" ht="15.75" x14ac:dyDescent="0.25">
      <c r="A120" s="25" t="s">
        <v>33</v>
      </c>
      <c r="B120" s="68" t="s">
        <v>216</v>
      </c>
      <c r="C120" s="27">
        <f>SUM('2'!C120)</f>
        <v>4333984</v>
      </c>
    </row>
    <row r="121" spans="1:3" ht="15.75" x14ac:dyDescent="0.25">
      <c r="A121" s="25" t="s">
        <v>35</v>
      </c>
      <c r="B121" s="221" t="s">
        <v>217</v>
      </c>
      <c r="C121" s="27">
        <f>SUM('2'!C121)</f>
        <v>0</v>
      </c>
    </row>
    <row r="122" spans="1:3" ht="31.5" x14ac:dyDescent="0.25">
      <c r="A122" s="25" t="s">
        <v>37</v>
      </c>
      <c r="B122" s="222" t="s">
        <v>218</v>
      </c>
      <c r="C122" s="27">
        <f>SUM('2'!C122)</f>
        <v>0</v>
      </c>
    </row>
    <row r="123" spans="1:3" ht="31.5" x14ac:dyDescent="0.25">
      <c r="A123" s="25" t="s">
        <v>219</v>
      </c>
      <c r="B123" s="72" t="s">
        <v>220</v>
      </c>
      <c r="C123" s="27">
        <f>SUM('2'!C123)</f>
        <v>0</v>
      </c>
    </row>
    <row r="124" spans="1:3" ht="31.5" x14ac:dyDescent="0.25">
      <c r="A124" s="25" t="s">
        <v>221</v>
      </c>
      <c r="B124" s="61" t="s">
        <v>194</v>
      </c>
      <c r="C124" s="27">
        <f>SUM('2'!C124)</f>
        <v>0</v>
      </c>
    </row>
    <row r="125" spans="1:3" ht="15.75" x14ac:dyDescent="0.25">
      <c r="A125" s="25" t="s">
        <v>222</v>
      </c>
      <c r="B125" s="61" t="s">
        <v>223</v>
      </c>
      <c r="C125" s="27">
        <f>SUM('2'!C125)</f>
        <v>0</v>
      </c>
    </row>
    <row r="126" spans="1:3" ht="15.75" x14ac:dyDescent="0.25">
      <c r="A126" s="25" t="s">
        <v>224</v>
      </c>
      <c r="B126" s="61" t="s">
        <v>225</v>
      </c>
      <c r="C126" s="27">
        <f>SUM('2'!C126)</f>
        <v>0</v>
      </c>
    </row>
    <row r="127" spans="1:3" ht="31.5" x14ac:dyDescent="0.25">
      <c r="A127" s="25" t="s">
        <v>226</v>
      </c>
      <c r="B127" s="61" t="s">
        <v>200</v>
      </c>
      <c r="C127" s="27">
        <f>SUM('2'!C127)</f>
        <v>0</v>
      </c>
    </row>
    <row r="128" spans="1:3" ht="15.75" x14ac:dyDescent="0.25">
      <c r="A128" s="25" t="s">
        <v>227</v>
      </c>
      <c r="B128" s="61" t="s">
        <v>228</v>
      </c>
      <c r="C128" s="27">
        <f>SUM('2'!C128)</f>
        <v>0</v>
      </c>
    </row>
    <row r="129" spans="1:3" ht="32.25" thickBot="1" x14ac:dyDescent="0.3">
      <c r="A129" s="62" t="s">
        <v>229</v>
      </c>
      <c r="B129" s="61" t="s">
        <v>230</v>
      </c>
      <c r="C129" s="27">
        <f>SUM('2'!C129)</f>
        <v>0</v>
      </c>
    </row>
    <row r="130" spans="1:3" ht="16.5" thickBot="1" x14ac:dyDescent="0.3">
      <c r="A130" s="22" t="s">
        <v>39</v>
      </c>
      <c r="B130" s="23" t="s">
        <v>231</v>
      </c>
      <c r="C130" s="24">
        <f>SUM(C95+C116)</f>
        <v>101038930</v>
      </c>
    </row>
    <row r="131" spans="1:3" ht="32.25" thickBot="1" x14ac:dyDescent="0.3">
      <c r="A131" s="22" t="s">
        <v>232</v>
      </c>
      <c r="B131" s="23" t="s">
        <v>233</v>
      </c>
      <c r="C131" s="24">
        <f>SUM(C132:C134)</f>
        <v>0</v>
      </c>
    </row>
    <row r="132" spans="1:3" ht="15.75" x14ac:dyDescent="0.25">
      <c r="A132" s="25" t="s">
        <v>55</v>
      </c>
      <c r="B132" s="74" t="s">
        <v>234</v>
      </c>
      <c r="C132" s="69">
        <f>SUM('2'!C132)</f>
        <v>0</v>
      </c>
    </row>
    <row r="133" spans="1:3" ht="15.75" x14ac:dyDescent="0.25">
      <c r="A133" s="25" t="s">
        <v>63</v>
      </c>
      <c r="B133" s="74" t="s">
        <v>235</v>
      </c>
      <c r="C133" s="69">
        <f>SUM('2'!C133)</f>
        <v>0</v>
      </c>
    </row>
    <row r="134" spans="1:3" ht="16.5" thickBot="1" x14ac:dyDescent="0.3">
      <c r="A134" s="62" t="s">
        <v>65</v>
      </c>
      <c r="B134" s="75" t="s">
        <v>236</v>
      </c>
      <c r="C134" s="69">
        <f>SUM('2'!C134)</f>
        <v>0</v>
      </c>
    </row>
    <row r="135" spans="1:3" ht="16.5" thickBot="1" x14ac:dyDescent="0.3">
      <c r="A135" s="22" t="s">
        <v>69</v>
      </c>
      <c r="B135" s="23" t="s">
        <v>237</v>
      </c>
      <c r="C135" s="24">
        <f>SUM(C136:C141)</f>
        <v>0</v>
      </c>
    </row>
    <row r="136" spans="1:3" ht="15.75" x14ac:dyDescent="0.25">
      <c r="A136" s="25" t="s">
        <v>71</v>
      </c>
      <c r="B136" s="74" t="s">
        <v>238</v>
      </c>
      <c r="C136" s="69">
        <f>SUM('2'!C136)</f>
        <v>0</v>
      </c>
    </row>
    <row r="137" spans="1:3" ht="15.75" x14ac:dyDescent="0.25">
      <c r="A137" s="25" t="s">
        <v>73</v>
      </c>
      <c r="B137" s="74" t="s">
        <v>239</v>
      </c>
      <c r="C137" s="69">
        <f>SUM('2'!C137)</f>
        <v>0</v>
      </c>
    </row>
    <row r="138" spans="1:3" ht="15.75" x14ac:dyDescent="0.25">
      <c r="A138" s="25" t="s">
        <v>75</v>
      </c>
      <c r="B138" s="74" t="s">
        <v>240</v>
      </c>
      <c r="C138" s="69">
        <f>SUM('2'!C138)</f>
        <v>0</v>
      </c>
    </row>
    <row r="139" spans="1:3" ht="15.75" x14ac:dyDescent="0.25">
      <c r="A139" s="25" t="s">
        <v>77</v>
      </c>
      <c r="B139" s="74" t="s">
        <v>241</v>
      </c>
      <c r="C139" s="69">
        <f>SUM('2'!C139)</f>
        <v>0</v>
      </c>
    </row>
    <row r="140" spans="1:3" ht="15.75" x14ac:dyDescent="0.25">
      <c r="A140" s="25" t="s">
        <v>79</v>
      </c>
      <c r="B140" s="74" t="s">
        <v>242</v>
      </c>
      <c r="C140" s="69">
        <f>SUM('2'!C140)</f>
        <v>0</v>
      </c>
    </row>
    <row r="141" spans="1:3" ht="16.5" thickBot="1" x14ac:dyDescent="0.3">
      <c r="A141" s="62" t="s">
        <v>81</v>
      </c>
      <c r="B141" s="75" t="s">
        <v>243</v>
      </c>
      <c r="C141" s="69">
        <f>SUM('2'!C141)</f>
        <v>0</v>
      </c>
    </row>
    <row r="142" spans="1:3" ht="16.5" thickBot="1" x14ac:dyDescent="0.3">
      <c r="A142" s="22" t="s">
        <v>93</v>
      </c>
      <c r="B142" s="23" t="s">
        <v>244</v>
      </c>
      <c r="C142" s="24">
        <f>SUM(C143:C147)</f>
        <v>1286570</v>
      </c>
    </row>
    <row r="143" spans="1:3" ht="15.75" x14ac:dyDescent="0.25">
      <c r="A143" s="25" t="s">
        <v>95</v>
      </c>
      <c r="B143" s="74" t="s">
        <v>245</v>
      </c>
      <c r="C143" s="69">
        <f>SUM('2'!C143)</f>
        <v>0</v>
      </c>
    </row>
    <row r="144" spans="1:3" ht="15.75" x14ac:dyDescent="0.25">
      <c r="A144" s="25" t="s">
        <v>97</v>
      </c>
      <c r="B144" s="74" t="s">
        <v>246</v>
      </c>
      <c r="C144" s="69">
        <f>SUM('2'!C144)</f>
        <v>1286570</v>
      </c>
    </row>
    <row r="145" spans="1:3" ht="15.75" x14ac:dyDescent="0.25">
      <c r="A145" s="25" t="s">
        <v>99</v>
      </c>
      <c r="B145" s="74" t="s">
        <v>247</v>
      </c>
      <c r="C145" s="69">
        <f>SUM('2'!C145)</f>
        <v>0</v>
      </c>
    </row>
    <row r="146" spans="1:3" ht="15.75" x14ac:dyDescent="0.25">
      <c r="A146" s="25" t="s">
        <v>101</v>
      </c>
      <c r="B146" s="74" t="s">
        <v>248</v>
      </c>
      <c r="C146" s="69">
        <f>SUM('2'!C146)</f>
        <v>0</v>
      </c>
    </row>
    <row r="147" spans="1:3" ht="16.5" thickBot="1" x14ac:dyDescent="0.3">
      <c r="A147" s="62" t="s">
        <v>103</v>
      </c>
      <c r="B147" s="75" t="s">
        <v>249</v>
      </c>
      <c r="C147" s="69">
        <f>SUM('2'!C147)</f>
        <v>0</v>
      </c>
    </row>
    <row r="148" spans="1:3" ht="16.5" thickBot="1" x14ac:dyDescent="0.3">
      <c r="A148" s="22" t="s">
        <v>250</v>
      </c>
      <c r="B148" s="23" t="s">
        <v>251</v>
      </c>
      <c r="C148" s="112">
        <f>C149+C150+C151+C152+C153</f>
        <v>0</v>
      </c>
    </row>
    <row r="149" spans="1:3" ht="15.75" x14ac:dyDescent="0.25">
      <c r="A149" s="25" t="s">
        <v>107</v>
      </c>
      <c r="B149" s="74" t="s">
        <v>252</v>
      </c>
      <c r="C149" s="69">
        <f>SUM('2'!C149)</f>
        <v>0</v>
      </c>
    </row>
    <row r="150" spans="1:3" ht="15.75" x14ac:dyDescent="0.25">
      <c r="A150" s="25" t="s">
        <v>109</v>
      </c>
      <c r="B150" s="74" t="s">
        <v>253</v>
      </c>
      <c r="C150" s="69">
        <f>SUM('2'!C150)</f>
        <v>0</v>
      </c>
    </row>
    <row r="151" spans="1:3" ht="15.75" x14ac:dyDescent="0.25">
      <c r="A151" s="25" t="s">
        <v>111</v>
      </c>
      <c r="B151" s="74" t="s">
        <v>254</v>
      </c>
      <c r="C151" s="69">
        <f>SUM('2'!C151)</f>
        <v>0</v>
      </c>
    </row>
    <row r="152" spans="1:3" ht="31.5" x14ac:dyDescent="0.25">
      <c r="A152" s="25" t="s">
        <v>113</v>
      </c>
      <c r="B152" s="74" t="s">
        <v>255</v>
      </c>
      <c r="C152" s="69">
        <f>SUM('2'!C152)</f>
        <v>0</v>
      </c>
    </row>
    <row r="153" spans="1:3" ht="16.5" thickBot="1" x14ac:dyDescent="0.3">
      <c r="A153" s="62" t="s">
        <v>256</v>
      </c>
      <c r="B153" s="75" t="s">
        <v>257</v>
      </c>
      <c r="C153" s="69">
        <f>SUM('2'!C153)</f>
        <v>0</v>
      </c>
    </row>
    <row r="154" spans="1:3" ht="16.5" thickBot="1" x14ac:dyDescent="0.3">
      <c r="A154" s="77" t="s">
        <v>115</v>
      </c>
      <c r="B154" s="23" t="s">
        <v>258</v>
      </c>
      <c r="C154" s="69">
        <f>SUM('2'!C154)</f>
        <v>0</v>
      </c>
    </row>
    <row r="155" spans="1:3" ht="16.5" thickBot="1" x14ac:dyDescent="0.3">
      <c r="A155" s="77" t="s">
        <v>125</v>
      </c>
      <c r="B155" s="23" t="s">
        <v>259</v>
      </c>
      <c r="C155" s="69">
        <f>SUM('2'!C155)</f>
        <v>0</v>
      </c>
    </row>
    <row r="156" spans="1:3" ht="16.5" thickBot="1" x14ac:dyDescent="0.3">
      <c r="A156" s="22" t="s">
        <v>260</v>
      </c>
      <c r="B156" s="23" t="s">
        <v>261</v>
      </c>
      <c r="C156" s="207">
        <f>SUM(C142)</f>
        <v>1286570</v>
      </c>
    </row>
    <row r="157" spans="1:3" ht="16.5" thickBot="1" x14ac:dyDescent="0.3">
      <c r="A157" s="223" t="s">
        <v>262</v>
      </c>
      <c r="B157" s="224" t="s">
        <v>263</v>
      </c>
      <c r="C157" s="207">
        <f>SUM(C130+C156)</f>
        <v>102325500</v>
      </c>
    </row>
    <row r="158" spans="1:3" ht="15.75" x14ac:dyDescent="0.25">
      <c r="A158" s="81"/>
      <c r="B158" s="82"/>
      <c r="C158" s="83"/>
    </row>
  </sheetData>
  <mergeCells count="5">
    <mergeCell ref="A1:C1"/>
    <mergeCell ref="A5:C5"/>
    <mergeCell ref="A92:C92"/>
    <mergeCell ref="A2:E2"/>
    <mergeCell ref="A3:E3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  <pageSetUpPr fitToPage="1"/>
  </sheetPr>
  <dimension ref="A1:F26"/>
  <sheetViews>
    <sheetView workbookViewId="0">
      <selection activeCell="A3" sqref="A3:F3"/>
    </sheetView>
  </sheetViews>
  <sheetFormatPr defaultRowHeight="15" x14ac:dyDescent="0.25"/>
  <cols>
    <col min="1" max="1" width="57.42578125" customWidth="1"/>
    <col min="2" max="2" width="14.42578125" customWidth="1"/>
    <col min="3" max="3" width="17.85546875" customWidth="1"/>
    <col min="4" max="4" width="15.140625" customWidth="1"/>
    <col min="5" max="5" width="15.85546875" customWidth="1"/>
    <col min="6" max="6" width="14.85546875" customWidth="1"/>
  </cols>
  <sheetData>
    <row r="1" spans="1:6" x14ac:dyDescent="0.25">
      <c r="A1" s="243" t="s">
        <v>437</v>
      </c>
      <c r="B1" s="243"/>
      <c r="C1" s="243"/>
      <c r="D1" s="243"/>
      <c r="E1" s="243"/>
      <c r="F1" s="243"/>
    </row>
    <row r="2" spans="1:6" x14ac:dyDescent="0.25">
      <c r="A2" s="231" t="s">
        <v>432</v>
      </c>
      <c r="B2" s="231"/>
      <c r="C2" s="231"/>
      <c r="D2" s="231"/>
      <c r="E2" s="231"/>
      <c r="F2" s="231"/>
    </row>
    <row r="3" spans="1:6" x14ac:dyDescent="0.25">
      <c r="A3" s="231" t="s">
        <v>472</v>
      </c>
      <c r="B3" s="231"/>
      <c r="C3" s="231"/>
      <c r="D3" s="231"/>
      <c r="E3" s="231"/>
      <c r="F3" s="231"/>
    </row>
    <row r="4" spans="1:6" x14ac:dyDescent="0.25">
      <c r="A4" s="150"/>
      <c r="B4" s="151"/>
      <c r="C4" s="151"/>
      <c r="D4" s="151"/>
      <c r="E4" s="151"/>
      <c r="F4" s="151"/>
    </row>
    <row r="5" spans="1:6" x14ac:dyDescent="0.25">
      <c r="A5" s="244" t="s">
        <v>393</v>
      </c>
      <c r="B5" s="244"/>
      <c r="C5" s="244"/>
      <c r="D5" s="244"/>
      <c r="E5" s="244"/>
      <c r="F5" s="244"/>
    </row>
    <row r="6" spans="1:6" ht="15.75" thickBot="1" x14ac:dyDescent="0.3">
      <c r="A6" s="153"/>
      <c r="B6" s="152"/>
      <c r="C6" s="152"/>
      <c r="D6" s="152"/>
      <c r="E6" s="152"/>
      <c r="F6" s="154" t="s">
        <v>386</v>
      </c>
    </row>
    <row r="7" spans="1:6" ht="43.5" thickBot="1" x14ac:dyDescent="0.3">
      <c r="A7" s="155" t="s">
        <v>394</v>
      </c>
      <c r="B7" s="156" t="s">
        <v>388</v>
      </c>
      <c r="C7" s="156" t="s">
        <v>389</v>
      </c>
      <c r="D7" s="156" t="s">
        <v>456</v>
      </c>
      <c r="E7" s="156" t="s">
        <v>453</v>
      </c>
      <c r="F7" s="157" t="s">
        <v>454</v>
      </c>
    </row>
    <row r="8" spans="1:6" ht="15.75" thickBot="1" x14ac:dyDescent="0.3">
      <c r="A8" s="158" t="s">
        <v>7</v>
      </c>
      <c r="B8" s="159" t="s">
        <v>8</v>
      </c>
      <c r="C8" s="159" t="s">
        <v>9</v>
      </c>
      <c r="D8" s="159" t="s">
        <v>273</v>
      </c>
      <c r="E8" s="159" t="s">
        <v>274</v>
      </c>
      <c r="F8" s="160" t="s">
        <v>390</v>
      </c>
    </row>
    <row r="9" spans="1:6" x14ac:dyDescent="0.25">
      <c r="A9" s="173" t="s">
        <v>436</v>
      </c>
      <c r="B9" s="162">
        <f>SUM('8-d'!K26:L26)</f>
        <v>17335935</v>
      </c>
      <c r="C9" s="163" t="s">
        <v>438</v>
      </c>
      <c r="D9" s="162">
        <f>SUM('8-d'!E26:H26)</f>
        <v>13001951</v>
      </c>
      <c r="E9" s="162">
        <f>SUM(B9-D9)</f>
        <v>4333984</v>
      </c>
      <c r="F9" s="164">
        <f t="shared" ref="F9:F25" si="0">B9-D9-E9</f>
        <v>0</v>
      </c>
    </row>
    <row r="10" spans="1:6" x14ac:dyDescent="0.25">
      <c r="A10" s="173" t="s">
        <v>471</v>
      </c>
      <c r="B10" s="162">
        <v>14000000</v>
      </c>
      <c r="C10" s="163" t="s">
        <v>455</v>
      </c>
      <c r="D10" s="162"/>
      <c r="E10" s="162">
        <v>14000000</v>
      </c>
      <c r="F10" s="164">
        <f t="shared" si="0"/>
        <v>0</v>
      </c>
    </row>
    <row r="11" spans="1:6" x14ac:dyDescent="0.25">
      <c r="A11" s="173"/>
      <c r="B11" s="162"/>
      <c r="C11" s="163"/>
      <c r="D11" s="162"/>
      <c r="E11" s="162"/>
      <c r="F11" s="164">
        <f t="shared" si="0"/>
        <v>0</v>
      </c>
    </row>
    <row r="12" spans="1:6" x14ac:dyDescent="0.25">
      <c r="A12" s="173"/>
      <c r="B12" s="162"/>
      <c r="C12" s="163"/>
      <c r="D12" s="162"/>
      <c r="E12" s="162"/>
      <c r="F12" s="164">
        <f t="shared" si="0"/>
        <v>0</v>
      </c>
    </row>
    <row r="13" spans="1:6" x14ac:dyDescent="0.25">
      <c r="A13" s="173"/>
      <c r="B13" s="162"/>
      <c r="C13" s="163"/>
      <c r="D13" s="162"/>
      <c r="E13" s="162"/>
      <c r="F13" s="164">
        <f t="shared" si="0"/>
        <v>0</v>
      </c>
    </row>
    <row r="14" spans="1:6" x14ac:dyDescent="0.25">
      <c r="A14" s="173"/>
      <c r="B14" s="162"/>
      <c r="C14" s="163"/>
      <c r="D14" s="162"/>
      <c r="E14" s="162"/>
      <c r="F14" s="164">
        <f t="shared" si="0"/>
        <v>0</v>
      </c>
    </row>
    <row r="15" spans="1:6" x14ac:dyDescent="0.25">
      <c r="A15" s="173"/>
      <c r="B15" s="162"/>
      <c r="C15" s="163"/>
      <c r="D15" s="162"/>
      <c r="E15" s="162"/>
      <c r="F15" s="164">
        <f t="shared" si="0"/>
        <v>0</v>
      </c>
    </row>
    <row r="16" spans="1:6" x14ac:dyDescent="0.25">
      <c r="A16" s="173"/>
      <c r="B16" s="162"/>
      <c r="C16" s="163"/>
      <c r="D16" s="162"/>
      <c r="E16" s="162"/>
      <c r="F16" s="164">
        <f t="shared" si="0"/>
        <v>0</v>
      </c>
    </row>
    <row r="17" spans="1:6" x14ac:dyDescent="0.25">
      <c r="A17" s="173"/>
      <c r="B17" s="162"/>
      <c r="C17" s="163"/>
      <c r="D17" s="162"/>
      <c r="E17" s="162"/>
      <c r="F17" s="164">
        <f t="shared" si="0"/>
        <v>0</v>
      </c>
    </row>
    <row r="18" spans="1:6" x14ac:dyDescent="0.25">
      <c r="A18" s="173"/>
      <c r="B18" s="162"/>
      <c r="C18" s="163"/>
      <c r="D18" s="162"/>
      <c r="E18" s="162"/>
      <c r="F18" s="164">
        <f t="shared" si="0"/>
        <v>0</v>
      </c>
    </row>
    <row r="19" spans="1:6" x14ac:dyDescent="0.25">
      <c r="A19" s="173"/>
      <c r="B19" s="162"/>
      <c r="C19" s="163"/>
      <c r="D19" s="162"/>
      <c r="E19" s="162"/>
      <c r="F19" s="164">
        <f t="shared" si="0"/>
        <v>0</v>
      </c>
    </row>
    <row r="20" spans="1:6" x14ac:dyDescent="0.25">
      <c r="A20" s="173"/>
      <c r="B20" s="162"/>
      <c r="C20" s="163"/>
      <c r="D20" s="162"/>
      <c r="E20" s="162"/>
      <c r="F20" s="164">
        <f t="shared" si="0"/>
        <v>0</v>
      </c>
    </row>
    <row r="21" spans="1:6" x14ac:dyDescent="0.25">
      <c r="A21" s="173"/>
      <c r="B21" s="162"/>
      <c r="C21" s="163"/>
      <c r="D21" s="162"/>
      <c r="E21" s="162"/>
      <c r="F21" s="164">
        <f t="shared" si="0"/>
        <v>0</v>
      </c>
    </row>
    <row r="22" spans="1:6" x14ac:dyDescent="0.25">
      <c r="A22" s="173"/>
      <c r="B22" s="162"/>
      <c r="C22" s="163"/>
      <c r="D22" s="162"/>
      <c r="E22" s="162"/>
      <c r="F22" s="164">
        <f t="shared" si="0"/>
        <v>0</v>
      </c>
    </row>
    <row r="23" spans="1:6" x14ac:dyDescent="0.25">
      <c r="A23" s="173"/>
      <c r="B23" s="162"/>
      <c r="C23" s="163"/>
      <c r="D23" s="162"/>
      <c r="E23" s="162"/>
      <c r="F23" s="164">
        <f t="shared" si="0"/>
        <v>0</v>
      </c>
    </row>
    <row r="24" spans="1:6" x14ac:dyDescent="0.25">
      <c r="A24" s="173"/>
      <c r="B24" s="162"/>
      <c r="C24" s="163"/>
      <c r="D24" s="162"/>
      <c r="E24" s="162"/>
      <c r="F24" s="164">
        <f t="shared" si="0"/>
        <v>0</v>
      </c>
    </row>
    <row r="25" spans="1:6" ht="15.75" thickBot="1" x14ac:dyDescent="0.3">
      <c r="A25" s="165"/>
      <c r="B25" s="166"/>
      <c r="C25" s="167"/>
      <c r="D25" s="166"/>
      <c r="E25" s="166"/>
      <c r="F25" s="168">
        <f t="shared" si="0"/>
        <v>0</v>
      </c>
    </row>
    <row r="26" spans="1:6" ht="15.75" thickBot="1" x14ac:dyDescent="0.3">
      <c r="A26" s="169" t="s">
        <v>391</v>
      </c>
      <c r="B26" s="170">
        <f>SUM(B9:B25)</f>
        <v>31335935</v>
      </c>
      <c r="C26" s="171"/>
      <c r="D26" s="170">
        <f>SUM(D9:D25)</f>
        <v>13001951</v>
      </c>
      <c r="E26" s="170">
        <f>SUM(E9:E25)</f>
        <v>18333984</v>
      </c>
      <c r="F26" s="172">
        <f>SUM(F9:F25)</f>
        <v>0</v>
      </c>
    </row>
  </sheetData>
  <mergeCells count="4"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28515625" customWidth="1"/>
  </cols>
  <sheetData>
    <row r="1" spans="1:13" ht="15.75" x14ac:dyDescent="0.25">
      <c r="A1" s="229" t="s">
        <v>428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ht="15" customHeight="1" x14ac:dyDescent="0.25">
      <c r="A2" s="231" t="s">
        <v>432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3" ht="15" customHeight="1" x14ac:dyDescent="0.25">
      <c r="A3" s="231" t="s">
        <v>472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 ht="15" customHeight="1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84"/>
      <c r="L4" s="150"/>
      <c r="M4" s="150"/>
    </row>
    <row r="5" spans="1:13" ht="15.75" x14ac:dyDescent="0.25">
      <c r="C5" s="290" t="s">
        <v>395</v>
      </c>
      <c r="D5" s="290"/>
      <c r="E5" s="290"/>
      <c r="F5" s="290"/>
      <c r="G5" s="290"/>
      <c r="H5" s="290"/>
      <c r="I5" s="290"/>
    </row>
    <row r="6" spans="1:13" ht="15.75" x14ac:dyDescent="0.25">
      <c r="C6" s="290" t="s">
        <v>396</v>
      </c>
      <c r="D6" s="290"/>
      <c r="E6" s="290"/>
      <c r="F6" s="290"/>
      <c r="G6" s="290"/>
      <c r="H6" s="290"/>
      <c r="I6" s="290"/>
    </row>
    <row r="8" spans="1:13" ht="15.75" x14ac:dyDescent="0.25">
      <c r="A8" s="291" t="s">
        <v>397</v>
      </c>
      <c r="B8" s="291"/>
      <c r="C8" s="291"/>
      <c r="D8" s="291"/>
      <c r="E8" t="s">
        <v>398</v>
      </c>
    </row>
    <row r="9" spans="1:13" ht="15.75" x14ac:dyDescent="0.25">
      <c r="A9" s="174" t="s">
        <v>399</v>
      </c>
      <c r="B9" s="174"/>
      <c r="C9" s="175" t="s">
        <v>400</v>
      </c>
      <c r="D9" s="176"/>
      <c r="E9" s="176"/>
      <c r="F9" s="176"/>
      <c r="G9" s="176"/>
      <c r="H9" s="176"/>
    </row>
    <row r="10" spans="1:13" ht="15.75" x14ac:dyDescent="0.25">
      <c r="A10" s="174" t="s">
        <v>401</v>
      </c>
      <c r="B10" s="174"/>
      <c r="C10" s="175" t="s">
        <v>402</v>
      </c>
      <c r="D10" s="174"/>
    </row>
    <row r="11" spans="1:13" ht="15.75" x14ac:dyDescent="0.25">
      <c r="A11" s="174" t="s">
        <v>403</v>
      </c>
      <c r="B11" s="174"/>
      <c r="C11" s="174"/>
      <c r="D11" s="177" t="s">
        <v>404</v>
      </c>
    </row>
    <row r="12" spans="1:13" ht="15.75" thickBot="1" x14ac:dyDescent="0.3"/>
    <row r="13" spans="1:13" ht="15.75" thickBot="1" x14ac:dyDescent="0.3">
      <c r="A13" s="253" t="s">
        <v>405</v>
      </c>
      <c r="B13" s="254"/>
      <c r="C13" s="254"/>
      <c r="D13" s="255"/>
      <c r="E13" s="275">
        <v>2018</v>
      </c>
      <c r="F13" s="276"/>
      <c r="G13" s="275">
        <v>2019</v>
      </c>
      <c r="H13" s="276"/>
      <c r="I13" s="277">
        <v>2020</v>
      </c>
      <c r="J13" s="277"/>
      <c r="K13" s="204">
        <v>2021</v>
      </c>
      <c r="L13" s="276" t="s">
        <v>406</v>
      </c>
      <c r="M13" s="257"/>
    </row>
    <row r="14" spans="1:13" x14ac:dyDescent="0.25">
      <c r="A14" s="272" t="s">
        <v>407</v>
      </c>
      <c r="B14" s="273"/>
      <c r="C14" s="273"/>
      <c r="D14" s="287"/>
      <c r="E14" s="274"/>
      <c r="F14" s="274"/>
      <c r="G14" s="274"/>
      <c r="H14" s="274"/>
      <c r="I14" s="274"/>
      <c r="J14" s="288"/>
      <c r="K14" s="185"/>
      <c r="L14" s="274"/>
      <c r="M14" s="289"/>
    </row>
    <row r="15" spans="1:13" x14ac:dyDescent="0.25">
      <c r="A15" s="178" t="s">
        <v>408</v>
      </c>
      <c r="B15" s="179"/>
      <c r="C15" s="179"/>
      <c r="D15" s="180"/>
      <c r="E15" s="248"/>
      <c r="F15" s="248"/>
      <c r="G15" s="248"/>
      <c r="H15" s="248"/>
      <c r="I15" s="248"/>
      <c r="J15" s="285"/>
      <c r="K15" s="187"/>
      <c r="L15" s="248"/>
      <c r="M15" s="286"/>
    </row>
    <row r="16" spans="1:13" x14ac:dyDescent="0.25">
      <c r="A16" s="258" t="s">
        <v>409</v>
      </c>
      <c r="B16" s="259"/>
      <c r="C16" s="259"/>
      <c r="D16" s="284"/>
      <c r="E16" s="248">
        <v>12911439</v>
      </c>
      <c r="F16" s="248"/>
      <c r="G16" s="248">
        <v>9199291</v>
      </c>
      <c r="H16" s="248"/>
      <c r="I16" s="248"/>
      <c r="J16" s="285"/>
      <c r="K16" s="187"/>
      <c r="L16" s="248">
        <f>SUM(E16:J16)</f>
        <v>22110730</v>
      </c>
      <c r="M16" s="286"/>
    </row>
    <row r="17" spans="1:13" x14ac:dyDescent="0.25">
      <c r="A17" s="258" t="s">
        <v>410</v>
      </c>
      <c r="B17" s="259"/>
      <c r="C17" s="259"/>
      <c r="D17" s="284"/>
      <c r="E17" s="248"/>
      <c r="F17" s="248"/>
      <c r="G17" s="248"/>
      <c r="H17" s="248"/>
      <c r="I17" s="248"/>
      <c r="J17" s="285"/>
      <c r="K17" s="187"/>
      <c r="L17" s="248"/>
      <c r="M17" s="286"/>
    </row>
    <row r="18" spans="1:13" x14ac:dyDescent="0.25">
      <c r="A18" s="258" t="s">
        <v>411</v>
      </c>
      <c r="B18" s="259"/>
      <c r="C18" s="259"/>
      <c r="D18" s="284"/>
      <c r="E18" s="248"/>
      <c r="F18" s="248"/>
      <c r="G18" s="248"/>
      <c r="H18" s="248"/>
      <c r="I18" s="248"/>
      <c r="J18" s="285"/>
      <c r="K18" s="187"/>
      <c r="L18" s="248"/>
      <c r="M18" s="286"/>
    </row>
    <row r="19" spans="1:13" x14ac:dyDescent="0.25">
      <c r="A19" s="258" t="s">
        <v>412</v>
      </c>
      <c r="B19" s="259"/>
      <c r="C19" s="259"/>
      <c r="D19" s="284"/>
      <c r="E19" s="248"/>
      <c r="F19" s="248"/>
      <c r="G19" s="248"/>
      <c r="H19" s="248"/>
      <c r="I19" s="248"/>
      <c r="J19" s="285"/>
      <c r="K19" s="187"/>
      <c r="L19" s="248"/>
      <c r="M19" s="286"/>
    </row>
    <row r="20" spans="1:13" ht="15.75" thickBot="1" x14ac:dyDescent="0.3">
      <c r="A20" s="249"/>
      <c r="B20" s="250"/>
      <c r="C20" s="250"/>
      <c r="D20" s="282"/>
      <c r="E20" s="251"/>
      <c r="F20" s="251"/>
      <c r="G20" s="251"/>
      <c r="H20" s="251"/>
      <c r="I20" s="251"/>
      <c r="J20" s="283"/>
      <c r="K20" s="189"/>
      <c r="L20" s="251"/>
      <c r="M20" s="252"/>
    </row>
    <row r="21" spans="1:13" ht="15.75" thickBot="1" x14ac:dyDescent="0.3">
      <c r="A21" s="245" t="s">
        <v>413</v>
      </c>
      <c r="B21" s="246"/>
      <c r="C21" s="246"/>
      <c r="D21" s="278"/>
      <c r="E21" s="279">
        <f>SUM(E16:F20)</f>
        <v>12911439</v>
      </c>
      <c r="F21" s="280"/>
      <c r="G21" s="279">
        <f>SUM(G16:H20)</f>
        <v>9199291</v>
      </c>
      <c r="H21" s="280"/>
      <c r="I21" s="279"/>
      <c r="J21" s="280"/>
      <c r="K21" s="190"/>
      <c r="L21" s="281">
        <f>SUM(L14:M20)</f>
        <v>22110730</v>
      </c>
      <c r="M21" s="260"/>
    </row>
    <row r="22" spans="1:13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  <c r="K22" s="182"/>
    </row>
    <row r="23" spans="1:13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  <c r="K23" s="182"/>
    </row>
    <row r="24" spans="1:13" ht="15.75" thickBot="1" x14ac:dyDescent="0.3">
      <c r="A24" s="245" t="s">
        <v>414</v>
      </c>
      <c r="B24" s="246"/>
      <c r="C24" s="246"/>
      <c r="D24" s="246"/>
      <c r="E24" s="275">
        <v>2018</v>
      </c>
      <c r="F24" s="276"/>
      <c r="G24" s="275">
        <v>2019</v>
      </c>
      <c r="H24" s="276"/>
      <c r="I24" s="277">
        <v>2020</v>
      </c>
      <c r="J24" s="277"/>
      <c r="K24" s="204">
        <v>2021</v>
      </c>
      <c r="L24" s="276" t="s">
        <v>406</v>
      </c>
      <c r="M24" s="257"/>
    </row>
    <row r="25" spans="1:13" x14ac:dyDescent="0.25">
      <c r="A25" s="272" t="s">
        <v>415</v>
      </c>
      <c r="B25" s="273"/>
      <c r="C25" s="273"/>
      <c r="D25" s="273"/>
      <c r="E25" s="248">
        <v>1823222</v>
      </c>
      <c r="F25" s="248"/>
      <c r="G25" s="248">
        <v>2869929</v>
      </c>
      <c r="H25" s="248"/>
      <c r="I25" s="274">
        <v>975610</v>
      </c>
      <c r="J25" s="274"/>
      <c r="K25" s="205"/>
      <c r="L25" s="248">
        <f t="shared" ref="L25:L27" si="0">SUM(E25:K25)</f>
        <v>5668761</v>
      </c>
      <c r="M25" s="248"/>
    </row>
    <row r="26" spans="1:13" x14ac:dyDescent="0.25">
      <c r="A26" s="258" t="s">
        <v>416</v>
      </c>
      <c r="B26" s="259"/>
      <c r="C26" s="259"/>
      <c r="D26" s="259"/>
      <c r="E26" s="248"/>
      <c r="F26" s="248"/>
      <c r="G26" s="248">
        <v>2211073</v>
      </c>
      <c r="H26" s="248"/>
      <c r="I26" s="248"/>
      <c r="J26" s="248"/>
      <c r="K26" s="186"/>
      <c r="L26" s="248">
        <f t="shared" si="0"/>
        <v>2211073</v>
      </c>
      <c r="M26" s="248"/>
    </row>
    <row r="27" spans="1:13" x14ac:dyDescent="0.25">
      <c r="A27" s="258" t="s">
        <v>417</v>
      </c>
      <c r="B27" s="259"/>
      <c r="C27" s="259"/>
      <c r="D27" s="259"/>
      <c r="E27" s="248">
        <v>3080004</v>
      </c>
      <c r="F27" s="248"/>
      <c r="G27" s="248">
        <v>5390388</v>
      </c>
      <c r="H27" s="248"/>
      <c r="I27" s="248">
        <v>5331907</v>
      </c>
      <c r="J27" s="248"/>
      <c r="K27" s="186"/>
      <c r="L27" s="248">
        <f t="shared" si="0"/>
        <v>13802299</v>
      </c>
      <c r="M27" s="248"/>
    </row>
    <row r="28" spans="1:13" x14ac:dyDescent="0.25">
      <c r="A28" s="269" t="s">
        <v>470</v>
      </c>
      <c r="B28" s="270"/>
      <c r="C28" s="270"/>
      <c r="D28" s="271"/>
      <c r="E28" s="248"/>
      <c r="F28" s="248"/>
      <c r="G28" s="248"/>
      <c r="H28" s="248"/>
      <c r="I28" s="248"/>
      <c r="J28" s="248"/>
      <c r="K28" s="186">
        <v>428597</v>
      </c>
      <c r="L28" s="248">
        <f>SUM(E28:K28)</f>
        <v>428597</v>
      </c>
      <c r="M28" s="248"/>
    </row>
    <row r="29" spans="1:13" ht="15.75" thickBot="1" x14ac:dyDescent="0.3">
      <c r="A29" s="249"/>
      <c r="B29" s="250"/>
      <c r="C29" s="250"/>
      <c r="D29" s="250"/>
      <c r="E29" s="251"/>
      <c r="F29" s="251"/>
      <c r="G29" s="251"/>
      <c r="H29" s="251"/>
      <c r="I29" s="251"/>
      <c r="J29" s="251"/>
      <c r="K29" s="188"/>
      <c r="L29" s="251"/>
      <c r="M29" s="252"/>
    </row>
    <row r="30" spans="1:13" ht="15.75" thickBot="1" x14ac:dyDescent="0.3">
      <c r="A30" s="245" t="s">
        <v>406</v>
      </c>
      <c r="B30" s="246"/>
      <c r="C30" s="246"/>
      <c r="D30" s="246"/>
      <c r="E30" s="247">
        <f>SUM(E25:F29)</f>
        <v>4903226</v>
      </c>
      <c r="F30" s="247"/>
      <c r="G30" s="247">
        <f>SUM(G25:H29)</f>
        <v>10471390</v>
      </c>
      <c r="H30" s="247"/>
      <c r="I30" s="247">
        <f>SUM(I25:J29)</f>
        <v>6307517</v>
      </c>
      <c r="J30" s="247"/>
      <c r="K30" s="191">
        <f>SUM(K25:K29)</f>
        <v>428597</v>
      </c>
      <c r="L30" s="247">
        <f>SUM(L25:M29)</f>
        <v>22110730</v>
      </c>
      <c r="M30" s="260"/>
    </row>
    <row r="33" spans="1:13" ht="15.75" x14ac:dyDescent="0.25">
      <c r="A33" s="183" t="s">
        <v>459</v>
      </c>
      <c r="B33" s="183"/>
      <c r="C33" s="183"/>
      <c r="D33" s="183"/>
      <c r="E33" s="183"/>
      <c r="F33" s="183"/>
      <c r="G33" s="183"/>
      <c r="H33" s="183"/>
      <c r="I33" s="183"/>
    </row>
    <row r="35" spans="1:13" ht="15.75" thickBot="1" x14ac:dyDescent="0.3"/>
    <row r="36" spans="1:13" ht="15.75" thickBot="1" x14ac:dyDescent="0.3">
      <c r="A36" s="267" t="s">
        <v>418</v>
      </c>
      <c r="B36" s="268"/>
      <c r="C36" s="268"/>
      <c r="D36" s="268"/>
      <c r="E36" s="268"/>
      <c r="F36" s="268"/>
      <c r="G36" s="268"/>
      <c r="H36" s="268"/>
      <c r="I36" s="268"/>
      <c r="J36" s="256" t="s">
        <v>419</v>
      </c>
      <c r="K36" s="256"/>
      <c r="L36" s="256"/>
      <c r="M36" s="257"/>
    </row>
    <row r="37" spans="1:13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3"/>
      <c r="K37" s="264"/>
      <c r="L37" s="264"/>
      <c r="M37" s="265"/>
    </row>
    <row r="38" spans="1:13" ht="15.75" thickBot="1" x14ac:dyDescent="0.3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66"/>
    </row>
    <row r="39" spans="1:13" ht="15.75" thickBot="1" x14ac:dyDescent="0.3">
      <c r="A39" s="253" t="s">
        <v>420</v>
      </c>
      <c r="B39" s="254"/>
      <c r="C39" s="254"/>
      <c r="D39" s="254"/>
      <c r="E39" s="254"/>
      <c r="F39" s="254"/>
      <c r="G39" s="254"/>
      <c r="H39" s="254"/>
      <c r="I39" s="255"/>
      <c r="J39" s="256"/>
      <c r="K39" s="256"/>
      <c r="L39" s="256"/>
      <c r="M39" s="257"/>
    </row>
  </sheetData>
  <mergeCells count="93">
    <mergeCell ref="A1:M1"/>
    <mergeCell ref="A2:M2"/>
    <mergeCell ref="C5:I5"/>
    <mergeCell ref="C6:I6"/>
    <mergeCell ref="A8:D8"/>
    <mergeCell ref="A3:M3"/>
    <mergeCell ref="A13:D13"/>
    <mergeCell ref="E13:F13"/>
    <mergeCell ref="G13:H13"/>
    <mergeCell ref="I13:J13"/>
    <mergeCell ref="L13:M13"/>
    <mergeCell ref="A14:D14"/>
    <mergeCell ref="E14:F14"/>
    <mergeCell ref="G14:H14"/>
    <mergeCell ref="I14:J14"/>
    <mergeCell ref="L14:M14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39:I39"/>
    <mergeCell ref="J39:M39"/>
    <mergeCell ref="A27:D27"/>
    <mergeCell ref="E27:F27"/>
    <mergeCell ref="G27:H27"/>
    <mergeCell ref="I27:J27"/>
    <mergeCell ref="L27:M27"/>
    <mergeCell ref="L30:M30"/>
    <mergeCell ref="A37:I37"/>
    <mergeCell ref="J37:M37"/>
    <mergeCell ref="A38:I38"/>
    <mergeCell ref="J38:M38"/>
    <mergeCell ref="A36:I36"/>
    <mergeCell ref="J36:M36"/>
    <mergeCell ref="A28:D28"/>
    <mergeCell ref="E28:F28"/>
    <mergeCell ref="L28:M2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G28:H28"/>
    <mergeCell ref="I28:J2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A1:O39"/>
  <sheetViews>
    <sheetView workbookViewId="0">
      <selection activeCell="A3" sqref="A3:L3"/>
    </sheetView>
  </sheetViews>
  <sheetFormatPr defaultRowHeight="15" x14ac:dyDescent="0.25"/>
  <cols>
    <col min="11" max="11" width="19.140625" customWidth="1"/>
    <col min="15" max="15" width="9.5703125" bestFit="1" customWidth="1"/>
  </cols>
  <sheetData>
    <row r="1" spans="1:13" ht="15.75" x14ac:dyDescent="0.25">
      <c r="A1" s="229" t="s">
        <v>431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3" x14ac:dyDescent="0.25">
      <c r="A2" s="231" t="s">
        <v>432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3" x14ac:dyDescent="0.25">
      <c r="A3" s="231" t="s">
        <v>472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3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3" ht="15.75" x14ac:dyDescent="0.25">
      <c r="C5" s="290" t="s">
        <v>395</v>
      </c>
      <c r="D5" s="290"/>
      <c r="E5" s="290"/>
      <c r="F5" s="290"/>
      <c r="G5" s="290"/>
      <c r="H5" s="290"/>
      <c r="I5" s="290"/>
    </row>
    <row r="6" spans="1:13" ht="15.75" x14ac:dyDescent="0.25">
      <c r="C6" s="290" t="s">
        <v>396</v>
      </c>
      <c r="D6" s="290"/>
      <c r="E6" s="290"/>
      <c r="F6" s="290"/>
      <c r="G6" s="290"/>
      <c r="H6" s="290"/>
      <c r="I6" s="290"/>
    </row>
    <row r="8" spans="1:13" ht="15.75" x14ac:dyDescent="0.25">
      <c r="A8" s="291" t="s">
        <v>397</v>
      </c>
      <c r="B8" s="291"/>
      <c r="C8" s="291"/>
      <c r="D8" s="291"/>
      <c r="E8" t="s">
        <v>398</v>
      </c>
    </row>
    <row r="9" spans="1:13" ht="15.75" x14ac:dyDescent="0.25">
      <c r="A9" s="174" t="s">
        <v>399</v>
      </c>
      <c r="B9" s="174"/>
      <c r="C9" t="s">
        <v>421</v>
      </c>
      <c r="D9" s="176"/>
      <c r="E9" s="176"/>
      <c r="F9" s="176"/>
      <c r="G9" s="176"/>
      <c r="H9" s="176"/>
    </row>
    <row r="10" spans="1:13" ht="15.75" x14ac:dyDescent="0.25">
      <c r="A10" s="174" t="s">
        <v>401</v>
      </c>
      <c r="B10" s="174"/>
      <c r="C10" t="s">
        <v>422</v>
      </c>
      <c r="D10" s="174"/>
    </row>
    <row r="11" spans="1:13" ht="15.75" x14ac:dyDescent="0.25">
      <c r="A11" s="174" t="s">
        <v>403</v>
      </c>
      <c r="B11" s="174"/>
      <c r="C11" s="174"/>
      <c r="D11" s="177" t="s">
        <v>423</v>
      </c>
    </row>
    <row r="12" spans="1:13" ht="15.75" thickBot="1" x14ac:dyDescent="0.3"/>
    <row r="13" spans="1:13" ht="15.75" thickBot="1" x14ac:dyDescent="0.3">
      <c r="A13" s="253" t="s">
        <v>405</v>
      </c>
      <c r="B13" s="254"/>
      <c r="C13" s="254"/>
      <c r="D13" s="255"/>
      <c r="E13" s="275">
        <v>2018</v>
      </c>
      <c r="F13" s="276"/>
      <c r="G13" s="275">
        <v>2019</v>
      </c>
      <c r="H13" s="276"/>
      <c r="I13" s="294">
        <v>2020</v>
      </c>
      <c r="J13" s="294"/>
      <c r="K13" s="194">
        <v>2021</v>
      </c>
      <c r="L13" s="293" t="s">
        <v>406</v>
      </c>
      <c r="M13" s="257"/>
    </row>
    <row r="14" spans="1:13" x14ac:dyDescent="0.25">
      <c r="A14" s="272" t="s">
        <v>407</v>
      </c>
      <c r="B14" s="273"/>
      <c r="C14" s="273"/>
      <c r="D14" s="287"/>
      <c r="E14" s="274"/>
      <c r="F14" s="274"/>
      <c r="G14" s="274"/>
      <c r="H14" s="274"/>
      <c r="I14" s="274"/>
      <c r="J14" s="288"/>
      <c r="K14" s="195">
        <f>32400+125000+108857</f>
        <v>266257</v>
      </c>
      <c r="L14" s="274">
        <f>SUM(E14:K14)</f>
        <v>266257</v>
      </c>
      <c r="M14" s="289"/>
    </row>
    <row r="15" spans="1:13" x14ac:dyDescent="0.25">
      <c r="A15" s="178" t="s">
        <v>408</v>
      </c>
      <c r="B15" s="179"/>
      <c r="C15" s="179"/>
      <c r="D15" s="180"/>
      <c r="E15" s="248"/>
      <c r="F15" s="248"/>
      <c r="G15" s="248"/>
      <c r="H15" s="248"/>
      <c r="I15" s="248"/>
      <c r="J15" s="285"/>
      <c r="K15" s="197"/>
      <c r="L15" s="248"/>
      <c r="M15" s="286"/>
    </row>
    <row r="16" spans="1:13" x14ac:dyDescent="0.25">
      <c r="A16" s="258" t="s">
        <v>409</v>
      </c>
      <c r="B16" s="259"/>
      <c r="C16" s="259"/>
      <c r="D16" s="284"/>
      <c r="E16" s="248">
        <v>25613972</v>
      </c>
      <c r="F16" s="248"/>
      <c r="G16" s="248">
        <v>29985310</v>
      </c>
      <c r="H16" s="248"/>
      <c r="I16" s="248">
        <v>6091200</v>
      </c>
      <c r="J16" s="285"/>
      <c r="K16" s="197">
        <v>5173752</v>
      </c>
      <c r="L16" s="248">
        <f>SUM(E16:K16)</f>
        <v>66864234</v>
      </c>
      <c r="M16" s="286"/>
    </row>
    <row r="17" spans="1:15" x14ac:dyDescent="0.25">
      <c r="A17" s="258" t="s">
        <v>410</v>
      </c>
      <c r="B17" s="259"/>
      <c r="C17" s="259"/>
      <c r="D17" s="284"/>
      <c r="E17" s="248"/>
      <c r="F17" s="248"/>
      <c r="G17" s="248"/>
      <c r="H17" s="248"/>
      <c r="I17" s="248"/>
      <c r="J17" s="285"/>
      <c r="K17" s="197"/>
      <c r="L17" s="248"/>
      <c r="M17" s="286"/>
    </row>
    <row r="18" spans="1:15" x14ac:dyDescent="0.25">
      <c r="A18" s="258" t="s">
        <v>411</v>
      </c>
      <c r="B18" s="259"/>
      <c r="C18" s="259"/>
      <c r="D18" s="284"/>
      <c r="E18" s="248"/>
      <c r="F18" s="248"/>
      <c r="G18" s="248"/>
      <c r="H18" s="248"/>
      <c r="I18" s="248"/>
      <c r="J18" s="285"/>
      <c r="K18" s="197"/>
      <c r="L18" s="248"/>
      <c r="M18" s="286"/>
    </row>
    <row r="19" spans="1:15" x14ac:dyDescent="0.25">
      <c r="A19" s="258" t="s">
        <v>412</v>
      </c>
      <c r="B19" s="259"/>
      <c r="C19" s="259"/>
      <c r="D19" s="284"/>
      <c r="E19" s="248"/>
      <c r="F19" s="248"/>
      <c r="G19" s="248"/>
      <c r="H19" s="248"/>
      <c r="I19" s="248"/>
      <c r="J19" s="285"/>
      <c r="K19" s="197"/>
      <c r="L19" s="248"/>
      <c r="M19" s="286"/>
    </row>
    <row r="20" spans="1:15" ht="15.75" thickBot="1" x14ac:dyDescent="0.3">
      <c r="A20" s="249"/>
      <c r="B20" s="250"/>
      <c r="C20" s="250"/>
      <c r="D20" s="282"/>
      <c r="E20" s="251"/>
      <c r="F20" s="251"/>
      <c r="G20" s="251"/>
      <c r="H20" s="251"/>
      <c r="I20" s="251"/>
      <c r="J20" s="283"/>
      <c r="K20" s="199"/>
      <c r="L20" s="251"/>
      <c r="M20" s="252"/>
    </row>
    <row r="21" spans="1:15" ht="15.75" thickBot="1" x14ac:dyDescent="0.3">
      <c r="A21" s="245" t="s">
        <v>413</v>
      </c>
      <c r="B21" s="246"/>
      <c r="C21" s="246"/>
      <c r="D21" s="278"/>
      <c r="E21" s="279">
        <f>SUM(E16:F20)</f>
        <v>25613972</v>
      </c>
      <c r="F21" s="280"/>
      <c r="G21" s="279">
        <f>SUM(G16:H20)</f>
        <v>29985310</v>
      </c>
      <c r="H21" s="280"/>
      <c r="I21" s="279">
        <f>SUM(I16:J20)</f>
        <v>6091200</v>
      </c>
      <c r="J21" s="280"/>
      <c r="K21" s="200">
        <f>SUM(K14:K20)</f>
        <v>5440009</v>
      </c>
      <c r="L21" s="281">
        <f>SUM(L14:M20)</f>
        <v>67130491</v>
      </c>
      <c r="M21" s="260"/>
    </row>
    <row r="22" spans="1:15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  <c r="K22" s="182"/>
    </row>
    <row r="23" spans="1:15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  <c r="K23" s="182"/>
    </row>
    <row r="24" spans="1:15" ht="15.75" thickBot="1" x14ac:dyDescent="0.3">
      <c r="A24" s="245" t="s">
        <v>414</v>
      </c>
      <c r="B24" s="246"/>
      <c r="C24" s="246"/>
      <c r="D24" s="246"/>
      <c r="E24" s="275">
        <v>2018</v>
      </c>
      <c r="F24" s="276"/>
      <c r="G24" s="275">
        <v>2019</v>
      </c>
      <c r="H24" s="276"/>
      <c r="I24" s="294">
        <v>2020</v>
      </c>
      <c r="J24" s="294"/>
      <c r="K24" s="194">
        <v>2021</v>
      </c>
      <c r="L24" s="293" t="s">
        <v>406</v>
      </c>
      <c r="M24" s="257"/>
    </row>
    <row r="25" spans="1:15" x14ac:dyDescent="0.25">
      <c r="A25" s="272" t="s">
        <v>415</v>
      </c>
      <c r="B25" s="273"/>
      <c r="C25" s="273"/>
      <c r="D25" s="273"/>
      <c r="E25" s="248">
        <v>3585000</v>
      </c>
      <c r="F25" s="248"/>
      <c r="G25" s="248">
        <v>9814996</v>
      </c>
      <c r="H25" s="248"/>
      <c r="I25" s="248">
        <f>5336091+870555</f>
        <v>6206646</v>
      </c>
      <c r="J25" s="248"/>
      <c r="K25" s="196"/>
      <c r="L25" s="248">
        <f>SUM(E25:J25)</f>
        <v>19606642</v>
      </c>
      <c r="M25" s="248"/>
      <c r="O25" s="227"/>
    </row>
    <row r="26" spans="1:15" x14ac:dyDescent="0.25">
      <c r="A26" s="258" t="s">
        <v>416</v>
      </c>
      <c r="B26" s="259"/>
      <c r="C26" s="259"/>
      <c r="D26" s="259"/>
      <c r="E26" s="248"/>
      <c r="F26" s="248"/>
      <c r="G26" s="248">
        <v>2997200</v>
      </c>
      <c r="H26" s="248"/>
      <c r="I26" s="248"/>
      <c r="J26" s="248"/>
      <c r="K26" s="196"/>
      <c r="L26" s="248">
        <f>SUM(E26:J26)</f>
        <v>2997200</v>
      </c>
      <c r="M26" s="248"/>
    </row>
    <row r="27" spans="1:15" x14ac:dyDescent="0.25">
      <c r="A27" s="258" t="s">
        <v>417</v>
      </c>
      <c r="B27" s="259"/>
      <c r="C27" s="259"/>
      <c r="D27" s="259"/>
      <c r="E27" s="248">
        <v>10782300</v>
      </c>
      <c r="F27" s="248"/>
      <c r="G27" s="248">
        <v>16981463</v>
      </c>
      <c r="H27" s="248"/>
      <c r="I27" s="248">
        <v>16762886</v>
      </c>
      <c r="J27" s="248"/>
      <c r="K27" s="196"/>
      <c r="L27" s="248">
        <f>SUM(E27:J27)</f>
        <v>44526649</v>
      </c>
      <c r="M27" s="248"/>
    </row>
    <row r="28" spans="1:15" x14ac:dyDescent="0.25">
      <c r="A28" s="292"/>
      <c r="B28" s="277"/>
      <c r="C28" s="277"/>
      <c r="D28" s="277"/>
      <c r="E28" s="248"/>
      <c r="F28" s="248"/>
      <c r="G28" s="248"/>
      <c r="H28" s="248"/>
      <c r="I28" s="248"/>
      <c r="J28" s="248"/>
      <c r="K28" s="196"/>
      <c r="L28" s="248"/>
      <c r="M28" s="286"/>
    </row>
    <row r="29" spans="1:15" ht="15.75" thickBot="1" x14ac:dyDescent="0.3">
      <c r="A29" s="249"/>
      <c r="B29" s="250"/>
      <c r="C29" s="250"/>
      <c r="D29" s="250"/>
      <c r="E29" s="251"/>
      <c r="F29" s="251"/>
      <c r="G29" s="251"/>
      <c r="H29" s="251"/>
      <c r="I29" s="251"/>
      <c r="J29" s="251"/>
      <c r="K29" s="198"/>
      <c r="L29" s="251"/>
      <c r="M29" s="252"/>
    </row>
    <row r="30" spans="1:15" ht="15.75" thickBot="1" x14ac:dyDescent="0.3">
      <c r="A30" s="245" t="s">
        <v>406</v>
      </c>
      <c r="B30" s="246"/>
      <c r="C30" s="246"/>
      <c r="D30" s="246"/>
      <c r="E30" s="247">
        <f>SUM(E25:F29)</f>
        <v>14367300</v>
      </c>
      <c r="F30" s="247"/>
      <c r="G30" s="247">
        <f>SUM(G25:H29)</f>
        <v>29793659</v>
      </c>
      <c r="H30" s="247"/>
      <c r="I30" s="247">
        <f>SUM(I25:J29)</f>
        <v>22969532</v>
      </c>
      <c r="J30" s="247"/>
      <c r="K30" s="201"/>
      <c r="L30" s="247">
        <f>SUM(L25:M27)</f>
        <v>67130491</v>
      </c>
      <c r="M30" s="260"/>
    </row>
    <row r="33" spans="1:13" ht="15.75" x14ac:dyDescent="0.25">
      <c r="A33" s="183" t="s">
        <v>459</v>
      </c>
      <c r="B33" s="183"/>
      <c r="C33" s="183"/>
      <c r="D33" s="183"/>
      <c r="E33" s="183"/>
      <c r="F33" s="183"/>
      <c r="G33" s="183"/>
      <c r="H33" s="183"/>
      <c r="I33" s="183"/>
    </row>
    <row r="35" spans="1:13" ht="15.75" thickBot="1" x14ac:dyDescent="0.3"/>
    <row r="36" spans="1:13" ht="15.75" thickBot="1" x14ac:dyDescent="0.3">
      <c r="A36" s="267" t="s">
        <v>418</v>
      </c>
      <c r="B36" s="268"/>
      <c r="C36" s="268"/>
      <c r="D36" s="268"/>
      <c r="E36" s="268"/>
      <c r="F36" s="268"/>
      <c r="G36" s="268"/>
      <c r="H36" s="268"/>
      <c r="I36" s="268"/>
      <c r="J36" s="256" t="s">
        <v>419</v>
      </c>
      <c r="K36" s="256"/>
      <c r="L36" s="256"/>
      <c r="M36" s="257"/>
    </row>
    <row r="37" spans="1:13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3"/>
      <c r="K37" s="264"/>
      <c r="L37" s="264"/>
      <c r="M37" s="265"/>
    </row>
    <row r="38" spans="1:13" ht="15.75" thickBot="1" x14ac:dyDescent="0.3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66"/>
    </row>
    <row r="39" spans="1:13" ht="15.75" thickBot="1" x14ac:dyDescent="0.3">
      <c r="A39" s="253" t="s">
        <v>420</v>
      </c>
      <c r="B39" s="254"/>
      <c r="C39" s="254"/>
      <c r="D39" s="254"/>
      <c r="E39" s="254"/>
      <c r="F39" s="254"/>
      <c r="G39" s="254"/>
      <c r="H39" s="254"/>
      <c r="I39" s="255"/>
      <c r="J39" s="256"/>
      <c r="K39" s="256"/>
      <c r="L39" s="256"/>
      <c r="M39" s="257"/>
    </row>
  </sheetData>
  <mergeCells count="93"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A3:L3"/>
    <mergeCell ref="L13:M13"/>
    <mergeCell ref="L14:M14"/>
    <mergeCell ref="L15:M15"/>
    <mergeCell ref="A16:D16"/>
    <mergeCell ref="E16:F16"/>
    <mergeCell ref="G16:H16"/>
    <mergeCell ref="I16:J16"/>
    <mergeCell ref="A14:D14"/>
    <mergeCell ref="E14:F14"/>
    <mergeCell ref="G14:H14"/>
    <mergeCell ref="I14:J14"/>
    <mergeCell ref="E15:F15"/>
    <mergeCell ref="G15:H15"/>
    <mergeCell ref="I15:J15"/>
    <mergeCell ref="A17:D17"/>
    <mergeCell ref="E17:F17"/>
    <mergeCell ref="G17:H17"/>
    <mergeCell ref="I17:J17"/>
    <mergeCell ref="L16:M16"/>
    <mergeCell ref="L17:M17"/>
    <mergeCell ref="L18:M18"/>
    <mergeCell ref="L19:M19"/>
    <mergeCell ref="A20:D20"/>
    <mergeCell ref="E20:F20"/>
    <mergeCell ref="G20:H20"/>
    <mergeCell ref="I20:J20"/>
    <mergeCell ref="A18:D18"/>
    <mergeCell ref="E18:F18"/>
    <mergeCell ref="G18:H18"/>
    <mergeCell ref="I18:J18"/>
    <mergeCell ref="A19:D19"/>
    <mergeCell ref="E19:F19"/>
    <mergeCell ref="G19:H19"/>
    <mergeCell ref="I19:J19"/>
    <mergeCell ref="A21:D21"/>
    <mergeCell ref="E21:F21"/>
    <mergeCell ref="G21:H21"/>
    <mergeCell ref="I21:J21"/>
    <mergeCell ref="L20:M20"/>
    <mergeCell ref="L21:M21"/>
    <mergeCell ref="L24:M24"/>
    <mergeCell ref="L25:M25"/>
    <mergeCell ref="A26:D26"/>
    <mergeCell ref="E26:F26"/>
    <mergeCell ref="G26:H26"/>
    <mergeCell ref="I26:J26"/>
    <mergeCell ref="A24:D24"/>
    <mergeCell ref="E24:F24"/>
    <mergeCell ref="G24:H24"/>
    <mergeCell ref="I24:J24"/>
    <mergeCell ref="A25:D25"/>
    <mergeCell ref="E25:F25"/>
    <mergeCell ref="G25:H25"/>
    <mergeCell ref="I25:J25"/>
    <mergeCell ref="A27:D27"/>
    <mergeCell ref="E27:F27"/>
    <mergeCell ref="G27:H27"/>
    <mergeCell ref="I27:J27"/>
    <mergeCell ref="L26:M26"/>
    <mergeCell ref="L27:M27"/>
    <mergeCell ref="E28:F28"/>
    <mergeCell ref="G28:H28"/>
    <mergeCell ref="I28:J28"/>
    <mergeCell ref="A29:D29"/>
    <mergeCell ref="E29:F29"/>
    <mergeCell ref="G29:H29"/>
    <mergeCell ref="I29:J29"/>
    <mergeCell ref="L28:M28"/>
    <mergeCell ref="L29:M29"/>
    <mergeCell ref="A39:I39"/>
    <mergeCell ref="A38:I38"/>
    <mergeCell ref="A36:I36"/>
    <mergeCell ref="J36:M36"/>
    <mergeCell ref="A37:I37"/>
    <mergeCell ref="J37:M37"/>
    <mergeCell ref="J38:M38"/>
    <mergeCell ref="J39:M39"/>
    <mergeCell ref="A30:D30"/>
    <mergeCell ref="E30:F30"/>
    <mergeCell ref="G30:H30"/>
    <mergeCell ref="I30:J30"/>
    <mergeCell ref="L30:M30"/>
    <mergeCell ref="A28:D2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</sheetPr>
  <dimension ref="A1:M39"/>
  <sheetViews>
    <sheetView workbookViewId="0">
      <selection activeCell="A3" sqref="A3:L3"/>
    </sheetView>
  </sheetViews>
  <sheetFormatPr defaultRowHeight="15" x14ac:dyDescent="0.25"/>
  <cols>
    <col min="4" max="4" width="10.7109375" customWidth="1"/>
    <col min="11" max="11" width="18.140625" customWidth="1"/>
  </cols>
  <sheetData>
    <row r="1" spans="1:13" ht="15.75" x14ac:dyDescent="0.25">
      <c r="A1" s="229" t="s">
        <v>430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3" x14ac:dyDescent="0.25">
      <c r="A2" s="231" t="s">
        <v>432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3" x14ac:dyDescent="0.25">
      <c r="A3" s="231" t="s">
        <v>472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5" spans="1:13" ht="15.75" x14ac:dyDescent="0.25">
      <c r="C5" s="290" t="s">
        <v>395</v>
      </c>
      <c r="D5" s="290"/>
      <c r="E5" s="290"/>
      <c r="F5" s="290"/>
      <c r="G5" s="290"/>
      <c r="H5" s="290"/>
      <c r="I5" s="290"/>
    </row>
    <row r="6" spans="1:13" ht="15.75" x14ac:dyDescent="0.25">
      <c r="C6" s="290" t="s">
        <v>396</v>
      </c>
      <c r="D6" s="290"/>
      <c r="E6" s="290"/>
      <c r="F6" s="290"/>
      <c r="G6" s="290"/>
      <c r="H6" s="290"/>
      <c r="I6" s="290"/>
    </row>
    <row r="8" spans="1:13" ht="15.75" x14ac:dyDescent="0.25">
      <c r="A8" s="291" t="s">
        <v>397</v>
      </c>
      <c r="B8" s="291"/>
      <c r="C8" s="291"/>
      <c r="D8" s="291"/>
      <c r="E8" s="176" t="s">
        <v>424</v>
      </c>
      <c r="F8" s="176"/>
      <c r="G8" s="176"/>
      <c r="H8" s="176"/>
      <c r="I8" s="176"/>
      <c r="J8" s="176"/>
      <c r="K8" s="176"/>
    </row>
    <row r="9" spans="1:13" ht="15.75" x14ac:dyDescent="0.25">
      <c r="A9" s="174" t="s">
        <v>399</v>
      </c>
      <c r="B9" s="174"/>
      <c r="C9" s="177" t="s">
        <v>425</v>
      </c>
      <c r="D9" s="174"/>
    </row>
    <row r="10" spans="1:13" ht="15.75" x14ac:dyDescent="0.25">
      <c r="A10" s="174" t="s">
        <v>401</v>
      </c>
      <c r="B10" s="174"/>
      <c r="C10" s="177" t="s">
        <v>426</v>
      </c>
      <c r="D10" s="177"/>
      <c r="E10" s="177"/>
      <c r="F10" s="177"/>
      <c r="G10" s="177"/>
      <c r="H10" s="177"/>
    </row>
    <row r="11" spans="1:13" ht="15.75" x14ac:dyDescent="0.25">
      <c r="A11" s="174" t="s">
        <v>403</v>
      </c>
      <c r="B11" s="174"/>
      <c r="C11" s="174"/>
      <c r="D11" s="177" t="s">
        <v>427</v>
      </c>
    </row>
    <row r="12" spans="1:13" ht="15.75" thickBot="1" x14ac:dyDescent="0.3"/>
    <row r="13" spans="1:13" ht="15.75" thickBot="1" x14ac:dyDescent="0.3">
      <c r="A13" s="253" t="s">
        <v>405</v>
      </c>
      <c r="B13" s="254"/>
      <c r="C13" s="254"/>
      <c r="D13" s="255"/>
      <c r="E13" s="275">
        <v>2018</v>
      </c>
      <c r="F13" s="276"/>
      <c r="G13" s="275">
        <v>2019</v>
      </c>
      <c r="H13" s="276"/>
      <c r="I13" s="275">
        <v>2020</v>
      </c>
      <c r="J13" s="294"/>
      <c r="K13" s="194">
        <v>2021</v>
      </c>
      <c r="L13" s="312" t="s">
        <v>406</v>
      </c>
      <c r="M13" s="304"/>
    </row>
    <row r="14" spans="1:13" x14ac:dyDescent="0.25">
      <c r="A14" s="315" t="s">
        <v>407</v>
      </c>
      <c r="B14" s="316"/>
      <c r="C14" s="316"/>
      <c r="D14" s="317"/>
      <c r="E14" s="313"/>
      <c r="F14" s="314"/>
      <c r="G14" s="313"/>
      <c r="H14" s="314"/>
      <c r="I14" s="313"/>
      <c r="J14" s="314"/>
      <c r="K14" s="195"/>
      <c r="L14" s="313"/>
      <c r="M14" s="319"/>
    </row>
    <row r="15" spans="1:13" x14ac:dyDescent="0.25">
      <c r="A15" s="178" t="s">
        <v>408</v>
      </c>
      <c r="B15" s="179"/>
      <c r="C15" s="179"/>
      <c r="D15" s="180"/>
      <c r="E15" s="285"/>
      <c r="F15" s="310"/>
      <c r="G15" s="285"/>
      <c r="H15" s="310"/>
      <c r="I15" s="285"/>
      <c r="J15" s="310"/>
      <c r="K15" s="197"/>
      <c r="L15" s="285"/>
      <c r="M15" s="295"/>
    </row>
    <row r="16" spans="1:13" x14ac:dyDescent="0.25">
      <c r="A16" s="269" t="s">
        <v>409</v>
      </c>
      <c r="B16" s="270"/>
      <c r="C16" s="270"/>
      <c r="D16" s="271"/>
      <c r="E16" s="285">
        <v>3403389</v>
      </c>
      <c r="F16" s="310"/>
      <c r="G16" s="285">
        <v>2817000</v>
      </c>
      <c r="H16" s="310"/>
      <c r="I16" s="285">
        <v>5830811</v>
      </c>
      <c r="J16" s="310"/>
      <c r="K16" s="197"/>
      <c r="L16" s="285">
        <f>SUM(E16:J16)</f>
        <v>12051200</v>
      </c>
      <c r="M16" s="295"/>
    </row>
    <row r="17" spans="1:13" x14ac:dyDescent="0.25">
      <c r="A17" s="269" t="s">
        <v>410</v>
      </c>
      <c r="B17" s="270"/>
      <c r="C17" s="270"/>
      <c r="D17" s="271"/>
      <c r="E17" s="285"/>
      <c r="F17" s="310"/>
      <c r="G17" s="285"/>
      <c r="H17" s="310"/>
      <c r="I17" s="285"/>
      <c r="J17" s="310"/>
      <c r="K17" s="197"/>
      <c r="L17" s="285"/>
      <c r="M17" s="295"/>
    </row>
    <row r="18" spans="1:13" x14ac:dyDescent="0.25">
      <c r="A18" s="269" t="s">
        <v>411</v>
      </c>
      <c r="B18" s="270"/>
      <c r="C18" s="270"/>
      <c r="D18" s="271"/>
      <c r="E18" s="285"/>
      <c r="F18" s="310"/>
      <c r="G18" s="285"/>
      <c r="H18" s="310"/>
      <c r="I18" s="285"/>
      <c r="J18" s="310"/>
      <c r="K18" s="197"/>
      <c r="L18" s="285"/>
      <c r="M18" s="295"/>
    </row>
    <row r="19" spans="1:13" x14ac:dyDescent="0.25">
      <c r="A19" s="269" t="s">
        <v>412</v>
      </c>
      <c r="B19" s="270"/>
      <c r="C19" s="270"/>
      <c r="D19" s="271"/>
      <c r="E19" s="285"/>
      <c r="F19" s="310"/>
      <c r="G19" s="285"/>
      <c r="H19" s="310"/>
      <c r="I19" s="285"/>
      <c r="J19" s="310"/>
      <c r="K19" s="197"/>
      <c r="L19" s="285"/>
      <c r="M19" s="295"/>
    </row>
    <row r="20" spans="1:13" ht="15.75" thickBot="1" x14ac:dyDescent="0.3">
      <c r="A20" s="298"/>
      <c r="B20" s="299"/>
      <c r="C20" s="299"/>
      <c r="D20" s="300"/>
      <c r="E20" s="296"/>
      <c r="F20" s="311"/>
      <c r="G20" s="296"/>
      <c r="H20" s="311"/>
      <c r="I20" s="296"/>
      <c r="J20" s="311"/>
      <c r="K20" s="199"/>
      <c r="L20" s="296"/>
      <c r="M20" s="297"/>
    </row>
    <row r="21" spans="1:13" ht="15.75" thickBot="1" x14ac:dyDescent="0.3">
      <c r="A21" s="253" t="s">
        <v>413</v>
      </c>
      <c r="B21" s="254"/>
      <c r="C21" s="254"/>
      <c r="D21" s="255"/>
      <c r="E21" s="279">
        <f>SUM(E16:F20)</f>
        <v>3403389</v>
      </c>
      <c r="F21" s="280"/>
      <c r="G21" s="279">
        <f>SUM(G16:H20)</f>
        <v>2817000</v>
      </c>
      <c r="H21" s="280"/>
      <c r="I21" s="279">
        <f>SUM(I16:J20)</f>
        <v>5830811</v>
      </c>
      <c r="J21" s="280"/>
      <c r="K21" s="200"/>
      <c r="L21" s="318">
        <f>SUM(L14:M20)</f>
        <v>12051200</v>
      </c>
      <c r="M21" s="309"/>
    </row>
    <row r="22" spans="1:13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  <c r="K22" s="182"/>
    </row>
    <row r="23" spans="1:13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  <c r="K23" s="182"/>
    </row>
    <row r="24" spans="1:13" ht="15.75" thickBot="1" x14ac:dyDescent="0.3">
      <c r="A24" s="253" t="s">
        <v>414</v>
      </c>
      <c r="B24" s="254"/>
      <c r="C24" s="254"/>
      <c r="D24" s="255"/>
      <c r="E24" s="275">
        <v>2018</v>
      </c>
      <c r="F24" s="276"/>
      <c r="G24" s="275">
        <v>2019</v>
      </c>
      <c r="H24" s="276"/>
      <c r="I24" s="275">
        <v>2020</v>
      </c>
      <c r="J24" s="294"/>
      <c r="K24" s="194">
        <v>2021</v>
      </c>
      <c r="L24" s="312" t="s">
        <v>406</v>
      </c>
      <c r="M24" s="304"/>
    </row>
    <row r="25" spans="1:13" x14ac:dyDescent="0.25">
      <c r="A25" s="315" t="s">
        <v>415</v>
      </c>
      <c r="B25" s="316"/>
      <c r="C25" s="316"/>
      <c r="D25" s="317"/>
      <c r="E25" s="313">
        <v>1254750</v>
      </c>
      <c r="F25" s="314"/>
      <c r="G25" s="313">
        <v>2136000</v>
      </c>
      <c r="H25" s="314"/>
      <c r="I25" s="313">
        <v>1571250</v>
      </c>
      <c r="J25" s="314"/>
      <c r="K25" s="196">
        <f>186000+1200000</f>
        <v>1386000</v>
      </c>
      <c r="L25" s="313">
        <f>SUM(E25:K25)</f>
        <v>6348000</v>
      </c>
      <c r="M25" s="314"/>
    </row>
    <row r="26" spans="1:13" x14ac:dyDescent="0.25">
      <c r="A26" s="269" t="s">
        <v>416</v>
      </c>
      <c r="B26" s="270"/>
      <c r="C26" s="270"/>
      <c r="D26" s="271"/>
      <c r="E26" s="285"/>
      <c r="F26" s="310"/>
      <c r="G26" s="285"/>
      <c r="H26" s="310"/>
      <c r="I26" s="285"/>
      <c r="J26" s="310"/>
      <c r="K26" s="196"/>
      <c r="L26" s="285">
        <f>SUM(E26:J26)</f>
        <v>0</v>
      </c>
      <c r="M26" s="310"/>
    </row>
    <row r="27" spans="1:13" x14ac:dyDescent="0.25">
      <c r="A27" s="269" t="s">
        <v>417</v>
      </c>
      <c r="B27" s="270"/>
      <c r="C27" s="270"/>
      <c r="D27" s="271"/>
      <c r="E27" s="285">
        <v>2286000</v>
      </c>
      <c r="F27" s="310"/>
      <c r="G27" s="285">
        <v>1778000</v>
      </c>
      <c r="H27" s="310"/>
      <c r="I27" s="285"/>
      <c r="J27" s="310"/>
      <c r="K27" s="196">
        <f>1260000+340200</f>
        <v>1600200</v>
      </c>
      <c r="L27" s="285">
        <f>SUM(E27:K27)</f>
        <v>5664200</v>
      </c>
      <c r="M27" s="310"/>
    </row>
    <row r="28" spans="1:13" x14ac:dyDescent="0.25">
      <c r="A28" s="269" t="s">
        <v>470</v>
      </c>
      <c r="B28" s="270"/>
      <c r="C28" s="270"/>
      <c r="D28" s="271"/>
      <c r="E28" s="285"/>
      <c r="F28" s="310"/>
      <c r="G28" s="285"/>
      <c r="H28" s="310"/>
      <c r="I28" s="285"/>
      <c r="J28" s="310"/>
      <c r="K28" s="196">
        <v>39000</v>
      </c>
      <c r="L28" s="285">
        <f>SUM(E28:K28)</f>
        <v>39000</v>
      </c>
      <c r="M28" s="295"/>
    </row>
    <row r="29" spans="1:13" ht="15.75" thickBot="1" x14ac:dyDescent="0.3">
      <c r="A29" s="298"/>
      <c r="B29" s="299"/>
      <c r="C29" s="299"/>
      <c r="D29" s="300"/>
      <c r="E29" s="296"/>
      <c r="F29" s="311"/>
      <c r="G29" s="296"/>
      <c r="H29" s="311"/>
      <c r="I29" s="296"/>
      <c r="J29" s="311"/>
      <c r="K29" s="198"/>
      <c r="L29" s="296"/>
      <c r="M29" s="297"/>
    </row>
    <row r="30" spans="1:13" ht="15.75" thickBot="1" x14ac:dyDescent="0.3">
      <c r="A30" s="253" t="s">
        <v>406</v>
      </c>
      <c r="B30" s="254"/>
      <c r="C30" s="254"/>
      <c r="D30" s="255"/>
      <c r="E30" s="279">
        <f>SUM(E25:F29)</f>
        <v>3540750</v>
      </c>
      <c r="F30" s="280"/>
      <c r="G30" s="279">
        <f>SUM(G25:H29)</f>
        <v>3914000</v>
      </c>
      <c r="H30" s="280"/>
      <c r="I30" s="279">
        <f>SUM(I25:J29)</f>
        <v>1571250</v>
      </c>
      <c r="J30" s="280"/>
      <c r="K30" s="201">
        <f>SUM(K25:K29)</f>
        <v>3025200</v>
      </c>
      <c r="L30" s="279">
        <f>SUM(L25:M28)</f>
        <v>12051200</v>
      </c>
      <c r="M30" s="309"/>
    </row>
    <row r="33" spans="1:13" ht="15.75" x14ac:dyDescent="0.25">
      <c r="A33" s="183" t="s">
        <v>459</v>
      </c>
      <c r="B33" s="183"/>
      <c r="C33" s="183"/>
      <c r="D33" s="183"/>
      <c r="E33" s="183"/>
      <c r="F33" s="183"/>
      <c r="G33" s="183"/>
      <c r="H33" s="183"/>
      <c r="I33" s="183"/>
    </row>
    <row r="35" spans="1:13" ht="15.75" thickBot="1" x14ac:dyDescent="0.3"/>
    <row r="36" spans="1:13" ht="15.75" thickBot="1" x14ac:dyDescent="0.3">
      <c r="A36" s="301" t="s">
        <v>418</v>
      </c>
      <c r="B36" s="302"/>
      <c r="C36" s="302"/>
      <c r="D36" s="302"/>
      <c r="E36" s="302"/>
      <c r="F36" s="302"/>
      <c r="G36" s="302"/>
      <c r="H36" s="302"/>
      <c r="I36" s="303"/>
      <c r="J36" s="275" t="s">
        <v>419</v>
      </c>
      <c r="K36" s="294"/>
      <c r="L36" s="294"/>
      <c r="M36" s="304"/>
    </row>
    <row r="37" spans="1:13" x14ac:dyDescent="0.25">
      <c r="A37" s="305"/>
      <c r="B37" s="264"/>
      <c r="C37" s="264"/>
      <c r="D37" s="264"/>
      <c r="E37" s="264"/>
      <c r="F37" s="264"/>
      <c r="G37" s="264"/>
      <c r="H37" s="264"/>
      <c r="I37" s="306"/>
      <c r="J37" s="263"/>
      <c r="K37" s="264"/>
      <c r="L37" s="264"/>
      <c r="M37" s="265"/>
    </row>
    <row r="38" spans="1:13" ht="15.75" thickBot="1" x14ac:dyDescent="0.3">
      <c r="A38" s="298"/>
      <c r="B38" s="299"/>
      <c r="C38" s="299"/>
      <c r="D38" s="299"/>
      <c r="E38" s="299"/>
      <c r="F38" s="299"/>
      <c r="G38" s="299"/>
      <c r="H38" s="299"/>
      <c r="I38" s="300"/>
      <c r="J38" s="307"/>
      <c r="K38" s="299"/>
      <c r="L38" s="299"/>
      <c r="M38" s="308"/>
    </row>
    <row r="39" spans="1:13" ht="15.75" thickBot="1" x14ac:dyDescent="0.3">
      <c r="A39" s="253" t="s">
        <v>420</v>
      </c>
      <c r="B39" s="254"/>
      <c r="C39" s="254"/>
      <c r="D39" s="254"/>
      <c r="E39" s="254"/>
      <c r="F39" s="254"/>
      <c r="G39" s="254"/>
      <c r="H39" s="254"/>
      <c r="I39" s="255"/>
      <c r="J39" s="275"/>
      <c r="K39" s="294"/>
      <c r="L39" s="294"/>
      <c r="M39" s="304"/>
    </row>
  </sheetData>
  <mergeCells count="93"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A3:L3"/>
    <mergeCell ref="L13:M13"/>
    <mergeCell ref="L14:M14"/>
    <mergeCell ref="L15:M15"/>
    <mergeCell ref="A16:D16"/>
    <mergeCell ref="E16:F16"/>
    <mergeCell ref="G16:H16"/>
    <mergeCell ref="I16:J16"/>
    <mergeCell ref="A14:D14"/>
    <mergeCell ref="E14:F14"/>
    <mergeCell ref="G14:H14"/>
    <mergeCell ref="I14:J14"/>
    <mergeCell ref="E15:F15"/>
    <mergeCell ref="G15:H15"/>
    <mergeCell ref="I15:J15"/>
    <mergeCell ref="A17:D17"/>
    <mergeCell ref="E17:F17"/>
    <mergeCell ref="G17:H17"/>
    <mergeCell ref="I17:J17"/>
    <mergeCell ref="L16:M16"/>
    <mergeCell ref="L17:M17"/>
    <mergeCell ref="L18:M18"/>
    <mergeCell ref="L19:M19"/>
    <mergeCell ref="A20:D20"/>
    <mergeCell ref="E20:F20"/>
    <mergeCell ref="G20:H20"/>
    <mergeCell ref="I20:J20"/>
    <mergeCell ref="A18:D18"/>
    <mergeCell ref="E18:F18"/>
    <mergeCell ref="G18:H18"/>
    <mergeCell ref="I18:J18"/>
    <mergeCell ref="A19:D19"/>
    <mergeCell ref="E19:F19"/>
    <mergeCell ref="G19:H19"/>
    <mergeCell ref="I19:J19"/>
    <mergeCell ref="A21:D21"/>
    <mergeCell ref="E21:F21"/>
    <mergeCell ref="G21:H21"/>
    <mergeCell ref="I21:J21"/>
    <mergeCell ref="L20:M20"/>
    <mergeCell ref="L21:M21"/>
    <mergeCell ref="L24:M24"/>
    <mergeCell ref="L25:M25"/>
    <mergeCell ref="A26:D26"/>
    <mergeCell ref="E26:F26"/>
    <mergeCell ref="G26:H26"/>
    <mergeCell ref="I26:J26"/>
    <mergeCell ref="A24:D24"/>
    <mergeCell ref="E24:F24"/>
    <mergeCell ref="G24:H24"/>
    <mergeCell ref="I24:J24"/>
    <mergeCell ref="A25:D25"/>
    <mergeCell ref="E25:F25"/>
    <mergeCell ref="G25:H25"/>
    <mergeCell ref="I25:J25"/>
    <mergeCell ref="A27:D27"/>
    <mergeCell ref="E27:F27"/>
    <mergeCell ref="G27:H27"/>
    <mergeCell ref="I27:J27"/>
    <mergeCell ref="L26:M26"/>
    <mergeCell ref="L27:M27"/>
    <mergeCell ref="E28:F28"/>
    <mergeCell ref="G28:H28"/>
    <mergeCell ref="I28:J28"/>
    <mergeCell ref="A29:D29"/>
    <mergeCell ref="E29:F29"/>
    <mergeCell ref="G29:H29"/>
    <mergeCell ref="I29:J29"/>
    <mergeCell ref="L28:M28"/>
    <mergeCell ref="L29:M29"/>
    <mergeCell ref="A39:I39"/>
    <mergeCell ref="A38:I38"/>
    <mergeCell ref="A36:I36"/>
    <mergeCell ref="J36:M36"/>
    <mergeCell ref="A37:I37"/>
    <mergeCell ref="J37:M37"/>
    <mergeCell ref="J38:M38"/>
    <mergeCell ref="J39:M39"/>
    <mergeCell ref="A30:D30"/>
    <mergeCell ref="E30:F30"/>
    <mergeCell ref="G30:H30"/>
    <mergeCell ref="I30:J30"/>
    <mergeCell ref="L30:M30"/>
    <mergeCell ref="A28:D2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L39"/>
  <sheetViews>
    <sheetView workbookViewId="0">
      <selection activeCell="A3" sqref="A3:L3"/>
    </sheetView>
  </sheetViews>
  <sheetFormatPr defaultRowHeight="15" x14ac:dyDescent="0.25"/>
  <sheetData>
    <row r="1" spans="1:12" ht="15.75" x14ac:dyDescent="0.25">
      <c r="A1" s="229" t="s">
        <v>429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x14ac:dyDescent="0.25">
      <c r="A2" s="231" t="s">
        <v>432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x14ac:dyDescent="0.25">
      <c r="A3" s="231" t="s">
        <v>472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15.75" x14ac:dyDescent="0.25">
      <c r="C5" s="290" t="s">
        <v>395</v>
      </c>
      <c r="D5" s="290"/>
      <c r="E5" s="290"/>
      <c r="F5" s="290"/>
      <c r="G5" s="290"/>
      <c r="H5" s="290"/>
      <c r="I5" s="290"/>
    </row>
    <row r="6" spans="1:12" ht="15.75" x14ac:dyDescent="0.25">
      <c r="C6" s="290" t="s">
        <v>396</v>
      </c>
      <c r="D6" s="290"/>
      <c r="E6" s="290"/>
      <c r="F6" s="290"/>
      <c r="G6" s="290"/>
      <c r="H6" s="290"/>
      <c r="I6" s="290"/>
    </row>
    <row r="8" spans="1:12" ht="15.75" x14ac:dyDescent="0.25">
      <c r="A8" s="291" t="s">
        <v>397</v>
      </c>
      <c r="B8" s="291"/>
      <c r="C8" s="291"/>
      <c r="D8" s="291"/>
      <c r="E8" t="s">
        <v>398</v>
      </c>
    </row>
    <row r="9" spans="1:12" ht="15.75" x14ac:dyDescent="0.25">
      <c r="A9" s="174" t="s">
        <v>399</v>
      </c>
      <c r="B9" s="174"/>
      <c r="C9" s="321" t="s">
        <v>444</v>
      </c>
      <c r="D9" s="321"/>
      <c r="E9" s="321"/>
      <c r="F9" s="321"/>
      <c r="G9" s="321"/>
      <c r="H9" s="321"/>
      <c r="I9" s="321"/>
      <c r="J9" s="321"/>
      <c r="K9" s="321"/>
      <c r="L9" s="321"/>
    </row>
    <row r="10" spans="1:12" ht="15.75" x14ac:dyDescent="0.25">
      <c r="A10" s="174" t="s">
        <v>401</v>
      </c>
      <c r="B10" s="174"/>
      <c r="C10" s="322" t="s">
        <v>442</v>
      </c>
      <c r="D10" s="322"/>
      <c r="E10" s="322"/>
      <c r="F10" s="322"/>
      <c r="G10" s="322"/>
      <c r="H10" s="322"/>
      <c r="I10" s="322"/>
      <c r="J10" s="322"/>
      <c r="K10" s="322"/>
      <c r="L10" s="322"/>
    </row>
    <row r="11" spans="1:12" ht="15.75" x14ac:dyDescent="0.25">
      <c r="A11" s="174" t="s">
        <v>403</v>
      </c>
      <c r="B11" s="174"/>
      <c r="C11" s="174"/>
      <c r="D11" s="202" t="s">
        <v>443</v>
      </c>
    </row>
    <row r="12" spans="1:12" ht="15.75" thickBot="1" x14ac:dyDescent="0.3"/>
    <row r="13" spans="1:12" ht="15.75" thickBot="1" x14ac:dyDescent="0.3">
      <c r="A13" s="253" t="s">
        <v>405</v>
      </c>
      <c r="B13" s="254"/>
      <c r="C13" s="254"/>
      <c r="D13" s="255"/>
      <c r="E13" s="275">
        <v>2019</v>
      </c>
      <c r="F13" s="276"/>
      <c r="G13" s="275">
        <v>2020</v>
      </c>
      <c r="H13" s="276"/>
      <c r="I13" s="294">
        <v>2021</v>
      </c>
      <c r="J13" s="294"/>
      <c r="K13" s="293" t="s">
        <v>406</v>
      </c>
      <c r="L13" s="257"/>
    </row>
    <row r="14" spans="1:12" x14ac:dyDescent="0.25">
      <c r="A14" s="272" t="s">
        <v>407</v>
      </c>
      <c r="B14" s="273"/>
      <c r="C14" s="273"/>
      <c r="D14" s="287"/>
      <c r="E14" s="274"/>
      <c r="F14" s="274"/>
      <c r="G14" s="274"/>
      <c r="H14" s="274"/>
      <c r="I14" s="274"/>
      <c r="J14" s="288"/>
      <c r="K14" s="274"/>
      <c r="L14" s="289"/>
    </row>
    <row r="15" spans="1:12" x14ac:dyDescent="0.25">
      <c r="A15" s="178" t="s">
        <v>408</v>
      </c>
      <c r="B15" s="179"/>
      <c r="C15" s="179"/>
      <c r="D15" s="180"/>
      <c r="E15" s="248"/>
      <c r="F15" s="248"/>
      <c r="G15" s="248"/>
      <c r="H15" s="248"/>
      <c r="I15" s="248"/>
      <c r="J15" s="285"/>
      <c r="K15" s="274"/>
      <c r="L15" s="289"/>
    </row>
    <row r="16" spans="1:12" x14ac:dyDescent="0.25">
      <c r="A16" s="258" t="s">
        <v>409</v>
      </c>
      <c r="B16" s="259"/>
      <c r="C16" s="259"/>
      <c r="D16" s="284"/>
      <c r="E16" s="248">
        <v>11510601</v>
      </c>
      <c r="F16" s="248"/>
      <c r="G16" s="248">
        <v>8489399</v>
      </c>
      <c r="H16" s="248"/>
      <c r="I16" s="248"/>
      <c r="J16" s="285"/>
      <c r="K16" s="274">
        <f>SUM(E16:J16)</f>
        <v>20000000</v>
      </c>
      <c r="L16" s="289"/>
    </row>
    <row r="17" spans="1:12" x14ac:dyDescent="0.25">
      <c r="A17" s="258" t="s">
        <v>410</v>
      </c>
      <c r="B17" s="259"/>
      <c r="C17" s="259"/>
      <c r="D17" s="284"/>
      <c r="E17" s="248"/>
      <c r="F17" s="248"/>
      <c r="G17" s="248"/>
      <c r="H17" s="248"/>
      <c r="I17" s="248"/>
      <c r="J17" s="285"/>
      <c r="K17" s="274"/>
      <c r="L17" s="289"/>
    </row>
    <row r="18" spans="1:12" x14ac:dyDescent="0.25">
      <c r="A18" s="258" t="s">
        <v>411</v>
      </c>
      <c r="B18" s="259"/>
      <c r="C18" s="259"/>
      <c r="D18" s="284"/>
      <c r="E18" s="248"/>
      <c r="F18" s="248"/>
      <c r="G18" s="248"/>
      <c r="H18" s="248"/>
      <c r="I18" s="248"/>
      <c r="J18" s="285"/>
      <c r="K18" s="274"/>
      <c r="L18" s="289"/>
    </row>
    <row r="19" spans="1:12" x14ac:dyDescent="0.25">
      <c r="A19" s="258" t="s">
        <v>412</v>
      </c>
      <c r="B19" s="259"/>
      <c r="C19" s="259"/>
      <c r="D19" s="284"/>
      <c r="E19" s="248"/>
      <c r="F19" s="248"/>
      <c r="G19" s="248"/>
      <c r="H19" s="248"/>
      <c r="I19" s="248"/>
      <c r="J19" s="285"/>
      <c r="K19" s="274"/>
      <c r="L19" s="289"/>
    </row>
    <row r="20" spans="1:12" ht="15.75" thickBot="1" x14ac:dyDescent="0.3">
      <c r="A20" s="249"/>
      <c r="B20" s="250"/>
      <c r="C20" s="250"/>
      <c r="D20" s="282"/>
      <c r="E20" s="251"/>
      <c r="F20" s="251"/>
      <c r="G20" s="251"/>
      <c r="H20" s="251"/>
      <c r="I20" s="251"/>
      <c r="J20" s="283"/>
      <c r="K20" s="274"/>
      <c r="L20" s="289"/>
    </row>
    <row r="21" spans="1:12" ht="15.75" thickBot="1" x14ac:dyDescent="0.3">
      <c r="A21" s="245" t="s">
        <v>413</v>
      </c>
      <c r="B21" s="246"/>
      <c r="C21" s="246"/>
      <c r="D21" s="278"/>
      <c r="E21" s="279">
        <f>E14+E16</f>
        <v>11510601</v>
      </c>
      <c r="F21" s="280"/>
      <c r="G21" s="279">
        <f>G14+G16</f>
        <v>8489399</v>
      </c>
      <c r="H21" s="280"/>
      <c r="I21" s="279"/>
      <c r="J21" s="320"/>
      <c r="K21" s="281">
        <f>SUM(K14:L20)</f>
        <v>20000000</v>
      </c>
      <c r="L21" s="260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45" t="s">
        <v>414</v>
      </c>
      <c r="B24" s="246"/>
      <c r="C24" s="246"/>
      <c r="D24" s="246"/>
      <c r="E24" s="275">
        <v>2019</v>
      </c>
      <c r="F24" s="276"/>
      <c r="G24" s="275">
        <v>2020</v>
      </c>
      <c r="H24" s="276"/>
      <c r="I24" s="294">
        <v>2021</v>
      </c>
      <c r="J24" s="294"/>
      <c r="K24" s="293" t="s">
        <v>406</v>
      </c>
      <c r="L24" s="257"/>
    </row>
    <row r="25" spans="1:12" x14ac:dyDescent="0.25">
      <c r="A25" s="272" t="s">
        <v>415</v>
      </c>
      <c r="B25" s="273"/>
      <c r="C25" s="273"/>
      <c r="D25" s="273"/>
      <c r="E25" s="248"/>
      <c r="F25" s="248"/>
      <c r="G25" s="248">
        <v>1245600</v>
      </c>
      <c r="H25" s="248"/>
      <c r="I25" s="248">
        <f>194400+200882</f>
        <v>395282</v>
      </c>
      <c r="J25" s="248"/>
      <c r="K25" s="248">
        <f>SUM(E25:J25)</f>
        <v>1640882</v>
      </c>
      <c r="L25" s="248"/>
    </row>
    <row r="26" spans="1:12" x14ac:dyDescent="0.25">
      <c r="A26" s="258" t="s">
        <v>416</v>
      </c>
      <c r="B26" s="259"/>
      <c r="C26" s="259"/>
      <c r="D26" s="259"/>
      <c r="E26" s="248">
        <v>2613220</v>
      </c>
      <c r="F26" s="248"/>
      <c r="G26" s="248">
        <v>10388731</v>
      </c>
      <c r="H26" s="248"/>
      <c r="I26" s="248">
        <f>3412586+921398</f>
        <v>4333984</v>
      </c>
      <c r="J26" s="248"/>
      <c r="K26" s="248">
        <f>SUM(E26:J26)</f>
        <v>17335935</v>
      </c>
      <c r="L26" s="248"/>
    </row>
    <row r="27" spans="1:12" x14ac:dyDescent="0.25">
      <c r="A27" s="258" t="s">
        <v>417</v>
      </c>
      <c r="B27" s="259"/>
      <c r="C27" s="259"/>
      <c r="D27" s="259"/>
      <c r="E27" s="248">
        <v>298450</v>
      </c>
      <c r="F27" s="248"/>
      <c r="G27" s="248"/>
      <c r="H27" s="248"/>
      <c r="I27" s="248">
        <f>507725+137086</f>
        <v>644811</v>
      </c>
      <c r="J27" s="248"/>
      <c r="K27" s="248">
        <f>SUM(E27:J27)</f>
        <v>943261</v>
      </c>
      <c r="L27" s="248"/>
    </row>
    <row r="28" spans="1:12" x14ac:dyDescent="0.25">
      <c r="A28" s="269" t="s">
        <v>470</v>
      </c>
      <c r="B28" s="270"/>
      <c r="C28" s="270"/>
      <c r="D28" s="271"/>
      <c r="E28" s="248"/>
      <c r="F28" s="248"/>
      <c r="G28" s="248"/>
      <c r="H28" s="248"/>
      <c r="I28" s="248">
        <v>79922</v>
      </c>
      <c r="J28" s="248"/>
      <c r="K28" s="248">
        <f>SUM(E28:J28)</f>
        <v>79922</v>
      </c>
      <c r="L28" s="248"/>
    </row>
    <row r="29" spans="1:12" ht="15.75" thickBot="1" x14ac:dyDescent="0.3">
      <c r="A29" s="249"/>
      <c r="B29" s="250"/>
      <c r="C29" s="250"/>
      <c r="D29" s="250"/>
      <c r="E29" s="251"/>
      <c r="F29" s="251"/>
      <c r="G29" s="251"/>
      <c r="H29" s="251"/>
      <c r="I29" s="251"/>
      <c r="J29" s="251"/>
      <c r="K29" s="248"/>
      <c r="L29" s="248"/>
    </row>
    <row r="30" spans="1:12" ht="15.75" thickBot="1" x14ac:dyDescent="0.3">
      <c r="A30" s="245" t="s">
        <v>406</v>
      </c>
      <c r="B30" s="246"/>
      <c r="C30" s="246"/>
      <c r="D30" s="246"/>
      <c r="E30" s="247">
        <f>E26+E27</f>
        <v>2911670</v>
      </c>
      <c r="F30" s="247"/>
      <c r="G30" s="247">
        <f>G26+G27</f>
        <v>10388731</v>
      </c>
      <c r="H30" s="247"/>
      <c r="I30" s="247">
        <f>SUM(I25:J28)</f>
        <v>5453999</v>
      </c>
      <c r="J30" s="247"/>
      <c r="K30" s="247">
        <f>SUM(K25:L29)</f>
        <v>20000000</v>
      </c>
      <c r="L30" s="260"/>
    </row>
    <row r="33" spans="1:12" ht="15.75" x14ac:dyDescent="0.25">
      <c r="A33" s="183" t="s">
        <v>459</v>
      </c>
      <c r="B33" s="183"/>
      <c r="C33" s="183"/>
      <c r="D33" s="183"/>
      <c r="E33" s="183"/>
      <c r="F33" s="183"/>
      <c r="G33" s="183"/>
      <c r="H33" s="183"/>
      <c r="I33" s="183"/>
    </row>
    <row r="35" spans="1:12" ht="15.75" thickBot="1" x14ac:dyDescent="0.3"/>
    <row r="36" spans="1:12" ht="15.75" thickBot="1" x14ac:dyDescent="0.3">
      <c r="A36" s="267" t="s">
        <v>418</v>
      </c>
      <c r="B36" s="268"/>
      <c r="C36" s="268"/>
      <c r="D36" s="268"/>
      <c r="E36" s="268"/>
      <c r="F36" s="268"/>
      <c r="G36" s="268"/>
      <c r="H36" s="268"/>
      <c r="I36" s="268"/>
      <c r="J36" s="256" t="s">
        <v>419</v>
      </c>
      <c r="K36" s="256"/>
      <c r="L36" s="257"/>
    </row>
    <row r="37" spans="1:12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3"/>
      <c r="K37" s="264"/>
      <c r="L37" s="265"/>
    </row>
    <row r="38" spans="1:12" ht="15.75" thickBot="1" x14ac:dyDescent="0.3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66"/>
    </row>
    <row r="39" spans="1:12" ht="15.75" thickBot="1" x14ac:dyDescent="0.3">
      <c r="A39" s="253" t="s">
        <v>420</v>
      </c>
      <c r="B39" s="254"/>
      <c r="C39" s="254"/>
      <c r="D39" s="254"/>
      <c r="E39" s="254"/>
      <c r="F39" s="254"/>
      <c r="G39" s="254"/>
      <c r="H39" s="254"/>
      <c r="I39" s="255"/>
      <c r="J39" s="256"/>
      <c r="K39" s="256"/>
      <c r="L39" s="257"/>
    </row>
  </sheetData>
  <mergeCells count="95">
    <mergeCell ref="A1:L1"/>
    <mergeCell ref="A2:L2"/>
    <mergeCell ref="C5:I5"/>
    <mergeCell ref="C6:I6"/>
    <mergeCell ref="A8:D8"/>
    <mergeCell ref="C9:L9"/>
    <mergeCell ref="A3:L3"/>
    <mergeCell ref="A14:D14"/>
    <mergeCell ref="E14:F14"/>
    <mergeCell ref="G14:H14"/>
    <mergeCell ref="I14:J14"/>
    <mergeCell ref="K14:L14"/>
    <mergeCell ref="C10:L10"/>
    <mergeCell ref="A13:D13"/>
    <mergeCell ref="E13:F13"/>
    <mergeCell ref="G13:H13"/>
    <mergeCell ref="I13:J13"/>
    <mergeCell ref="K13:L13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7:I37"/>
    <mergeCell ref="J37:L37"/>
    <mergeCell ref="A38:I38"/>
    <mergeCell ref="J38:L38"/>
    <mergeCell ref="A39:I39"/>
    <mergeCell ref="J39:L39"/>
    <mergeCell ref="A36:I36"/>
    <mergeCell ref="J36:L36"/>
    <mergeCell ref="A30:D30"/>
    <mergeCell ref="E30:F30"/>
    <mergeCell ref="G30:H30"/>
    <mergeCell ref="I30:J30"/>
    <mergeCell ref="K30:L30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</sheetPr>
  <dimension ref="A1:L39"/>
  <sheetViews>
    <sheetView zoomScaleNormal="100" workbookViewId="0">
      <selection activeCell="A3" sqref="A3:L3"/>
    </sheetView>
  </sheetViews>
  <sheetFormatPr defaultRowHeight="15" x14ac:dyDescent="0.25"/>
  <sheetData>
    <row r="1" spans="1:12" ht="15.75" x14ac:dyDescent="0.25">
      <c r="A1" s="229" t="s">
        <v>441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x14ac:dyDescent="0.25">
      <c r="A2" s="231" t="s">
        <v>432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x14ac:dyDescent="0.25">
      <c r="A3" s="231" t="s">
        <v>472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x14ac:dyDescent="0.2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1:12" ht="15.75" x14ac:dyDescent="0.25">
      <c r="C5" s="290" t="s">
        <v>395</v>
      </c>
      <c r="D5" s="290"/>
      <c r="E5" s="290"/>
      <c r="F5" s="290"/>
      <c r="G5" s="290"/>
      <c r="H5" s="290"/>
      <c r="I5" s="290"/>
    </row>
    <row r="6" spans="1:12" ht="15.75" x14ac:dyDescent="0.25">
      <c r="C6" s="290" t="s">
        <v>396</v>
      </c>
      <c r="D6" s="290"/>
      <c r="E6" s="290"/>
      <c r="F6" s="290"/>
      <c r="G6" s="290"/>
      <c r="H6" s="290"/>
      <c r="I6" s="290"/>
    </row>
    <row r="8" spans="1:12" ht="15.75" x14ac:dyDescent="0.25">
      <c r="A8" s="291" t="s">
        <v>397</v>
      </c>
      <c r="B8" s="291"/>
      <c r="C8" s="291"/>
      <c r="D8" s="291"/>
      <c r="E8" t="s">
        <v>398</v>
      </c>
    </row>
    <row r="9" spans="1:12" ht="15.75" x14ac:dyDescent="0.25">
      <c r="A9" s="193" t="s">
        <v>399</v>
      </c>
      <c r="B9" s="193"/>
      <c r="C9" s="175" t="s">
        <v>445</v>
      </c>
      <c r="D9" s="176"/>
      <c r="E9" s="176"/>
      <c r="F9" s="176"/>
      <c r="G9" s="176"/>
      <c r="H9" s="176"/>
    </row>
    <row r="10" spans="1:12" ht="15.75" x14ac:dyDescent="0.25">
      <c r="A10" s="193" t="s">
        <v>401</v>
      </c>
      <c r="B10" s="193"/>
      <c r="C10" s="175" t="s">
        <v>446</v>
      </c>
      <c r="D10" s="193"/>
    </row>
    <row r="11" spans="1:12" ht="15.75" x14ac:dyDescent="0.25">
      <c r="A11" s="193" t="s">
        <v>403</v>
      </c>
      <c r="B11" s="193"/>
      <c r="C11" s="193"/>
      <c r="D11" s="177" t="s">
        <v>447</v>
      </c>
    </row>
    <row r="12" spans="1:12" ht="15.75" thickBot="1" x14ac:dyDescent="0.3"/>
    <row r="13" spans="1:12" ht="15.75" thickBot="1" x14ac:dyDescent="0.3">
      <c r="A13" s="253" t="s">
        <v>405</v>
      </c>
      <c r="B13" s="254"/>
      <c r="C13" s="254"/>
      <c r="D13" s="255"/>
      <c r="E13" s="275">
        <v>2019</v>
      </c>
      <c r="F13" s="276"/>
      <c r="G13" s="275">
        <v>2020</v>
      </c>
      <c r="H13" s="276"/>
      <c r="I13" s="294">
        <v>2021</v>
      </c>
      <c r="J13" s="294"/>
      <c r="K13" s="293" t="s">
        <v>406</v>
      </c>
      <c r="L13" s="257"/>
    </row>
    <row r="14" spans="1:12" x14ac:dyDescent="0.25">
      <c r="A14" s="272" t="s">
        <v>407</v>
      </c>
      <c r="B14" s="273"/>
      <c r="C14" s="273"/>
      <c r="D14" s="287"/>
      <c r="E14" s="274"/>
      <c r="F14" s="274"/>
      <c r="G14" s="274"/>
      <c r="H14" s="274"/>
      <c r="I14" s="274"/>
      <c r="J14" s="288"/>
      <c r="K14" s="274"/>
      <c r="L14" s="289"/>
    </row>
    <row r="15" spans="1:12" x14ac:dyDescent="0.25">
      <c r="A15" s="178" t="s">
        <v>408</v>
      </c>
      <c r="B15" s="179"/>
      <c r="C15" s="179"/>
      <c r="D15" s="180"/>
      <c r="E15" s="248"/>
      <c r="F15" s="248"/>
      <c r="G15" s="248"/>
      <c r="H15" s="248"/>
      <c r="I15" s="248"/>
      <c r="J15" s="285"/>
      <c r="K15" s="248"/>
      <c r="L15" s="286"/>
    </row>
    <row r="16" spans="1:12" x14ac:dyDescent="0.25">
      <c r="A16" s="258" t="s">
        <v>409</v>
      </c>
      <c r="B16" s="259"/>
      <c r="C16" s="259"/>
      <c r="D16" s="284"/>
      <c r="E16" s="248">
        <v>1907673</v>
      </c>
      <c r="F16" s="248"/>
      <c r="G16" s="248"/>
      <c r="H16" s="248"/>
      <c r="I16" s="248">
        <v>106551</v>
      </c>
      <c r="J16" s="285"/>
      <c r="K16" s="248">
        <f>SUM(E16:J16)</f>
        <v>2014224</v>
      </c>
      <c r="L16" s="286"/>
    </row>
    <row r="17" spans="1:12" x14ac:dyDescent="0.25">
      <c r="A17" s="258" t="s">
        <v>410</v>
      </c>
      <c r="B17" s="259"/>
      <c r="C17" s="259"/>
      <c r="D17" s="284"/>
      <c r="E17" s="248"/>
      <c r="F17" s="248"/>
      <c r="G17" s="248"/>
      <c r="H17" s="248"/>
      <c r="I17" s="248"/>
      <c r="J17" s="285"/>
      <c r="K17" s="248"/>
      <c r="L17" s="286"/>
    </row>
    <row r="18" spans="1:12" x14ac:dyDescent="0.25">
      <c r="A18" s="258" t="s">
        <v>411</v>
      </c>
      <c r="B18" s="259"/>
      <c r="C18" s="259"/>
      <c r="D18" s="284"/>
      <c r="E18" s="248"/>
      <c r="F18" s="248"/>
      <c r="G18" s="248"/>
      <c r="H18" s="248"/>
      <c r="I18" s="248"/>
      <c r="J18" s="285"/>
      <c r="K18" s="248"/>
      <c r="L18" s="286"/>
    </row>
    <row r="19" spans="1:12" x14ac:dyDescent="0.25">
      <c r="A19" s="258" t="s">
        <v>412</v>
      </c>
      <c r="B19" s="259"/>
      <c r="C19" s="259"/>
      <c r="D19" s="284"/>
      <c r="E19" s="248"/>
      <c r="F19" s="248"/>
      <c r="G19" s="248"/>
      <c r="H19" s="248"/>
      <c r="I19" s="248"/>
      <c r="J19" s="285"/>
      <c r="K19" s="248"/>
      <c r="L19" s="286"/>
    </row>
    <row r="20" spans="1:12" ht="15.75" thickBot="1" x14ac:dyDescent="0.3">
      <c r="A20" s="249"/>
      <c r="B20" s="250"/>
      <c r="C20" s="250"/>
      <c r="D20" s="282"/>
      <c r="E20" s="251"/>
      <c r="F20" s="251"/>
      <c r="G20" s="251"/>
      <c r="H20" s="251"/>
      <c r="I20" s="251"/>
      <c r="J20" s="283"/>
      <c r="K20" s="251"/>
      <c r="L20" s="252"/>
    </row>
    <row r="21" spans="1:12" ht="15.75" thickBot="1" x14ac:dyDescent="0.3">
      <c r="A21" s="245" t="s">
        <v>413</v>
      </c>
      <c r="B21" s="246"/>
      <c r="C21" s="246"/>
      <c r="D21" s="278"/>
      <c r="E21" s="279">
        <f>SUM(E16:F20)</f>
        <v>1907673</v>
      </c>
      <c r="F21" s="280"/>
      <c r="G21" s="279">
        <f>SUM(G16:H20)</f>
        <v>0</v>
      </c>
      <c r="H21" s="280"/>
      <c r="I21" s="279">
        <f>SUM(I16:J20)</f>
        <v>106551</v>
      </c>
      <c r="J21" s="280"/>
      <c r="K21" s="281">
        <f>SUM(K14:L20)</f>
        <v>2014224</v>
      </c>
      <c r="L21" s="260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45" t="s">
        <v>414</v>
      </c>
      <c r="B24" s="246"/>
      <c r="C24" s="246"/>
      <c r="D24" s="246"/>
      <c r="E24" s="275">
        <v>2019</v>
      </c>
      <c r="F24" s="276"/>
      <c r="G24" s="275">
        <v>2020</v>
      </c>
      <c r="H24" s="276"/>
      <c r="I24" s="294">
        <v>2021</v>
      </c>
      <c r="J24" s="294"/>
      <c r="K24" s="293" t="s">
        <v>406</v>
      </c>
      <c r="L24" s="257"/>
    </row>
    <row r="25" spans="1:12" x14ac:dyDescent="0.25">
      <c r="A25" s="272" t="s">
        <v>415</v>
      </c>
      <c r="B25" s="273"/>
      <c r="C25" s="273"/>
      <c r="D25" s="273"/>
      <c r="E25" s="248"/>
      <c r="F25" s="248"/>
      <c r="G25" s="248"/>
      <c r="H25" s="248"/>
      <c r="I25" s="248"/>
      <c r="J25" s="248"/>
      <c r="K25" s="248"/>
      <c r="L25" s="248"/>
    </row>
    <row r="26" spans="1:12" x14ac:dyDescent="0.25">
      <c r="A26" s="258" t="s">
        <v>416</v>
      </c>
      <c r="B26" s="259"/>
      <c r="C26" s="259"/>
      <c r="D26" s="259"/>
      <c r="E26" s="248"/>
      <c r="F26" s="248"/>
      <c r="G26" s="248"/>
      <c r="H26" s="248"/>
      <c r="I26" s="248">
        <v>529340</v>
      </c>
      <c r="J26" s="248"/>
      <c r="K26" s="248">
        <f>SUM(E26:J26)</f>
        <v>529340</v>
      </c>
      <c r="L26" s="248"/>
    </row>
    <row r="27" spans="1:12" x14ac:dyDescent="0.25">
      <c r="A27" s="258" t="s">
        <v>417</v>
      </c>
      <c r="B27" s="259"/>
      <c r="C27" s="259"/>
      <c r="D27" s="259"/>
      <c r="E27" s="248"/>
      <c r="F27" s="248"/>
      <c r="G27" s="248"/>
      <c r="H27" s="248"/>
      <c r="I27" s="248">
        <v>1484884</v>
      </c>
      <c r="J27" s="248"/>
      <c r="K27" s="248">
        <f>SUM(E27:J27)</f>
        <v>1484884</v>
      </c>
      <c r="L27" s="248"/>
    </row>
    <row r="28" spans="1:12" x14ac:dyDescent="0.25">
      <c r="A28" s="292"/>
      <c r="B28" s="277"/>
      <c r="C28" s="277"/>
      <c r="D28" s="277"/>
      <c r="E28" s="248"/>
      <c r="F28" s="248"/>
      <c r="G28" s="248"/>
      <c r="H28" s="248"/>
      <c r="I28" s="248"/>
      <c r="J28" s="248"/>
      <c r="K28" s="248"/>
      <c r="L28" s="286"/>
    </row>
    <row r="29" spans="1:12" ht="15.75" thickBot="1" x14ac:dyDescent="0.3">
      <c r="A29" s="249"/>
      <c r="B29" s="250"/>
      <c r="C29" s="250"/>
      <c r="D29" s="250"/>
      <c r="E29" s="251"/>
      <c r="F29" s="251"/>
      <c r="G29" s="251"/>
      <c r="H29" s="251"/>
      <c r="I29" s="251"/>
      <c r="J29" s="251"/>
      <c r="K29" s="251"/>
      <c r="L29" s="252"/>
    </row>
    <row r="30" spans="1:12" ht="15.75" thickBot="1" x14ac:dyDescent="0.3">
      <c r="A30" s="245" t="s">
        <v>406</v>
      </c>
      <c r="B30" s="246"/>
      <c r="C30" s="246"/>
      <c r="D30" s="246"/>
      <c r="E30" s="247"/>
      <c r="F30" s="247"/>
      <c r="G30" s="247">
        <f>SUM(G25:H29)</f>
        <v>0</v>
      </c>
      <c r="H30" s="247"/>
      <c r="I30" s="247">
        <f>SUM(I26:J29)</f>
        <v>2014224</v>
      </c>
      <c r="J30" s="247"/>
      <c r="K30" s="247">
        <f>SUM(K25:L27)</f>
        <v>2014224</v>
      </c>
      <c r="L30" s="260"/>
    </row>
    <row r="33" spans="1:12" ht="15.75" x14ac:dyDescent="0.25">
      <c r="A33" s="183" t="s">
        <v>459</v>
      </c>
      <c r="B33" s="183"/>
      <c r="C33" s="183"/>
      <c r="D33" s="183"/>
      <c r="E33" s="183"/>
      <c r="F33" s="183"/>
      <c r="G33" s="183"/>
      <c r="H33" s="183"/>
      <c r="I33" s="183"/>
    </row>
    <row r="35" spans="1:12" ht="15.75" thickBot="1" x14ac:dyDescent="0.3"/>
    <row r="36" spans="1:12" ht="15.75" thickBot="1" x14ac:dyDescent="0.3">
      <c r="A36" s="267" t="s">
        <v>418</v>
      </c>
      <c r="B36" s="268"/>
      <c r="C36" s="268"/>
      <c r="D36" s="268"/>
      <c r="E36" s="268"/>
      <c r="F36" s="268"/>
      <c r="G36" s="268"/>
      <c r="H36" s="268"/>
      <c r="I36" s="268"/>
      <c r="J36" s="256" t="s">
        <v>419</v>
      </c>
      <c r="K36" s="256"/>
      <c r="L36" s="257"/>
    </row>
    <row r="37" spans="1:12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3"/>
      <c r="K37" s="264"/>
      <c r="L37" s="265"/>
    </row>
    <row r="38" spans="1:12" ht="15.75" thickBot="1" x14ac:dyDescent="0.3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66"/>
    </row>
    <row r="39" spans="1:12" ht="15.75" thickBot="1" x14ac:dyDescent="0.3">
      <c r="A39" s="253" t="s">
        <v>420</v>
      </c>
      <c r="B39" s="254"/>
      <c r="C39" s="254"/>
      <c r="D39" s="254"/>
      <c r="E39" s="254"/>
      <c r="F39" s="254"/>
      <c r="G39" s="254"/>
      <c r="H39" s="254"/>
      <c r="I39" s="255"/>
      <c r="J39" s="256"/>
      <c r="K39" s="256"/>
      <c r="L39" s="257"/>
    </row>
  </sheetData>
  <mergeCells count="93">
    <mergeCell ref="A39:I39"/>
    <mergeCell ref="J39:L39"/>
    <mergeCell ref="A36:I36"/>
    <mergeCell ref="J36:L36"/>
    <mergeCell ref="A37:I37"/>
    <mergeCell ref="J37:L37"/>
    <mergeCell ref="A38:I38"/>
    <mergeCell ref="J38:L3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3:D13"/>
    <mergeCell ref="E13:F13"/>
    <mergeCell ref="G13:H13"/>
    <mergeCell ref="I13:J13"/>
    <mergeCell ref="K13:L13"/>
    <mergeCell ref="A14:D14"/>
    <mergeCell ref="E14:F14"/>
    <mergeCell ref="G14:H14"/>
    <mergeCell ref="I14:J14"/>
    <mergeCell ref="K14:L14"/>
    <mergeCell ref="A8:D8"/>
    <mergeCell ref="A1:L1"/>
    <mergeCell ref="A2:L2"/>
    <mergeCell ref="A3:L3"/>
    <mergeCell ref="C5:I5"/>
    <mergeCell ref="C6:I6"/>
  </mergeCells>
  <pageMargins left="0.7" right="0.7" top="0.75" bottom="0.75" header="0.3" footer="0.3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1:L39"/>
  <sheetViews>
    <sheetView tabSelected="1" zoomScaleNormal="100" workbookViewId="0">
      <selection activeCell="N21" sqref="N21"/>
    </sheetView>
  </sheetViews>
  <sheetFormatPr defaultRowHeight="15" x14ac:dyDescent="0.25"/>
  <sheetData>
    <row r="1" spans="1:12" ht="15.75" x14ac:dyDescent="0.25">
      <c r="A1" s="229" t="s">
        <v>440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x14ac:dyDescent="0.25">
      <c r="A2" s="231" t="s">
        <v>432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x14ac:dyDescent="0.25">
      <c r="A3" s="231" t="s">
        <v>472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x14ac:dyDescent="0.2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1:12" ht="15.75" x14ac:dyDescent="0.25">
      <c r="C5" s="290" t="s">
        <v>395</v>
      </c>
      <c r="D5" s="290"/>
      <c r="E5" s="290"/>
      <c r="F5" s="290"/>
      <c r="G5" s="290"/>
      <c r="H5" s="290"/>
      <c r="I5" s="290"/>
    </row>
    <row r="6" spans="1:12" ht="15.75" x14ac:dyDescent="0.25">
      <c r="C6" s="290" t="s">
        <v>396</v>
      </c>
      <c r="D6" s="290"/>
      <c r="E6" s="290"/>
      <c r="F6" s="290"/>
      <c r="G6" s="290"/>
      <c r="H6" s="290"/>
      <c r="I6" s="290"/>
    </row>
    <row r="8" spans="1:12" ht="15.75" x14ac:dyDescent="0.25">
      <c r="A8" s="291" t="s">
        <v>397</v>
      </c>
      <c r="B8" s="291"/>
      <c r="C8" s="291"/>
      <c r="D8" s="291"/>
      <c r="E8" t="s">
        <v>398</v>
      </c>
    </row>
    <row r="9" spans="1:12" ht="15.75" x14ac:dyDescent="0.25">
      <c r="A9" s="193" t="s">
        <v>399</v>
      </c>
      <c r="B9" s="193"/>
      <c r="C9" s="203" t="s">
        <v>451</v>
      </c>
      <c r="D9" s="203"/>
      <c r="E9" s="176"/>
      <c r="F9" s="176"/>
      <c r="G9" s="176"/>
      <c r="H9" s="176"/>
    </row>
    <row r="10" spans="1:12" ht="15.75" x14ac:dyDescent="0.25">
      <c r="A10" s="193" t="s">
        <v>401</v>
      </c>
      <c r="B10" s="193"/>
      <c r="C10" s="175" t="s">
        <v>449</v>
      </c>
      <c r="D10" s="193"/>
    </row>
    <row r="11" spans="1:12" ht="15.75" x14ac:dyDescent="0.25">
      <c r="A11" s="193" t="s">
        <v>403</v>
      </c>
      <c r="B11" s="193"/>
      <c r="C11" s="193"/>
      <c r="D11" s="177" t="s">
        <v>450</v>
      </c>
    </row>
    <row r="12" spans="1:12" ht="15.75" thickBot="1" x14ac:dyDescent="0.3"/>
    <row r="13" spans="1:12" ht="15.75" thickBot="1" x14ac:dyDescent="0.3">
      <c r="A13" s="253" t="s">
        <v>405</v>
      </c>
      <c r="B13" s="254"/>
      <c r="C13" s="254"/>
      <c r="D13" s="255"/>
      <c r="E13" s="275">
        <v>2019</v>
      </c>
      <c r="F13" s="276"/>
      <c r="G13" s="275">
        <v>2020</v>
      </c>
      <c r="H13" s="276"/>
      <c r="I13" s="294">
        <v>2021</v>
      </c>
      <c r="J13" s="294"/>
      <c r="K13" s="293" t="s">
        <v>406</v>
      </c>
      <c r="L13" s="257"/>
    </row>
    <row r="14" spans="1:12" x14ac:dyDescent="0.25">
      <c r="A14" s="272" t="s">
        <v>407</v>
      </c>
      <c r="B14" s="273"/>
      <c r="C14" s="273"/>
      <c r="D14" s="287"/>
      <c r="E14" s="274"/>
      <c r="F14" s="274"/>
      <c r="G14" s="274"/>
      <c r="H14" s="274"/>
      <c r="I14" s="274"/>
      <c r="J14" s="288"/>
      <c r="K14" s="274"/>
      <c r="L14" s="289"/>
    </row>
    <row r="15" spans="1:12" x14ac:dyDescent="0.25">
      <c r="A15" s="178" t="s">
        <v>408</v>
      </c>
      <c r="B15" s="179"/>
      <c r="C15" s="179"/>
      <c r="D15" s="180"/>
      <c r="E15" s="248"/>
      <c r="F15" s="248"/>
      <c r="G15" s="248"/>
      <c r="H15" s="248"/>
      <c r="I15" s="248"/>
      <c r="J15" s="285"/>
      <c r="K15" s="248"/>
      <c r="L15" s="286"/>
    </row>
    <row r="16" spans="1:12" x14ac:dyDescent="0.25">
      <c r="A16" s="258" t="s">
        <v>448</v>
      </c>
      <c r="B16" s="259"/>
      <c r="C16" s="259"/>
      <c r="D16" s="284"/>
      <c r="E16" s="248"/>
      <c r="F16" s="248"/>
      <c r="G16" s="248"/>
      <c r="H16" s="248"/>
      <c r="I16" s="248">
        <v>2921000</v>
      </c>
      <c r="J16" s="285"/>
      <c r="K16" s="248">
        <f>SUM(E16:J16)</f>
        <v>2921000</v>
      </c>
      <c r="L16" s="286"/>
    </row>
    <row r="17" spans="1:12" x14ac:dyDescent="0.25">
      <c r="A17" s="258" t="s">
        <v>410</v>
      </c>
      <c r="B17" s="259"/>
      <c r="C17" s="259"/>
      <c r="D17" s="284"/>
      <c r="E17" s="248"/>
      <c r="F17" s="248"/>
      <c r="G17" s="248"/>
      <c r="H17" s="248"/>
      <c r="I17" s="248"/>
      <c r="J17" s="285"/>
      <c r="K17" s="248"/>
      <c r="L17" s="286"/>
    </row>
    <row r="18" spans="1:12" x14ac:dyDescent="0.25">
      <c r="A18" s="258" t="s">
        <v>411</v>
      </c>
      <c r="B18" s="259"/>
      <c r="C18" s="259"/>
      <c r="D18" s="284"/>
      <c r="E18" s="248"/>
      <c r="F18" s="248"/>
      <c r="G18" s="248"/>
      <c r="H18" s="248"/>
      <c r="I18" s="248"/>
      <c r="J18" s="285"/>
      <c r="K18" s="248"/>
      <c r="L18" s="286"/>
    </row>
    <row r="19" spans="1:12" x14ac:dyDescent="0.25">
      <c r="A19" s="258" t="s">
        <v>412</v>
      </c>
      <c r="B19" s="259"/>
      <c r="C19" s="259"/>
      <c r="D19" s="284"/>
      <c r="E19" s="248"/>
      <c r="F19" s="248"/>
      <c r="G19" s="248"/>
      <c r="H19" s="248"/>
      <c r="I19" s="248"/>
      <c r="J19" s="285"/>
      <c r="K19" s="248"/>
      <c r="L19" s="286"/>
    </row>
    <row r="20" spans="1:12" ht="15.75" thickBot="1" x14ac:dyDescent="0.3">
      <c r="A20" s="249"/>
      <c r="B20" s="250"/>
      <c r="C20" s="250"/>
      <c r="D20" s="282"/>
      <c r="E20" s="251"/>
      <c r="F20" s="251"/>
      <c r="G20" s="251"/>
      <c r="H20" s="251"/>
      <c r="I20" s="251"/>
      <c r="J20" s="283"/>
      <c r="K20" s="251"/>
      <c r="L20" s="252"/>
    </row>
    <row r="21" spans="1:12" ht="15.75" thickBot="1" x14ac:dyDescent="0.3">
      <c r="A21" s="245" t="s">
        <v>413</v>
      </c>
      <c r="B21" s="246"/>
      <c r="C21" s="246"/>
      <c r="D21" s="278"/>
      <c r="E21" s="279"/>
      <c r="F21" s="280"/>
      <c r="G21" s="279"/>
      <c r="H21" s="280"/>
      <c r="I21" s="279">
        <f>SUM(I16:J20)</f>
        <v>2921000</v>
      </c>
      <c r="J21" s="280"/>
      <c r="K21" s="281">
        <f>SUM(K14:L20)</f>
        <v>2921000</v>
      </c>
      <c r="L21" s="260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45" t="s">
        <v>414</v>
      </c>
      <c r="B24" s="246"/>
      <c r="C24" s="246"/>
      <c r="D24" s="246"/>
      <c r="E24" s="275">
        <v>2019</v>
      </c>
      <c r="F24" s="276"/>
      <c r="G24" s="275">
        <v>2020</v>
      </c>
      <c r="H24" s="276"/>
      <c r="I24" s="294">
        <v>2021</v>
      </c>
      <c r="J24" s="294"/>
      <c r="K24" s="293" t="s">
        <v>406</v>
      </c>
      <c r="L24" s="257"/>
    </row>
    <row r="25" spans="1:12" x14ac:dyDescent="0.25">
      <c r="A25" s="272" t="s">
        <v>415</v>
      </c>
      <c r="B25" s="273"/>
      <c r="C25" s="273"/>
      <c r="D25" s="273"/>
      <c r="E25" s="248"/>
      <c r="F25" s="248"/>
      <c r="G25" s="248"/>
      <c r="H25" s="248"/>
      <c r="I25" s="248"/>
      <c r="J25" s="248"/>
      <c r="K25" s="248"/>
      <c r="L25" s="248"/>
    </row>
    <row r="26" spans="1:12" x14ac:dyDescent="0.25">
      <c r="A26" s="258" t="s">
        <v>416</v>
      </c>
      <c r="B26" s="259"/>
      <c r="C26" s="259"/>
      <c r="D26" s="259"/>
      <c r="E26" s="248"/>
      <c r="F26" s="248"/>
      <c r="G26" s="248"/>
      <c r="H26" s="248"/>
      <c r="I26" s="248">
        <v>2921000</v>
      </c>
      <c r="J26" s="248"/>
      <c r="K26" s="248">
        <f>SUM(E26:J26)</f>
        <v>2921000</v>
      </c>
      <c r="L26" s="248"/>
    </row>
    <row r="27" spans="1:12" x14ac:dyDescent="0.25">
      <c r="A27" s="258" t="s">
        <v>417</v>
      </c>
      <c r="B27" s="259"/>
      <c r="C27" s="259"/>
      <c r="D27" s="259"/>
      <c r="E27" s="248"/>
      <c r="F27" s="248"/>
      <c r="G27" s="248"/>
      <c r="H27" s="248"/>
      <c r="I27" s="248"/>
      <c r="J27" s="248"/>
      <c r="K27" s="248"/>
      <c r="L27" s="248"/>
    </row>
    <row r="28" spans="1:12" x14ac:dyDescent="0.25">
      <c r="A28" s="292"/>
      <c r="B28" s="277"/>
      <c r="C28" s="277"/>
      <c r="D28" s="277"/>
      <c r="E28" s="248"/>
      <c r="F28" s="248"/>
      <c r="G28" s="248"/>
      <c r="H28" s="248"/>
      <c r="I28" s="248"/>
      <c r="J28" s="248"/>
      <c r="K28" s="248"/>
      <c r="L28" s="286"/>
    </row>
    <row r="29" spans="1:12" ht="15.75" thickBot="1" x14ac:dyDescent="0.3">
      <c r="A29" s="249"/>
      <c r="B29" s="250"/>
      <c r="C29" s="250"/>
      <c r="D29" s="250"/>
      <c r="E29" s="251"/>
      <c r="F29" s="251"/>
      <c r="G29" s="251"/>
      <c r="H29" s="251"/>
      <c r="I29" s="251"/>
      <c r="J29" s="251"/>
      <c r="K29" s="251"/>
      <c r="L29" s="252"/>
    </row>
    <row r="30" spans="1:12" ht="15.75" thickBot="1" x14ac:dyDescent="0.3">
      <c r="A30" s="245" t="s">
        <v>406</v>
      </c>
      <c r="B30" s="246"/>
      <c r="C30" s="246"/>
      <c r="D30" s="246"/>
      <c r="E30" s="247"/>
      <c r="F30" s="247"/>
      <c r="G30" s="247"/>
      <c r="H30" s="247"/>
      <c r="I30" s="247">
        <f>SUM(I25:J29)</f>
        <v>2921000</v>
      </c>
      <c r="J30" s="247"/>
      <c r="K30" s="247">
        <f>SUM(K25:L27)</f>
        <v>2921000</v>
      </c>
      <c r="L30" s="260"/>
    </row>
    <row r="33" spans="1:12" ht="15.75" x14ac:dyDescent="0.25">
      <c r="A33" s="183" t="s">
        <v>459</v>
      </c>
      <c r="B33" s="183"/>
      <c r="C33" s="183"/>
      <c r="D33" s="183"/>
      <c r="E33" s="183"/>
      <c r="F33" s="183"/>
      <c r="G33" s="183"/>
      <c r="H33" s="183"/>
      <c r="I33" s="183"/>
    </row>
    <row r="35" spans="1:12" ht="15.75" thickBot="1" x14ac:dyDescent="0.3"/>
    <row r="36" spans="1:12" ht="15.75" thickBot="1" x14ac:dyDescent="0.3">
      <c r="A36" s="267" t="s">
        <v>418</v>
      </c>
      <c r="B36" s="268"/>
      <c r="C36" s="268"/>
      <c r="D36" s="268"/>
      <c r="E36" s="268"/>
      <c r="F36" s="268"/>
      <c r="G36" s="268"/>
      <c r="H36" s="268"/>
      <c r="I36" s="268"/>
      <c r="J36" s="256" t="s">
        <v>419</v>
      </c>
      <c r="K36" s="256"/>
      <c r="L36" s="257"/>
    </row>
    <row r="37" spans="1:12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3"/>
      <c r="K37" s="264"/>
      <c r="L37" s="265"/>
    </row>
    <row r="38" spans="1:12" ht="15.75" thickBot="1" x14ac:dyDescent="0.3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66"/>
    </row>
    <row r="39" spans="1:12" ht="15.75" thickBot="1" x14ac:dyDescent="0.3">
      <c r="A39" s="253" t="s">
        <v>420</v>
      </c>
      <c r="B39" s="254"/>
      <c r="C39" s="254"/>
      <c r="D39" s="254"/>
      <c r="E39" s="254"/>
      <c r="F39" s="254"/>
      <c r="G39" s="254"/>
      <c r="H39" s="254"/>
      <c r="I39" s="255"/>
      <c r="J39" s="256"/>
      <c r="K39" s="256"/>
      <c r="L39" s="257"/>
    </row>
  </sheetData>
  <mergeCells count="93">
    <mergeCell ref="A39:I39"/>
    <mergeCell ref="J39:L39"/>
    <mergeCell ref="A36:I36"/>
    <mergeCell ref="J36:L36"/>
    <mergeCell ref="A37:I37"/>
    <mergeCell ref="J37:L37"/>
    <mergeCell ref="A38:I38"/>
    <mergeCell ref="J38:L3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3:D13"/>
    <mergeCell ref="E13:F13"/>
    <mergeCell ref="G13:H13"/>
    <mergeCell ref="I13:J13"/>
    <mergeCell ref="K13:L13"/>
    <mergeCell ref="A14:D14"/>
    <mergeCell ref="E14:F14"/>
    <mergeCell ref="G14:H14"/>
    <mergeCell ref="I14:J14"/>
    <mergeCell ref="K14:L14"/>
    <mergeCell ref="A8:D8"/>
    <mergeCell ref="A1:L1"/>
    <mergeCell ref="A2:L2"/>
    <mergeCell ref="A3:L3"/>
    <mergeCell ref="C5:I5"/>
    <mergeCell ref="C6:I6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AF167"/>
  <sheetViews>
    <sheetView workbookViewId="0">
      <selection activeCell="A3" sqref="A3:E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5" max="5" width="10.85546875" bestFit="1" customWidth="1"/>
  </cols>
  <sheetData>
    <row r="1" spans="1:32" ht="15.75" x14ac:dyDescent="0.25">
      <c r="A1" s="229" t="s">
        <v>347</v>
      </c>
      <c r="B1" s="229"/>
      <c r="C1" s="229"/>
    </row>
    <row r="2" spans="1:32" ht="15.75" x14ac:dyDescent="0.25">
      <c r="A2" s="231" t="s">
        <v>432</v>
      </c>
      <c r="B2" s="231"/>
      <c r="C2" s="231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2" ht="15.75" customHeight="1" thickBot="1" x14ac:dyDescent="0.3">
      <c r="A3" s="231" t="s">
        <v>472</v>
      </c>
      <c r="B3" s="231"/>
      <c r="C3" s="231"/>
      <c r="D3" s="231"/>
      <c r="E3" s="231"/>
    </row>
    <row r="4" spans="1:32" ht="15.75" x14ac:dyDescent="0.25">
      <c r="A4" s="8" t="s">
        <v>0</v>
      </c>
      <c r="B4" s="9" t="s">
        <v>1</v>
      </c>
      <c r="C4" s="10"/>
    </row>
    <row r="5" spans="1:32" ht="40.5" customHeight="1" thickBot="1" x14ac:dyDescent="0.3">
      <c r="A5" s="92" t="s">
        <v>2</v>
      </c>
      <c r="B5" s="11" t="s">
        <v>3</v>
      </c>
      <c r="C5" s="12"/>
    </row>
    <row r="6" spans="1:32" ht="16.5" thickBot="1" x14ac:dyDescent="0.3">
      <c r="A6" s="133"/>
      <c r="B6" s="13"/>
      <c r="C6" s="87" t="s">
        <v>379</v>
      </c>
    </row>
    <row r="7" spans="1:32" ht="16.5" thickBot="1" x14ac:dyDescent="0.3">
      <c r="A7" s="14" t="s">
        <v>4</v>
      </c>
      <c r="B7" s="15" t="s">
        <v>5</v>
      </c>
      <c r="C7" s="91" t="s">
        <v>6</v>
      </c>
    </row>
    <row r="8" spans="1:32" ht="16.5" thickBot="1" x14ac:dyDescent="0.3">
      <c r="A8" s="16" t="s">
        <v>7</v>
      </c>
      <c r="B8" s="17" t="s">
        <v>8</v>
      </c>
      <c r="C8" s="18" t="s">
        <v>9</v>
      </c>
    </row>
    <row r="9" spans="1:32" ht="16.5" thickBot="1" x14ac:dyDescent="0.3">
      <c r="A9" s="19"/>
      <c r="B9" s="20" t="s">
        <v>10</v>
      </c>
      <c r="C9" s="21"/>
    </row>
    <row r="10" spans="1:32" ht="16.5" thickBot="1" x14ac:dyDescent="0.3">
      <c r="A10" s="22" t="s">
        <v>11</v>
      </c>
      <c r="B10" s="23" t="s">
        <v>12</v>
      </c>
      <c r="C10" s="24">
        <f>SUM(C11:C16)</f>
        <v>32164232</v>
      </c>
    </row>
    <row r="11" spans="1:32" ht="15.75" x14ac:dyDescent="0.25">
      <c r="A11" s="25" t="s">
        <v>13</v>
      </c>
      <c r="B11" s="26" t="s">
        <v>14</v>
      </c>
      <c r="C11" s="27">
        <v>9961992</v>
      </c>
    </row>
    <row r="12" spans="1:32" ht="15.75" x14ac:dyDescent="0.25">
      <c r="A12" s="28" t="s">
        <v>15</v>
      </c>
      <c r="B12" s="29" t="s">
        <v>16</v>
      </c>
      <c r="C12" s="30">
        <v>0</v>
      </c>
    </row>
    <row r="13" spans="1:32" ht="18" customHeight="1" x14ac:dyDescent="0.25">
      <c r="A13" s="28" t="s">
        <v>17</v>
      </c>
      <c r="B13" s="29" t="s">
        <v>18</v>
      </c>
      <c r="C13" s="30">
        <f>6057240+13875000</f>
        <v>19932240</v>
      </c>
    </row>
    <row r="14" spans="1:32" ht="15.75" x14ac:dyDescent="0.25">
      <c r="A14" s="28" t="s">
        <v>19</v>
      </c>
      <c r="B14" s="29" t="s">
        <v>20</v>
      </c>
      <c r="C14" s="30">
        <v>2270000</v>
      </c>
    </row>
    <row r="15" spans="1:32" ht="15.75" x14ac:dyDescent="0.25">
      <c r="A15" s="28" t="s">
        <v>21</v>
      </c>
      <c r="B15" s="29" t="s">
        <v>22</v>
      </c>
      <c r="C15" s="30"/>
    </row>
    <row r="16" spans="1:32" ht="16.5" thickBot="1" x14ac:dyDescent="0.3">
      <c r="A16" s="31" t="s">
        <v>23</v>
      </c>
      <c r="B16" s="32" t="s">
        <v>24</v>
      </c>
      <c r="C16" s="30"/>
    </row>
    <row r="17" spans="1:5" ht="32.25" thickBot="1" x14ac:dyDescent="0.3">
      <c r="A17" s="22" t="s">
        <v>25</v>
      </c>
      <c r="B17" s="33" t="s">
        <v>26</v>
      </c>
      <c r="C17" s="24">
        <f>SUM(C18:C22)</f>
        <v>27662914</v>
      </c>
    </row>
    <row r="18" spans="1:5" ht="15.75" x14ac:dyDescent="0.25">
      <c r="A18" s="25" t="s">
        <v>27</v>
      </c>
      <c r="B18" s="26" t="s">
        <v>28</v>
      </c>
      <c r="C18" s="27"/>
    </row>
    <row r="19" spans="1:5" ht="15.75" x14ac:dyDescent="0.25">
      <c r="A19" s="28" t="s">
        <v>29</v>
      </c>
      <c r="B19" s="29" t="s">
        <v>30</v>
      </c>
      <c r="C19" s="30"/>
    </row>
    <row r="20" spans="1:5" ht="15.75" customHeight="1" x14ac:dyDescent="0.25">
      <c r="A20" s="28" t="s">
        <v>31</v>
      </c>
      <c r="B20" s="29" t="s">
        <v>32</v>
      </c>
      <c r="C20" s="30"/>
    </row>
    <row r="21" spans="1:5" ht="17.25" customHeight="1" x14ac:dyDescent="0.25">
      <c r="A21" s="28" t="s">
        <v>33</v>
      </c>
      <c r="B21" s="29" t="s">
        <v>34</v>
      </c>
      <c r="C21" s="30"/>
    </row>
    <row r="22" spans="1:5" ht="15.75" x14ac:dyDescent="0.25">
      <c r="A22" s="28" t="s">
        <v>35</v>
      </c>
      <c r="B22" s="29" t="s">
        <v>36</v>
      </c>
      <c r="C22" s="30">
        <f>27577598+85316</f>
        <v>27662914</v>
      </c>
    </row>
    <row r="23" spans="1:5" ht="16.5" thickBot="1" x14ac:dyDescent="0.3">
      <c r="A23" s="31" t="s">
        <v>37</v>
      </c>
      <c r="B23" s="32" t="s">
        <v>38</v>
      </c>
      <c r="C23" s="34">
        <v>5280303</v>
      </c>
      <c r="E23" s="206"/>
    </row>
    <row r="24" spans="1:5" ht="32.25" thickBot="1" x14ac:dyDescent="0.3">
      <c r="A24" s="22" t="s">
        <v>39</v>
      </c>
      <c r="B24" s="23" t="s">
        <v>40</v>
      </c>
      <c r="C24" s="24">
        <f>SUM(C25:C29)</f>
        <v>767842</v>
      </c>
    </row>
    <row r="25" spans="1:5" ht="15.75" x14ac:dyDescent="0.25">
      <c r="A25" s="25" t="s">
        <v>41</v>
      </c>
      <c r="B25" s="26" t="s">
        <v>42</v>
      </c>
      <c r="C25" s="27"/>
    </row>
    <row r="26" spans="1:5" ht="15.75" x14ac:dyDescent="0.25">
      <c r="A26" s="28" t="s">
        <v>43</v>
      </c>
      <c r="B26" s="29" t="s">
        <v>44</v>
      </c>
      <c r="C26" s="30"/>
    </row>
    <row r="27" spans="1:5" ht="15.75" customHeight="1" x14ac:dyDescent="0.25">
      <c r="A27" s="28" t="s">
        <v>45</v>
      </c>
      <c r="B27" s="29" t="s">
        <v>46</v>
      </c>
      <c r="C27" s="30"/>
    </row>
    <row r="28" spans="1:5" ht="17.25" customHeight="1" x14ac:dyDescent="0.25">
      <c r="A28" s="28" t="s">
        <v>47</v>
      </c>
      <c r="B28" s="29" t="s">
        <v>48</v>
      </c>
      <c r="C28" s="30"/>
    </row>
    <row r="29" spans="1:5" ht="15.75" x14ac:dyDescent="0.25">
      <c r="A29" s="28" t="s">
        <v>49</v>
      </c>
      <c r="B29" s="29" t="s">
        <v>50</v>
      </c>
      <c r="C29" s="30">
        <f>853158-85316</f>
        <v>767842</v>
      </c>
    </row>
    <row r="30" spans="1:5" ht="16.5" thickBot="1" x14ac:dyDescent="0.3">
      <c r="A30" s="31" t="s">
        <v>51</v>
      </c>
      <c r="B30" s="32" t="s">
        <v>52</v>
      </c>
      <c r="C30" s="34"/>
    </row>
    <row r="31" spans="1:5" ht="16.5" thickBot="1" x14ac:dyDescent="0.3">
      <c r="A31" s="22" t="s">
        <v>53</v>
      </c>
      <c r="B31" s="23" t="s">
        <v>54</v>
      </c>
      <c r="C31" s="24">
        <f>C32+C36+C37+C38</f>
        <v>3473000</v>
      </c>
    </row>
    <row r="32" spans="1:5" ht="15.75" x14ac:dyDescent="0.25">
      <c r="A32" s="25" t="s">
        <v>55</v>
      </c>
      <c r="B32" s="26" t="s">
        <v>56</v>
      </c>
      <c r="C32" s="35">
        <f>C33+C35+C34</f>
        <v>3450000</v>
      </c>
    </row>
    <row r="33" spans="1:3" ht="15.75" x14ac:dyDescent="0.25">
      <c r="A33" s="28" t="s">
        <v>57</v>
      </c>
      <c r="B33" s="29" t="s">
        <v>58</v>
      </c>
      <c r="C33" s="30">
        <v>450000</v>
      </c>
    </row>
    <row r="34" spans="1:3" ht="15.75" x14ac:dyDescent="0.25">
      <c r="A34" s="28" t="s">
        <v>59</v>
      </c>
      <c r="B34" s="29" t="s">
        <v>60</v>
      </c>
      <c r="C34" s="30"/>
    </row>
    <row r="35" spans="1:3" ht="15.75" x14ac:dyDescent="0.25">
      <c r="A35" s="28" t="s">
        <v>61</v>
      </c>
      <c r="B35" s="36" t="s">
        <v>62</v>
      </c>
      <c r="C35" s="30">
        <v>3000000</v>
      </c>
    </row>
    <row r="36" spans="1:3" ht="15.75" x14ac:dyDescent="0.25">
      <c r="A36" s="28" t="s">
        <v>63</v>
      </c>
      <c r="B36" s="29" t="s">
        <v>64</v>
      </c>
      <c r="C36" s="30">
        <v>0</v>
      </c>
    </row>
    <row r="37" spans="1:3" ht="15.75" x14ac:dyDescent="0.25">
      <c r="A37" s="28" t="s">
        <v>65</v>
      </c>
      <c r="B37" s="29" t="s">
        <v>66</v>
      </c>
      <c r="C37" s="30"/>
    </row>
    <row r="38" spans="1:3" ht="16.5" thickBot="1" x14ac:dyDescent="0.3">
      <c r="A38" s="31" t="s">
        <v>67</v>
      </c>
      <c r="B38" s="32" t="s">
        <v>68</v>
      </c>
      <c r="C38" s="34">
        <v>23000</v>
      </c>
    </row>
    <row r="39" spans="1:3" ht="16.5" thickBot="1" x14ac:dyDescent="0.3">
      <c r="A39" s="22" t="s">
        <v>69</v>
      </c>
      <c r="B39" s="23" t="s">
        <v>70</v>
      </c>
      <c r="C39" s="24">
        <f>SUM(C40:C50)</f>
        <v>592328</v>
      </c>
    </row>
    <row r="40" spans="1:3" ht="15.75" x14ac:dyDescent="0.25">
      <c r="A40" s="25" t="s">
        <v>71</v>
      </c>
      <c r="B40" s="26" t="s">
        <v>72</v>
      </c>
      <c r="C40" s="27"/>
    </row>
    <row r="41" spans="1:3" ht="15.75" x14ac:dyDescent="0.25">
      <c r="A41" s="28" t="s">
        <v>73</v>
      </c>
      <c r="B41" s="29" t="s">
        <v>74</v>
      </c>
      <c r="C41" s="30">
        <v>25000</v>
      </c>
    </row>
    <row r="42" spans="1:3" ht="15.75" x14ac:dyDescent="0.25">
      <c r="A42" s="28" t="s">
        <v>75</v>
      </c>
      <c r="B42" s="29" t="s">
        <v>76</v>
      </c>
      <c r="C42" s="30"/>
    </row>
    <row r="43" spans="1:3" ht="15.75" x14ac:dyDescent="0.25">
      <c r="A43" s="28" t="s">
        <v>77</v>
      </c>
      <c r="B43" s="29" t="s">
        <v>78</v>
      </c>
      <c r="C43" s="30">
        <v>464135</v>
      </c>
    </row>
    <row r="44" spans="1:3" ht="15.75" x14ac:dyDescent="0.25">
      <c r="A44" s="28" t="s">
        <v>79</v>
      </c>
      <c r="B44" s="29" t="s">
        <v>80</v>
      </c>
      <c r="C44" s="30">
        <v>92870</v>
      </c>
    </row>
    <row r="45" spans="1:3" ht="15.75" x14ac:dyDescent="0.25">
      <c r="A45" s="28" t="s">
        <v>81</v>
      </c>
      <c r="B45" s="29" t="s">
        <v>82</v>
      </c>
      <c r="C45" s="30"/>
    </row>
    <row r="46" spans="1:3" ht="15.75" x14ac:dyDescent="0.25">
      <c r="A46" s="28" t="s">
        <v>83</v>
      </c>
      <c r="B46" s="29" t="s">
        <v>84</v>
      </c>
      <c r="C46" s="30"/>
    </row>
    <row r="47" spans="1:3" ht="15.75" x14ac:dyDescent="0.25">
      <c r="A47" s="28" t="s">
        <v>85</v>
      </c>
      <c r="B47" s="29" t="s">
        <v>86</v>
      </c>
      <c r="C47" s="30">
        <v>323</v>
      </c>
    </row>
    <row r="48" spans="1:3" ht="15.75" x14ac:dyDescent="0.25">
      <c r="A48" s="28" t="s">
        <v>87</v>
      </c>
      <c r="B48" s="29" t="s">
        <v>88</v>
      </c>
      <c r="C48" s="30"/>
    </row>
    <row r="49" spans="1:3" ht="15.75" x14ac:dyDescent="0.25">
      <c r="A49" s="31" t="s">
        <v>89</v>
      </c>
      <c r="B49" s="32" t="s">
        <v>90</v>
      </c>
      <c r="C49" s="34"/>
    </row>
    <row r="50" spans="1:3" ht="16.5" thickBot="1" x14ac:dyDescent="0.3">
      <c r="A50" s="31" t="s">
        <v>91</v>
      </c>
      <c r="B50" s="32" t="s">
        <v>92</v>
      </c>
      <c r="C50" s="34">
        <v>10000</v>
      </c>
    </row>
    <row r="51" spans="1:3" ht="16.5" thickBot="1" x14ac:dyDescent="0.3">
      <c r="A51" s="22" t="s">
        <v>93</v>
      </c>
      <c r="B51" s="23" t="s">
        <v>94</v>
      </c>
      <c r="C51" s="24">
        <f>SUM(C52:C56)</f>
        <v>1000000</v>
      </c>
    </row>
    <row r="52" spans="1:3" ht="15.75" x14ac:dyDescent="0.25">
      <c r="A52" s="25" t="s">
        <v>95</v>
      </c>
      <c r="B52" s="26" t="s">
        <v>96</v>
      </c>
      <c r="C52" s="27"/>
    </row>
    <row r="53" spans="1:3" ht="15.75" x14ac:dyDescent="0.25">
      <c r="A53" s="28" t="s">
        <v>97</v>
      </c>
      <c r="B53" s="29" t="s">
        <v>98</v>
      </c>
      <c r="C53" s="30"/>
    </row>
    <row r="54" spans="1:3" ht="15.75" x14ac:dyDescent="0.25">
      <c r="A54" s="28" t="s">
        <v>99</v>
      </c>
      <c r="B54" s="29" t="s">
        <v>100</v>
      </c>
      <c r="C54" s="30">
        <v>1000000</v>
      </c>
    </row>
    <row r="55" spans="1:3" ht="15.75" x14ac:dyDescent="0.25">
      <c r="A55" s="28" t="s">
        <v>101</v>
      </c>
      <c r="B55" s="29" t="s">
        <v>102</v>
      </c>
      <c r="C55" s="30"/>
    </row>
    <row r="56" spans="1:3" ht="16.5" thickBot="1" x14ac:dyDescent="0.3">
      <c r="A56" s="31" t="s">
        <v>103</v>
      </c>
      <c r="B56" s="32" t="s">
        <v>104</v>
      </c>
      <c r="C56" s="34"/>
    </row>
    <row r="57" spans="1:3" ht="16.5" thickBot="1" x14ac:dyDescent="0.3">
      <c r="A57" s="22" t="s">
        <v>105</v>
      </c>
      <c r="B57" s="23" t="s">
        <v>106</v>
      </c>
      <c r="C57" s="24">
        <f>SUM(C58:C60)</f>
        <v>206415</v>
      </c>
    </row>
    <row r="58" spans="1:3" ht="31.5" x14ac:dyDescent="0.25">
      <c r="A58" s="25" t="s">
        <v>107</v>
      </c>
      <c r="B58" s="26" t="s">
        <v>108</v>
      </c>
      <c r="C58" s="27"/>
    </row>
    <row r="59" spans="1:3" ht="31.5" x14ac:dyDescent="0.25">
      <c r="A59" s="28" t="s">
        <v>109</v>
      </c>
      <c r="B59" s="29" t="s">
        <v>110</v>
      </c>
      <c r="C59" s="30">
        <v>206415</v>
      </c>
    </row>
    <row r="60" spans="1:3" ht="15.75" x14ac:dyDescent="0.25">
      <c r="A60" s="28" t="s">
        <v>111</v>
      </c>
      <c r="B60" s="29" t="s">
        <v>112</v>
      </c>
      <c r="C60" s="30"/>
    </row>
    <row r="61" spans="1:3" ht="16.5" thickBot="1" x14ac:dyDescent="0.3">
      <c r="A61" s="31" t="s">
        <v>113</v>
      </c>
      <c r="B61" s="32" t="s">
        <v>114</v>
      </c>
      <c r="C61" s="34"/>
    </row>
    <row r="62" spans="1:3" ht="16.5" thickBot="1" x14ac:dyDescent="0.3">
      <c r="A62" s="22" t="s">
        <v>115</v>
      </c>
      <c r="B62" s="33" t="s">
        <v>116</v>
      </c>
      <c r="C62" s="24">
        <f>SUM(C63:C65)</f>
        <v>0</v>
      </c>
    </row>
    <row r="63" spans="1:3" ht="31.5" x14ac:dyDescent="0.25">
      <c r="A63" s="25" t="s">
        <v>117</v>
      </c>
      <c r="B63" s="26" t="s">
        <v>118</v>
      </c>
      <c r="C63" s="30"/>
    </row>
    <row r="64" spans="1:3" ht="31.5" x14ac:dyDescent="0.25">
      <c r="A64" s="28" t="s">
        <v>119</v>
      </c>
      <c r="B64" s="29" t="s">
        <v>120</v>
      </c>
      <c r="C64" s="30"/>
    </row>
    <row r="65" spans="1:3" ht="15.75" x14ac:dyDescent="0.25">
      <c r="A65" s="28" t="s">
        <v>121</v>
      </c>
      <c r="B65" s="29" t="s">
        <v>122</v>
      </c>
      <c r="C65" s="30"/>
    </row>
    <row r="66" spans="1:3" ht="16.5" thickBot="1" x14ac:dyDescent="0.3">
      <c r="A66" s="31" t="s">
        <v>123</v>
      </c>
      <c r="B66" s="32" t="s">
        <v>124</v>
      </c>
      <c r="C66" s="30"/>
    </row>
    <row r="67" spans="1:3" ht="16.5" thickBot="1" x14ac:dyDescent="0.3">
      <c r="A67" s="22" t="s">
        <v>125</v>
      </c>
      <c r="B67" s="23" t="s">
        <v>126</v>
      </c>
      <c r="C67" s="24">
        <f>C10+C17+C24+C31+C39+C51+C57+C62</f>
        <v>65866731</v>
      </c>
    </row>
    <row r="68" spans="1:3" ht="16.5" thickBot="1" x14ac:dyDescent="0.3">
      <c r="A68" s="37" t="s">
        <v>127</v>
      </c>
      <c r="B68" s="33" t="s">
        <v>128</v>
      </c>
      <c r="C68" s="24">
        <f>SUM(C69:C71)</f>
        <v>0</v>
      </c>
    </row>
    <row r="69" spans="1:3" ht="15.75" x14ac:dyDescent="0.25">
      <c r="A69" s="25" t="s">
        <v>129</v>
      </c>
      <c r="B69" s="26" t="s">
        <v>130</v>
      </c>
      <c r="C69" s="30"/>
    </row>
    <row r="70" spans="1:3" ht="15.75" x14ac:dyDescent="0.25">
      <c r="A70" s="28" t="s">
        <v>131</v>
      </c>
      <c r="B70" s="29" t="s">
        <v>132</v>
      </c>
      <c r="C70" s="30"/>
    </row>
    <row r="71" spans="1:3" ht="16.5" thickBot="1" x14ac:dyDescent="0.3">
      <c r="A71" s="31" t="s">
        <v>133</v>
      </c>
      <c r="B71" s="38" t="s">
        <v>366</v>
      </c>
      <c r="C71" s="30"/>
    </row>
    <row r="72" spans="1:3" ht="16.5" thickBot="1" x14ac:dyDescent="0.3">
      <c r="A72" s="37" t="s">
        <v>135</v>
      </c>
      <c r="B72" s="33" t="s">
        <v>136</v>
      </c>
      <c r="C72" s="24">
        <f>SUM(C73:C76)</f>
        <v>0</v>
      </c>
    </row>
    <row r="73" spans="1:3" ht="15.75" x14ac:dyDescent="0.25">
      <c r="A73" s="25" t="s">
        <v>137</v>
      </c>
      <c r="B73" s="26" t="s">
        <v>138</v>
      </c>
      <c r="C73" s="30"/>
    </row>
    <row r="74" spans="1:3" ht="15.75" x14ac:dyDescent="0.25">
      <c r="A74" s="28" t="s">
        <v>139</v>
      </c>
      <c r="B74" s="29" t="s">
        <v>140</v>
      </c>
      <c r="C74" s="30"/>
    </row>
    <row r="75" spans="1:3" ht="15.75" x14ac:dyDescent="0.25">
      <c r="A75" s="28" t="s">
        <v>141</v>
      </c>
      <c r="B75" s="29" t="s">
        <v>142</v>
      </c>
      <c r="C75" s="30"/>
    </row>
    <row r="76" spans="1:3" ht="16.5" thickBot="1" x14ac:dyDescent="0.3">
      <c r="A76" s="31" t="s">
        <v>143</v>
      </c>
      <c r="B76" s="32" t="s">
        <v>144</v>
      </c>
      <c r="C76" s="30"/>
    </row>
    <row r="77" spans="1:3" ht="16.5" thickBot="1" x14ac:dyDescent="0.3">
      <c r="A77" s="37" t="s">
        <v>145</v>
      </c>
      <c r="B77" s="33" t="s">
        <v>146</v>
      </c>
      <c r="C77" s="24">
        <f>SUM(C78:C79)</f>
        <v>36458769</v>
      </c>
    </row>
    <row r="78" spans="1:3" ht="15.75" x14ac:dyDescent="0.25">
      <c r="A78" s="25" t="s">
        <v>147</v>
      </c>
      <c r="B78" s="26" t="s">
        <v>148</v>
      </c>
      <c r="C78" s="30">
        <v>36458769</v>
      </c>
    </row>
    <row r="79" spans="1:3" ht="16.5" thickBot="1" x14ac:dyDescent="0.3">
      <c r="A79" s="31" t="s">
        <v>149</v>
      </c>
      <c r="B79" s="32" t="s">
        <v>150</v>
      </c>
      <c r="C79" s="30"/>
    </row>
    <row r="80" spans="1:3" ht="16.5" thickBot="1" x14ac:dyDescent="0.3">
      <c r="A80" s="37" t="s">
        <v>151</v>
      </c>
      <c r="B80" s="33" t="s">
        <v>152</v>
      </c>
      <c r="C80" s="24">
        <f>SUM(C81:C83)</f>
        <v>0</v>
      </c>
    </row>
    <row r="81" spans="1:3" ht="15.75" x14ac:dyDescent="0.25">
      <c r="A81" s="25" t="s">
        <v>153</v>
      </c>
      <c r="B81" s="26" t="s">
        <v>154</v>
      </c>
      <c r="C81" s="30"/>
    </row>
    <row r="82" spans="1:3" ht="15.75" x14ac:dyDescent="0.25">
      <c r="A82" s="28" t="s">
        <v>155</v>
      </c>
      <c r="B82" s="29" t="s">
        <v>156</v>
      </c>
      <c r="C82" s="30"/>
    </row>
    <row r="83" spans="1:3" ht="16.5" thickBot="1" x14ac:dyDescent="0.3">
      <c r="A83" s="31" t="s">
        <v>157</v>
      </c>
      <c r="B83" s="32" t="s">
        <v>158</v>
      </c>
      <c r="C83" s="30"/>
    </row>
    <row r="84" spans="1:3" ht="16.5" thickBot="1" x14ac:dyDescent="0.3">
      <c r="A84" s="37" t="s">
        <v>159</v>
      </c>
      <c r="B84" s="33" t="s">
        <v>160</v>
      </c>
      <c r="C84" s="24">
        <f>SUM(C85:C88)</f>
        <v>0</v>
      </c>
    </row>
    <row r="85" spans="1:3" ht="18" customHeight="1" x14ac:dyDescent="0.25">
      <c r="A85" s="39" t="s">
        <v>161</v>
      </c>
      <c r="B85" s="26" t="s">
        <v>162</v>
      </c>
      <c r="C85" s="30"/>
    </row>
    <row r="86" spans="1:3" ht="18" customHeight="1" x14ac:dyDescent="0.25">
      <c r="A86" s="40" t="s">
        <v>163</v>
      </c>
      <c r="B86" s="29" t="s">
        <v>164</v>
      </c>
      <c r="C86" s="30"/>
    </row>
    <row r="87" spans="1:3" ht="20.25" customHeight="1" x14ac:dyDescent="0.25">
      <c r="A87" s="40" t="s">
        <v>165</v>
      </c>
      <c r="B87" s="29" t="s">
        <v>166</v>
      </c>
      <c r="C87" s="30"/>
    </row>
    <row r="88" spans="1:3" ht="17.25" customHeight="1" thickBot="1" x14ac:dyDescent="0.3">
      <c r="A88" s="41" t="s">
        <v>167</v>
      </c>
      <c r="B88" s="32" t="s">
        <v>168</v>
      </c>
      <c r="C88" s="30"/>
    </row>
    <row r="89" spans="1:3" ht="16.5" thickBot="1" x14ac:dyDescent="0.3">
      <c r="A89" s="37" t="s">
        <v>169</v>
      </c>
      <c r="B89" s="33" t="s">
        <v>170</v>
      </c>
      <c r="C89" s="42"/>
    </row>
    <row r="90" spans="1:3" ht="16.5" thickBot="1" x14ac:dyDescent="0.3">
      <c r="A90" s="37" t="s">
        <v>171</v>
      </c>
      <c r="B90" s="33" t="s">
        <v>172</v>
      </c>
      <c r="C90" s="42"/>
    </row>
    <row r="91" spans="1:3" ht="16.5" thickBot="1" x14ac:dyDescent="0.3">
      <c r="A91" s="37" t="s">
        <v>173</v>
      </c>
      <c r="B91" s="43" t="s">
        <v>174</v>
      </c>
      <c r="C91" s="24">
        <f>SUM(C68+C72+C77+C80+C84+C89+C90)</f>
        <v>36458769</v>
      </c>
    </row>
    <row r="92" spans="1:3" ht="16.5" thickBot="1" x14ac:dyDescent="0.3">
      <c r="A92" s="44" t="s">
        <v>175</v>
      </c>
      <c r="B92" s="45" t="s">
        <v>176</v>
      </c>
      <c r="C92" s="24">
        <f>C67+C91</f>
        <v>102325500</v>
      </c>
    </row>
    <row r="93" spans="1:3" ht="16.5" thickBot="1" x14ac:dyDescent="0.3">
      <c r="A93" s="46"/>
      <c r="B93" s="47"/>
      <c r="C93" s="48"/>
    </row>
    <row r="94" spans="1:3" ht="16.5" thickBot="1" x14ac:dyDescent="0.3">
      <c r="A94" s="14"/>
      <c r="B94" s="49" t="s">
        <v>177</v>
      </c>
      <c r="C94" s="50"/>
    </row>
    <row r="95" spans="1:3" ht="16.5" thickBot="1" x14ac:dyDescent="0.3">
      <c r="A95" s="51" t="s">
        <v>11</v>
      </c>
      <c r="B95" s="52" t="s">
        <v>344</v>
      </c>
      <c r="C95" s="53">
        <f>C96+C97+C98+C99+C100+C113</f>
        <v>76538264</v>
      </c>
    </row>
    <row r="96" spans="1:3" ht="15.75" x14ac:dyDescent="0.25">
      <c r="A96" s="54" t="s">
        <v>13</v>
      </c>
      <c r="B96" s="55" t="s">
        <v>178</v>
      </c>
      <c r="C96" s="56">
        <f>30243025+100000+6906980+794400</f>
        <v>38044405</v>
      </c>
    </row>
    <row r="97" spans="1:5" ht="15.75" x14ac:dyDescent="0.25">
      <c r="A97" s="28" t="s">
        <v>15</v>
      </c>
      <c r="B97" s="57" t="s">
        <v>179</v>
      </c>
      <c r="C97" s="30">
        <v>5599304</v>
      </c>
      <c r="E97" s="206"/>
    </row>
    <row r="98" spans="1:5" ht="15.75" x14ac:dyDescent="0.25">
      <c r="A98" s="28" t="s">
        <v>17</v>
      </c>
      <c r="B98" s="57" t="s">
        <v>180</v>
      </c>
      <c r="C98" s="34">
        <v>19511536</v>
      </c>
    </row>
    <row r="99" spans="1:5" ht="15.75" x14ac:dyDescent="0.25">
      <c r="A99" s="28" t="s">
        <v>19</v>
      </c>
      <c r="B99" s="58" t="s">
        <v>181</v>
      </c>
      <c r="C99" s="34">
        <v>7342867</v>
      </c>
    </row>
    <row r="100" spans="1:5" ht="15.75" x14ac:dyDescent="0.25">
      <c r="A100" s="28" t="s">
        <v>182</v>
      </c>
      <c r="B100" s="59" t="s">
        <v>183</v>
      </c>
      <c r="C100" s="34">
        <f>SUM(C101:C112)</f>
        <v>6040152</v>
      </c>
    </row>
    <row r="101" spans="1:5" ht="15.75" x14ac:dyDescent="0.25">
      <c r="A101" s="28" t="s">
        <v>23</v>
      </c>
      <c r="B101" s="57" t="s">
        <v>184</v>
      </c>
      <c r="C101" s="34">
        <f>79922+467597</f>
        <v>547519</v>
      </c>
    </row>
    <row r="102" spans="1:5" ht="15.75" x14ac:dyDescent="0.25">
      <c r="A102" s="28" t="s">
        <v>185</v>
      </c>
      <c r="B102" s="60" t="s">
        <v>186</v>
      </c>
      <c r="C102" s="34"/>
    </row>
    <row r="103" spans="1:5" ht="15.75" x14ac:dyDescent="0.25">
      <c r="A103" s="28" t="s">
        <v>187</v>
      </c>
      <c r="B103" s="60" t="s">
        <v>188</v>
      </c>
      <c r="C103" s="34"/>
    </row>
    <row r="104" spans="1:5" ht="15.75" x14ac:dyDescent="0.25">
      <c r="A104" s="28" t="s">
        <v>189</v>
      </c>
      <c r="B104" s="60" t="s">
        <v>190</v>
      </c>
      <c r="C104" s="34"/>
    </row>
    <row r="105" spans="1:5" ht="17.25" customHeight="1" x14ac:dyDescent="0.25">
      <c r="A105" s="28" t="s">
        <v>191</v>
      </c>
      <c r="B105" s="61" t="s">
        <v>192</v>
      </c>
      <c r="C105" s="34"/>
    </row>
    <row r="106" spans="1:5" ht="33.75" customHeight="1" x14ac:dyDescent="0.25">
      <c r="A106" s="28" t="s">
        <v>193</v>
      </c>
      <c r="B106" s="61" t="s">
        <v>194</v>
      </c>
      <c r="C106" s="34"/>
    </row>
    <row r="107" spans="1:5" ht="15.75" x14ac:dyDescent="0.25">
      <c r="A107" s="28" t="s">
        <v>195</v>
      </c>
      <c r="B107" s="60" t="s">
        <v>196</v>
      </c>
      <c r="C107" s="34">
        <v>4380875</v>
      </c>
    </row>
    <row r="108" spans="1:5" ht="15.75" x14ac:dyDescent="0.25">
      <c r="A108" s="28" t="s">
        <v>197</v>
      </c>
      <c r="B108" s="60" t="s">
        <v>198</v>
      </c>
      <c r="C108" s="34"/>
    </row>
    <row r="109" spans="1:5" ht="31.5" x14ac:dyDescent="0.25">
      <c r="A109" s="28" t="s">
        <v>199</v>
      </c>
      <c r="B109" s="61" t="s">
        <v>200</v>
      </c>
      <c r="C109" s="34"/>
    </row>
    <row r="110" spans="1:5" ht="15.75" x14ac:dyDescent="0.25">
      <c r="A110" s="62" t="s">
        <v>201</v>
      </c>
      <c r="B110" s="63" t="s">
        <v>202</v>
      </c>
      <c r="C110" s="34"/>
    </row>
    <row r="111" spans="1:5" ht="15.75" x14ac:dyDescent="0.25">
      <c r="A111" s="28" t="s">
        <v>203</v>
      </c>
      <c r="B111" s="63" t="s">
        <v>204</v>
      </c>
      <c r="C111" s="34"/>
    </row>
    <row r="112" spans="1:5" ht="31.5" x14ac:dyDescent="0.25">
      <c r="A112" s="28" t="s">
        <v>205</v>
      </c>
      <c r="B112" s="61" t="s">
        <v>206</v>
      </c>
      <c r="C112" s="30">
        <v>1111758</v>
      </c>
    </row>
    <row r="113" spans="1:3" ht="15.75" x14ac:dyDescent="0.25">
      <c r="A113" s="28" t="s">
        <v>207</v>
      </c>
      <c r="B113" s="58" t="s">
        <v>208</v>
      </c>
      <c r="C113" s="30">
        <f>SUM(C114:C115)</f>
        <v>0</v>
      </c>
    </row>
    <row r="114" spans="1:3" ht="15.75" x14ac:dyDescent="0.25">
      <c r="A114" s="31" t="s">
        <v>209</v>
      </c>
      <c r="B114" s="57" t="s">
        <v>210</v>
      </c>
      <c r="C114" s="34"/>
    </row>
    <row r="115" spans="1:3" ht="16.5" thickBot="1" x14ac:dyDescent="0.3">
      <c r="A115" s="64" t="s">
        <v>211</v>
      </c>
      <c r="B115" s="65" t="s">
        <v>212</v>
      </c>
      <c r="C115" s="66"/>
    </row>
    <row r="116" spans="1:3" ht="16.5" thickBot="1" x14ac:dyDescent="0.3">
      <c r="A116" s="22" t="s">
        <v>25</v>
      </c>
      <c r="B116" s="67" t="s">
        <v>345</v>
      </c>
      <c r="C116" s="24">
        <f>C117+C119</f>
        <v>24500666</v>
      </c>
    </row>
    <row r="117" spans="1:3" ht="15.75" x14ac:dyDescent="0.25">
      <c r="A117" s="25" t="s">
        <v>27</v>
      </c>
      <c r="B117" s="57" t="s">
        <v>213</v>
      </c>
      <c r="C117" s="27">
        <f>300000+5176655+690027</f>
        <v>6166682</v>
      </c>
    </row>
    <row r="118" spans="1:3" ht="15.75" x14ac:dyDescent="0.25">
      <c r="A118" s="25" t="s">
        <v>29</v>
      </c>
      <c r="B118" s="68" t="s">
        <v>214</v>
      </c>
      <c r="C118" s="27">
        <f>416803+112537+2921000</f>
        <v>3450340</v>
      </c>
    </row>
    <row r="119" spans="1:3" ht="15.75" x14ac:dyDescent="0.25">
      <c r="A119" s="25" t="s">
        <v>31</v>
      </c>
      <c r="B119" s="68" t="s">
        <v>215</v>
      </c>
      <c r="C119" s="30">
        <f>14436208+3897776</f>
        <v>18333984</v>
      </c>
    </row>
    <row r="120" spans="1:3" ht="15.75" x14ac:dyDescent="0.25">
      <c r="A120" s="25" t="s">
        <v>33</v>
      </c>
      <c r="B120" s="68" t="s">
        <v>216</v>
      </c>
      <c r="C120" s="69">
        <f>3412586+921398</f>
        <v>4333984</v>
      </c>
    </row>
    <row r="121" spans="1:3" ht="15.75" x14ac:dyDescent="0.25">
      <c r="A121" s="25" t="s">
        <v>35</v>
      </c>
      <c r="B121" s="70" t="s">
        <v>217</v>
      </c>
      <c r="C121" s="69">
        <f>SUM(C122:C129)</f>
        <v>0</v>
      </c>
    </row>
    <row r="122" spans="1:3" ht="31.5" x14ac:dyDescent="0.25">
      <c r="A122" s="25" t="s">
        <v>37</v>
      </c>
      <c r="B122" s="71" t="s">
        <v>218</v>
      </c>
      <c r="C122" s="69"/>
    </row>
    <row r="123" spans="1:3" ht="31.5" x14ac:dyDescent="0.25">
      <c r="A123" s="25" t="s">
        <v>219</v>
      </c>
      <c r="B123" s="72" t="s">
        <v>220</v>
      </c>
      <c r="C123" s="69"/>
    </row>
    <row r="124" spans="1:3" ht="31.5" x14ac:dyDescent="0.25">
      <c r="A124" s="25" t="s">
        <v>221</v>
      </c>
      <c r="B124" s="61" t="s">
        <v>194</v>
      </c>
      <c r="C124" s="69"/>
    </row>
    <row r="125" spans="1:3" ht="15.75" x14ac:dyDescent="0.25">
      <c r="A125" s="25" t="s">
        <v>222</v>
      </c>
      <c r="B125" s="61" t="s">
        <v>223</v>
      </c>
      <c r="C125" s="69"/>
    </row>
    <row r="126" spans="1:3" ht="15.75" x14ac:dyDescent="0.25">
      <c r="A126" s="25" t="s">
        <v>224</v>
      </c>
      <c r="B126" s="61" t="s">
        <v>225</v>
      </c>
      <c r="C126" s="69"/>
    </row>
    <row r="127" spans="1:3" ht="31.5" x14ac:dyDescent="0.25">
      <c r="A127" s="25" t="s">
        <v>226</v>
      </c>
      <c r="B127" s="61" t="s">
        <v>200</v>
      </c>
      <c r="C127" s="69"/>
    </row>
    <row r="128" spans="1:3" ht="15.75" x14ac:dyDescent="0.25">
      <c r="A128" s="25" t="s">
        <v>227</v>
      </c>
      <c r="B128" s="61" t="s">
        <v>228</v>
      </c>
      <c r="C128" s="69"/>
    </row>
    <row r="129" spans="1:3" ht="32.25" thickBot="1" x14ac:dyDescent="0.3">
      <c r="A129" s="62" t="s">
        <v>229</v>
      </c>
      <c r="B129" s="61" t="s">
        <v>230</v>
      </c>
      <c r="C129" s="73"/>
    </row>
    <row r="130" spans="1:3" ht="16.5" thickBot="1" x14ac:dyDescent="0.3">
      <c r="A130" s="22" t="s">
        <v>39</v>
      </c>
      <c r="B130" s="23" t="s">
        <v>231</v>
      </c>
      <c r="C130" s="24">
        <f>C95+C116</f>
        <v>101038930</v>
      </c>
    </row>
    <row r="131" spans="1:3" ht="32.25" thickBot="1" x14ac:dyDescent="0.3">
      <c r="A131" s="22" t="s">
        <v>232</v>
      </c>
      <c r="B131" s="23" t="s">
        <v>233</v>
      </c>
      <c r="C131" s="24">
        <f>C132+C133+C134</f>
        <v>0</v>
      </c>
    </row>
    <row r="132" spans="1:3" ht="15.75" x14ac:dyDescent="0.25">
      <c r="A132" s="25" t="s">
        <v>55</v>
      </c>
      <c r="B132" s="74" t="s">
        <v>234</v>
      </c>
      <c r="C132" s="69"/>
    </row>
    <row r="133" spans="1:3" ht="15.75" x14ac:dyDescent="0.25">
      <c r="A133" s="25" t="s">
        <v>63</v>
      </c>
      <c r="B133" s="74" t="s">
        <v>235</v>
      </c>
      <c r="C133" s="69"/>
    </row>
    <row r="134" spans="1:3" ht="16.5" thickBot="1" x14ac:dyDescent="0.3">
      <c r="A134" s="62" t="s">
        <v>65</v>
      </c>
      <c r="B134" s="75" t="s">
        <v>236</v>
      </c>
      <c r="C134" s="69"/>
    </row>
    <row r="135" spans="1:3" ht="16.5" thickBot="1" x14ac:dyDescent="0.3">
      <c r="A135" s="22" t="s">
        <v>69</v>
      </c>
      <c r="B135" s="23" t="s">
        <v>237</v>
      </c>
      <c r="C135" s="24">
        <f>C136+C137+C138+C139+C140+C141</f>
        <v>0</v>
      </c>
    </row>
    <row r="136" spans="1:3" ht="15.75" x14ac:dyDescent="0.25">
      <c r="A136" s="25" t="s">
        <v>71</v>
      </c>
      <c r="B136" s="74" t="s">
        <v>238</v>
      </c>
      <c r="C136" s="69"/>
    </row>
    <row r="137" spans="1:3" ht="15.75" x14ac:dyDescent="0.25">
      <c r="A137" s="25" t="s">
        <v>73</v>
      </c>
      <c r="B137" s="74" t="s">
        <v>239</v>
      </c>
      <c r="C137" s="69"/>
    </row>
    <row r="138" spans="1:3" ht="15.75" x14ac:dyDescent="0.25">
      <c r="A138" s="25" t="s">
        <v>75</v>
      </c>
      <c r="B138" s="74" t="s">
        <v>240</v>
      </c>
      <c r="C138" s="69"/>
    </row>
    <row r="139" spans="1:3" ht="15.75" x14ac:dyDescent="0.25">
      <c r="A139" s="25" t="s">
        <v>77</v>
      </c>
      <c r="B139" s="74" t="s">
        <v>241</v>
      </c>
      <c r="C139" s="69"/>
    </row>
    <row r="140" spans="1:3" ht="15.75" x14ac:dyDescent="0.25">
      <c r="A140" s="25" t="s">
        <v>79</v>
      </c>
      <c r="B140" s="74" t="s">
        <v>242</v>
      </c>
      <c r="C140" s="69"/>
    </row>
    <row r="141" spans="1:3" ht="16.5" thickBot="1" x14ac:dyDescent="0.3">
      <c r="A141" s="62" t="s">
        <v>81</v>
      </c>
      <c r="B141" s="75" t="s">
        <v>243</v>
      </c>
      <c r="C141" s="69"/>
    </row>
    <row r="142" spans="1:3" ht="16.5" thickBot="1" x14ac:dyDescent="0.3">
      <c r="A142" s="22" t="s">
        <v>93</v>
      </c>
      <c r="B142" s="23" t="s">
        <v>244</v>
      </c>
      <c r="C142" s="24">
        <f>SUM(C143:C147)</f>
        <v>1286570</v>
      </c>
    </row>
    <row r="143" spans="1:3" ht="15.75" x14ac:dyDescent="0.25">
      <c r="A143" s="25" t="s">
        <v>95</v>
      </c>
      <c r="B143" s="74" t="s">
        <v>245</v>
      </c>
      <c r="C143" s="69"/>
    </row>
    <row r="144" spans="1:3" ht="15.75" x14ac:dyDescent="0.25">
      <c r="A144" s="25" t="s">
        <v>97</v>
      </c>
      <c r="B144" s="74" t="s">
        <v>246</v>
      </c>
      <c r="C144" s="69">
        <v>1286570</v>
      </c>
    </row>
    <row r="145" spans="1:3" ht="15.75" x14ac:dyDescent="0.25">
      <c r="A145" s="25" t="s">
        <v>99</v>
      </c>
      <c r="B145" s="74" t="s">
        <v>247</v>
      </c>
      <c r="C145" s="69"/>
    </row>
    <row r="146" spans="1:3" ht="15.75" x14ac:dyDescent="0.25">
      <c r="A146" s="25" t="s">
        <v>101</v>
      </c>
      <c r="B146" s="74" t="s">
        <v>248</v>
      </c>
      <c r="C146" s="69"/>
    </row>
    <row r="147" spans="1:3" ht="16.5" thickBot="1" x14ac:dyDescent="0.3">
      <c r="A147" s="62" t="s">
        <v>103</v>
      </c>
      <c r="B147" s="75" t="s">
        <v>249</v>
      </c>
      <c r="C147" s="69"/>
    </row>
    <row r="148" spans="1:3" ht="16.5" thickBot="1" x14ac:dyDescent="0.3">
      <c r="A148" s="22" t="s">
        <v>250</v>
      </c>
      <c r="B148" s="23" t="s">
        <v>251</v>
      </c>
      <c r="C148" s="112">
        <f>C149+C150+C151+C152+C153</f>
        <v>0</v>
      </c>
    </row>
    <row r="149" spans="1:3" ht="15.75" x14ac:dyDescent="0.25">
      <c r="A149" s="25" t="s">
        <v>107</v>
      </c>
      <c r="B149" s="74" t="s">
        <v>252</v>
      </c>
      <c r="C149" s="69"/>
    </row>
    <row r="150" spans="1:3" ht="15.75" x14ac:dyDescent="0.25">
      <c r="A150" s="25" t="s">
        <v>109</v>
      </c>
      <c r="B150" s="74" t="s">
        <v>253</v>
      </c>
      <c r="C150" s="69"/>
    </row>
    <row r="151" spans="1:3" ht="15.75" x14ac:dyDescent="0.25">
      <c r="A151" s="25" t="s">
        <v>111</v>
      </c>
      <c r="B151" s="74" t="s">
        <v>254</v>
      </c>
      <c r="C151" s="69"/>
    </row>
    <row r="152" spans="1:3" ht="31.5" x14ac:dyDescent="0.25">
      <c r="A152" s="25" t="s">
        <v>113</v>
      </c>
      <c r="B152" s="74" t="s">
        <v>255</v>
      </c>
      <c r="C152" s="69"/>
    </row>
    <row r="153" spans="1:3" ht="16.5" thickBot="1" x14ac:dyDescent="0.3">
      <c r="A153" s="62" t="s">
        <v>256</v>
      </c>
      <c r="B153" s="75" t="s">
        <v>257</v>
      </c>
      <c r="C153" s="73"/>
    </row>
    <row r="154" spans="1:3" ht="16.5" thickBot="1" x14ac:dyDescent="0.3">
      <c r="A154" s="77" t="s">
        <v>115</v>
      </c>
      <c r="B154" s="23" t="s">
        <v>258</v>
      </c>
      <c r="C154" s="112"/>
    </row>
    <row r="155" spans="1:3" ht="16.5" thickBot="1" x14ac:dyDescent="0.3">
      <c r="A155" s="77" t="s">
        <v>125</v>
      </c>
      <c r="B155" s="23" t="s">
        <v>259</v>
      </c>
      <c r="C155" s="112"/>
    </row>
    <row r="156" spans="1:3" ht="16.5" thickBot="1" x14ac:dyDescent="0.3">
      <c r="A156" s="22" t="s">
        <v>260</v>
      </c>
      <c r="B156" s="23" t="s">
        <v>261</v>
      </c>
      <c r="C156" s="207">
        <f>C131+C135+C142+C148+C154+C155</f>
        <v>1286570</v>
      </c>
    </row>
    <row r="157" spans="1:3" ht="16.5" thickBot="1" x14ac:dyDescent="0.3">
      <c r="A157" s="79" t="s">
        <v>262</v>
      </c>
      <c r="B157" s="80" t="s">
        <v>263</v>
      </c>
      <c r="C157" s="207">
        <f>C130+C156</f>
        <v>102325500</v>
      </c>
    </row>
    <row r="158" spans="1:3" ht="15.75" x14ac:dyDescent="0.25">
      <c r="A158" s="81"/>
      <c r="B158" s="82"/>
      <c r="C158" s="83"/>
    </row>
    <row r="160" spans="1:3" x14ac:dyDescent="0.25">
      <c r="A160" s="232" t="s">
        <v>381</v>
      </c>
      <c r="B160" s="232"/>
      <c r="C160" s="232"/>
    </row>
    <row r="161" spans="1:3" ht="15.75" thickBot="1" x14ac:dyDescent="0.3">
      <c r="A161" s="233"/>
      <c r="B161" s="233"/>
      <c r="C161" s="137"/>
    </row>
    <row r="162" spans="1:3" ht="29.25" thickBot="1" x14ac:dyDescent="0.3">
      <c r="A162" s="138">
        <v>1</v>
      </c>
      <c r="B162" s="139" t="s">
        <v>382</v>
      </c>
      <c r="C162" s="140">
        <f>C67-C130</f>
        <v>-35172199</v>
      </c>
    </row>
    <row r="163" spans="1:3" ht="29.25" thickBot="1" x14ac:dyDescent="0.3">
      <c r="A163" s="138" t="s">
        <v>25</v>
      </c>
      <c r="B163" s="139" t="s">
        <v>383</v>
      </c>
      <c r="C163" s="140">
        <f>C91-C156</f>
        <v>35172199</v>
      </c>
    </row>
    <row r="164" spans="1:3" x14ac:dyDescent="0.25">
      <c r="A164" s="141"/>
      <c r="B164" s="142"/>
      <c r="C164" s="143"/>
    </row>
    <row r="165" spans="1:3" ht="15.75" thickBot="1" x14ac:dyDescent="0.3">
      <c r="A165" s="144"/>
      <c r="B165" s="145"/>
      <c r="C165" s="146"/>
    </row>
    <row r="166" spans="1:3" ht="15.75" thickBot="1" x14ac:dyDescent="0.3">
      <c r="A166" s="147" t="s">
        <v>264</v>
      </c>
      <c r="B166" s="148"/>
      <c r="C166" s="149">
        <v>32</v>
      </c>
    </row>
    <row r="167" spans="1:3" ht="15.75" thickBot="1" x14ac:dyDescent="0.3">
      <c r="A167" s="147" t="s">
        <v>384</v>
      </c>
      <c r="B167" s="148"/>
      <c r="C167" s="149">
        <v>27</v>
      </c>
    </row>
  </sheetData>
  <mergeCells count="5">
    <mergeCell ref="A1:C1"/>
    <mergeCell ref="A160:C160"/>
    <mergeCell ref="A161:B161"/>
    <mergeCell ref="A2:C2"/>
    <mergeCell ref="A3:E3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E161"/>
  <sheetViews>
    <sheetView zoomScaleNormal="100" zoomScaleSheetLayoutView="89" workbookViewId="0">
      <selection activeCell="A3" sqref="A3:E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9.140625" customWidth="1"/>
  </cols>
  <sheetData>
    <row r="1" spans="1:5" ht="15.75" x14ac:dyDescent="0.25">
      <c r="A1" s="229" t="s">
        <v>372</v>
      </c>
      <c r="B1" s="229"/>
      <c r="C1" s="229"/>
    </row>
    <row r="2" spans="1:5" x14ac:dyDescent="0.25">
      <c r="A2" s="231" t="s">
        <v>432</v>
      </c>
      <c r="B2" s="231"/>
      <c r="C2" s="231"/>
    </row>
    <row r="3" spans="1:5" ht="15" customHeight="1" x14ac:dyDescent="0.25">
      <c r="A3" s="231" t="s">
        <v>472</v>
      </c>
      <c r="B3" s="231"/>
      <c r="C3" s="231"/>
      <c r="D3" s="231"/>
      <c r="E3" s="231"/>
    </row>
    <row r="4" spans="1:5" ht="16.5" thickBot="1" x14ac:dyDescent="0.3">
      <c r="A4" s="89"/>
      <c r="B4" s="89"/>
      <c r="C4" s="89"/>
    </row>
    <row r="5" spans="1:5" ht="15.75" x14ac:dyDescent="0.25">
      <c r="A5" s="8" t="s">
        <v>0</v>
      </c>
      <c r="B5" s="9" t="s">
        <v>1</v>
      </c>
      <c r="C5" s="10"/>
    </row>
    <row r="6" spans="1:5" ht="32.25" thickBot="1" x14ac:dyDescent="0.3">
      <c r="A6" s="92" t="s">
        <v>2</v>
      </c>
      <c r="B6" s="90" t="s">
        <v>269</v>
      </c>
      <c r="C6" s="12"/>
    </row>
    <row r="7" spans="1:5" ht="16.5" thickBot="1" x14ac:dyDescent="0.3">
      <c r="A7" s="133"/>
      <c r="B7" s="13"/>
      <c r="C7" s="87" t="s">
        <v>379</v>
      </c>
    </row>
    <row r="8" spans="1:5" ht="16.5" thickBot="1" x14ac:dyDescent="0.3">
      <c r="A8" s="14" t="s">
        <v>4</v>
      </c>
      <c r="B8" s="15" t="s">
        <v>5</v>
      </c>
      <c r="C8" s="91" t="s">
        <v>6</v>
      </c>
    </row>
    <row r="9" spans="1:5" ht="16.5" thickBot="1" x14ac:dyDescent="0.3">
      <c r="A9" s="16" t="s">
        <v>7</v>
      </c>
      <c r="B9" s="17" t="s">
        <v>8</v>
      </c>
      <c r="C9" s="18" t="s">
        <v>9</v>
      </c>
    </row>
    <row r="10" spans="1:5" ht="16.5" thickBot="1" x14ac:dyDescent="0.3">
      <c r="A10" s="19"/>
      <c r="B10" s="20" t="s">
        <v>10</v>
      </c>
      <c r="C10" s="21"/>
    </row>
    <row r="11" spans="1:5" ht="16.5" thickBot="1" x14ac:dyDescent="0.3">
      <c r="A11" s="22" t="s">
        <v>11</v>
      </c>
      <c r="B11" s="23" t="s">
        <v>12</v>
      </c>
      <c r="C11" s="24">
        <f>SUM(C12:C17)</f>
        <v>32164232</v>
      </c>
    </row>
    <row r="12" spans="1:5" ht="15.75" x14ac:dyDescent="0.25">
      <c r="A12" s="25" t="s">
        <v>13</v>
      </c>
      <c r="B12" s="26" t="s">
        <v>14</v>
      </c>
      <c r="C12" s="27">
        <f>SUM('2'!C11)</f>
        <v>9961992</v>
      </c>
    </row>
    <row r="13" spans="1:5" ht="17.25" customHeight="1" x14ac:dyDescent="0.25">
      <c r="A13" s="28" t="s">
        <v>15</v>
      </c>
      <c r="B13" s="29" t="s">
        <v>16</v>
      </c>
      <c r="C13" s="27">
        <f>SUM('2'!C12)</f>
        <v>0</v>
      </c>
    </row>
    <row r="14" spans="1:5" ht="15.75" x14ac:dyDescent="0.25">
      <c r="A14" s="28" t="s">
        <v>17</v>
      </c>
      <c r="B14" s="29" t="s">
        <v>18</v>
      </c>
      <c r="C14" s="27">
        <f>SUM('2'!C13)</f>
        <v>19932240</v>
      </c>
    </row>
    <row r="15" spans="1:5" ht="15.75" x14ac:dyDescent="0.25">
      <c r="A15" s="28" t="s">
        <v>19</v>
      </c>
      <c r="B15" s="29" t="s">
        <v>20</v>
      </c>
      <c r="C15" s="27">
        <f>SUM('2'!C14)</f>
        <v>2270000</v>
      </c>
    </row>
    <row r="16" spans="1:5" ht="15.75" x14ac:dyDescent="0.25">
      <c r="A16" s="28" t="s">
        <v>21</v>
      </c>
      <c r="B16" s="29" t="s">
        <v>22</v>
      </c>
      <c r="C16" s="27">
        <f>SUM('2'!C15)</f>
        <v>0</v>
      </c>
    </row>
    <row r="17" spans="1:3" ht="16.5" thickBot="1" x14ac:dyDescent="0.3">
      <c r="A17" s="31" t="s">
        <v>23</v>
      </c>
      <c r="B17" s="32" t="s">
        <v>24</v>
      </c>
      <c r="C17" s="27">
        <f>SUM('2'!C16)</f>
        <v>0</v>
      </c>
    </row>
    <row r="18" spans="1:3" ht="32.25" thickBot="1" x14ac:dyDescent="0.3">
      <c r="A18" s="22" t="s">
        <v>25</v>
      </c>
      <c r="B18" s="33" t="s">
        <v>26</v>
      </c>
      <c r="C18" s="24">
        <f>SUM(C19:C23)</f>
        <v>27662914</v>
      </c>
    </row>
    <row r="19" spans="1:3" ht="15.75" x14ac:dyDescent="0.25">
      <c r="A19" s="25" t="s">
        <v>27</v>
      </c>
      <c r="B19" s="26" t="s">
        <v>28</v>
      </c>
      <c r="C19" s="27">
        <f>SUM('2'!C18)</f>
        <v>0</v>
      </c>
    </row>
    <row r="20" spans="1:3" ht="18" customHeight="1" x14ac:dyDescent="0.25">
      <c r="A20" s="28" t="s">
        <v>29</v>
      </c>
      <c r="B20" s="29" t="s">
        <v>30</v>
      </c>
      <c r="C20" s="27">
        <f>SUM('2'!C19)</f>
        <v>0</v>
      </c>
    </row>
    <row r="21" spans="1:3" ht="15.75" x14ac:dyDescent="0.25">
      <c r="A21" s="28" t="s">
        <v>31</v>
      </c>
      <c r="B21" s="29" t="s">
        <v>32</v>
      </c>
      <c r="C21" s="27">
        <f>SUM('2'!C20)</f>
        <v>0</v>
      </c>
    </row>
    <row r="22" spans="1:3" ht="15.75" x14ac:dyDescent="0.25">
      <c r="A22" s="28" t="s">
        <v>33</v>
      </c>
      <c r="B22" s="29" t="s">
        <v>34</v>
      </c>
      <c r="C22" s="27">
        <f>SUM('2'!C21)</f>
        <v>0</v>
      </c>
    </row>
    <row r="23" spans="1:3" ht="15.75" x14ac:dyDescent="0.25">
      <c r="A23" s="28" t="s">
        <v>35</v>
      </c>
      <c r="B23" s="29" t="s">
        <v>36</v>
      </c>
      <c r="C23" s="27">
        <f>SUM('2'!C22)</f>
        <v>27662914</v>
      </c>
    </row>
    <row r="24" spans="1:3" ht="16.5" thickBot="1" x14ac:dyDescent="0.3">
      <c r="A24" s="31" t="s">
        <v>37</v>
      </c>
      <c r="B24" s="32" t="s">
        <v>38</v>
      </c>
      <c r="C24" s="27">
        <f>SUM('2'!C23)</f>
        <v>5280303</v>
      </c>
    </row>
    <row r="25" spans="1:3" ht="32.25" thickBot="1" x14ac:dyDescent="0.3">
      <c r="A25" s="22" t="s">
        <v>39</v>
      </c>
      <c r="B25" s="23" t="s">
        <v>40</v>
      </c>
      <c r="C25" s="24">
        <f>SUM(C26:C30)</f>
        <v>767842</v>
      </c>
    </row>
    <row r="26" spans="1:3" ht="15.75" x14ac:dyDescent="0.25">
      <c r="A26" s="25" t="s">
        <v>41</v>
      </c>
      <c r="B26" s="26" t="s">
        <v>42</v>
      </c>
      <c r="C26" s="27">
        <f>SUM('2'!C25)</f>
        <v>0</v>
      </c>
    </row>
    <row r="27" spans="1:3" ht="15.75" x14ac:dyDescent="0.25">
      <c r="A27" s="28" t="s">
        <v>43</v>
      </c>
      <c r="B27" s="29" t="s">
        <v>44</v>
      </c>
      <c r="C27" s="27">
        <f>SUM('2'!C26)</f>
        <v>0</v>
      </c>
    </row>
    <row r="28" spans="1:3" ht="31.5" x14ac:dyDescent="0.25">
      <c r="A28" s="28" t="s">
        <v>45</v>
      </c>
      <c r="B28" s="29" t="s">
        <v>46</v>
      </c>
      <c r="C28" s="27">
        <f>SUM('2'!C27)</f>
        <v>0</v>
      </c>
    </row>
    <row r="29" spans="1:3" ht="31.5" x14ac:dyDescent="0.25">
      <c r="A29" s="28" t="s">
        <v>47</v>
      </c>
      <c r="B29" s="29" t="s">
        <v>48</v>
      </c>
      <c r="C29" s="27">
        <f>SUM('2'!C28)</f>
        <v>0</v>
      </c>
    </row>
    <row r="30" spans="1:3" ht="15.75" x14ac:dyDescent="0.25">
      <c r="A30" s="28" t="s">
        <v>49</v>
      </c>
      <c r="B30" s="29" t="s">
        <v>50</v>
      </c>
      <c r="C30" s="27">
        <f>SUM('2'!C29)</f>
        <v>767842</v>
      </c>
    </row>
    <row r="31" spans="1:3" ht="16.5" thickBot="1" x14ac:dyDescent="0.3">
      <c r="A31" s="31" t="s">
        <v>51</v>
      </c>
      <c r="B31" s="32" t="s">
        <v>52</v>
      </c>
      <c r="C31" s="27">
        <f>SUM('2'!C30)</f>
        <v>0</v>
      </c>
    </row>
    <row r="32" spans="1:3" ht="16.5" thickBot="1" x14ac:dyDescent="0.3">
      <c r="A32" s="22" t="s">
        <v>53</v>
      </c>
      <c r="B32" s="23" t="s">
        <v>54</v>
      </c>
      <c r="C32" s="24">
        <f>C33+C37+C38+C39</f>
        <v>2361242</v>
      </c>
    </row>
    <row r="33" spans="1:3" ht="15.75" x14ac:dyDescent="0.25">
      <c r="A33" s="25" t="s">
        <v>55</v>
      </c>
      <c r="B33" s="26" t="s">
        <v>56</v>
      </c>
      <c r="C33" s="35">
        <f>C34+C36+C35</f>
        <v>2338242</v>
      </c>
    </row>
    <row r="34" spans="1:3" ht="15.75" x14ac:dyDescent="0.25">
      <c r="A34" s="28" t="s">
        <v>57</v>
      </c>
      <c r="B34" s="29" t="s">
        <v>58</v>
      </c>
      <c r="C34" s="30">
        <f>SUM('2'!C33)</f>
        <v>450000</v>
      </c>
    </row>
    <row r="35" spans="1:3" ht="15.75" x14ac:dyDescent="0.25">
      <c r="A35" s="28" t="s">
        <v>59</v>
      </c>
      <c r="B35" s="29" t="s">
        <v>60</v>
      </c>
      <c r="C35" s="30">
        <f>SUM('2'!C34)</f>
        <v>0</v>
      </c>
    </row>
    <row r="36" spans="1:3" ht="15.75" x14ac:dyDescent="0.25">
      <c r="A36" s="28" t="s">
        <v>61</v>
      </c>
      <c r="B36" s="36" t="s">
        <v>62</v>
      </c>
      <c r="C36" s="30">
        <f>SUM('2'!C35)-'3-b'!C35</f>
        <v>1888242</v>
      </c>
    </row>
    <row r="37" spans="1:3" ht="15.75" x14ac:dyDescent="0.25">
      <c r="A37" s="28" t="s">
        <v>63</v>
      </c>
      <c r="B37" s="29" t="s">
        <v>64</v>
      </c>
      <c r="C37" s="30">
        <f>SUM('2'!C36)</f>
        <v>0</v>
      </c>
    </row>
    <row r="38" spans="1:3" ht="15.75" x14ac:dyDescent="0.25">
      <c r="A38" s="28" t="s">
        <v>65</v>
      </c>
      <c r="B38" s="29" t="s">
        <v>66</v>
      </c>
      <c r="C38" s="30">
        <f>SUM('2'!C37)</f>
        <v>0</v>
      </c>
    </row>
    <row r="39" spans="1:3" ht="16.5" thickBot="1" x14ac:dyDescent="0.3">
      <c r="A39" s="31" t="s">
        <v>67</v>
      </c>
      <c r="B39" s="32" t="s">
        <v>68</v>
      </c>
      <c r="C39" s="30">
        <f>SUM('2'!C38)</f>
        <v>23000</v>
      </c>
    </row>
    <row r="40" spans="1:3" ht="16.5" thickBot="1" x14ac:dyDescent="0.3">
      <c r="A40" s="22" t="s">
        <v>69</v>
      </c>
      <c r="B40" s="23" t="s">
        <v>70</v>
      </c>
      <c r="C40" s="24">
        <f>SUM(C41:C51)</f>
        <v>592328</v>
      </c>
    </row>
    <row r="41" spans="1:3" ht="15.75" x14ac:dyDescent="0.25">
      <c r="A41" s="25" t="s">
        <v>71</v>
      </c>
      <c r="B41" s="26" t="s">
        <v>72</v>
      </c>
      <c r="C41" s="27">
        <f>SUM('2'!C40)</f>
        <v>0</v>
      </c>
    </row>
    <row r="42" spans="1:3" ht="15.75" x14ac:dyDescent="0.25">
      <c r="A42" s="28" t="s">
        <v>73</v>
      </c>
      <c r="B42" s="29" t="s">
        <v>74</v>
      </c>
      <c r="C42" s="27">
        <f>SUM('2'!C41)</f>
        <v>25000</v>
      </c>
    </row>
    <row r="43" spans="1:3" ht="15.75" x14ac:dyDescent="0.25">
      <c r="A43" s="28" t="s">
        <v>75</v>
      </c>
      <c r="B43" s="29" t="s">
        <v>76</v>
      </c>
      <c r="C43" s="27">
        <f>SUM('2'!C42)</f>
        <v>0</v>
      </c>
    </row>
    <row r="44" spans="1:3" ht="15.75" x14ac:dyDescent="0.25">
      <c r="A44" s="28" t="s">
        <v>77</v>
      </c>
      <c r="B44" s="29" t="s">
        <v>78</v>
      </c>
      <c r="C44" s="27">
        <f>SUM('2'!C43)</f>
        <v>464135</v>
      </c>
    </row>
    <row r="45" spans="1:3" ht="15.75" x14ac:dyDescent="0.25">
      <c r="A45" s="28" t="s">
        <v>79</v>
      </c>
      <c r="B45" s="29" t="s">
        <v>80</v>
      </c>
      <c r="C45" s="27">
        <f>SUM('2'!C44)</f>
        <v>92870</v>
      </c>
    </row>
    <row r="46" spans="1:3" ht="15.75" x14ac:dyDescent="0.25">
      <c r="A46" s="28" t="s">
        <v>81</v>
      </c>
      <c r="B46" s="29" t="s">
        <v>82</v>
      </c>
      <c r="C46" s="27">
        <f>SUM('2'!C45)</f>
        <v>0</v>
      </c>
    </row>
    <row r="47" spans="1:3" ht="15.75" x14ac:dyDescent="0.25">
      <c r="A47" s="28" t="s">
        <v>83</v>
      </c>
      <c r="B47" s="29" t="s">
        <v>84</v>
      </c>
      <c r="C47" s="27">
        <f>SUM('2'!C46)</f>
        <v>0</v>
      </c>
    </row>
    <row r="48" spans="1:3" ht="15.75" x14ac:dyDescent="0.25">
      <c r="A48" s="28" t="s">
        <v>85</v>
      </c>
      <c r="B48" s="29" t="s">
        <v>86</v>
      </c>
      <c r="C48" s="27">
        <f>SUM('2'!C47)</f>
        <v>323</v>
      </c>
    </row>
    <row r="49" spans="1:3" ht="15.75" x14ac:dyDescent="0.25">
      <c r="A49" s="28" t="s">
        <v>87</v>
      </c>
      <c r="B49" s="29" t="s">
        <v>88</v>
      </c>
      <c r="C49" s="27">
        <f>SUM('2'!C48)</f>
        <v>0</v>
      </c>
    </row>
    <row r="50" spans="1:3" ht="15.75" x14ac:dyDescent="0.25">
      <c r="A50" s="31" t="s">
        <v>89</v>
      </c>
      <c r="B50" s="32" t="s">
        <v>90</v>
      </c>
      <c r="C50" s="27">
        <f>SUM('2'!C49)</f>
        <v>0</v>
      </c>
    </row>
    <row r="51" spans="1:3" ht="16.5" thickBot="1" x14ac:dyDescent="0.3">
      <c r="A51" s="31" t="s">
        <v>91</v>
      </c>
      <c r="B51" s="32" t="s">
        <v>92</v>
      </c>
      <c r="C51" s="27">
        <f>SUM('2'!C50)</f>
        <v>10000</v>
      </c>
    </row>
    <row r="52" spans="1:3" ht="16.5" thickBot="1" x14ac:dyDescent="0.3">
      <c r="A52" s="22" t="s">
        <v>93</v>
      </c>
      <c r="B52" s="23" t="s">
        <v>94</v>
      </c>
      <c r="C52" s="24">
        <f>SUM(C53:C57)</f>
        <v>1000000</v>
      </c>
    </row>
    <row r="53" spans="1:3" ht="15.75" x14ac:dyDescent="0.25">
      <c r="A53" s="25" t="s">
        <v>95</v>
      </c>
      <c r="B53" s="26" t="s">
        <v>96</v>
      </c>
      <c r="C53" s="27">
        <f>SUM('2'!C52)</f>
        <v>0</v>
      </c>
    </row>
    <row r="54" spans="1:3" ht="15.75" x14ac:dyDescent="0.25">
      <c r="A54" s="28" t="s">
        <v>97</v>
      </c>
      <c r="B54" s="29" t="s">
        <v>98</v>
      </c>
      <c r="C54" s="27">
        <f>SUM('2'!C53)</f>
        <v>0</v>
      </c>
    </row>
    <row r="55" spans="1:3" ht="15.75" x14ac:dyDescent="0.25">
      <c r="A55" s="28" t="s">
        <v>99</v>
      </c>
      <c r="B55" s="29" t="s">
        <v>100</v>
      </c>
      <c r="C55" s="27">
        <f>SUM('2'!C54)</f>
        <v>1000000</v>
      </c>
    </row>
    <row r="56" spans="1:3" ht="15.75" x14ac:dyDescent="0.25">
      <c r="A56" s="28" t="s">
        <v>101</v>
      </c>
      <c r="B56" s="29" t="s">
        <v>102</v>
      </c>
      <c r="C56" s="27">
        <f>SUM('2'!C55)</f>
        <v>0</v>
      </c>
    </row>
    <row r="57" spans="1:3" ht="16.5" thickBot="1" x14ac:dyDescent="0.3">
      <c r="A57" s="31" t="s">
        <v>103</v>
      </c>
      <c r="B57" s="32" t="s">
        <v>104</v>
      </c>
      <c r="C57" s="27">
        <f>SUM('2'!C56)</f>
        <v>0</v>
      </c>
    </row>
    <row r="58" spans="1:3" ht="16.5" thickBot="1" x14ac:dyDescent="0.3">
      <c r="A58" s="22" t="s">
        <v>105</v>
      </c>
      <c r="B58" s="23" t="s">
        <v>106</v>
      </c>
      <c r="C58" s="24">
        <f>SUM(C59:C61)</f>
        <v>206415</v>
      </c>
    </row>
    <row r="59" spans="1:3" ht="31.5" x14ac:dyDescent="0.25">
      <c r="A59" s="25" t="s">
        <v>107</v>
      </c>
      <c r="B59" s="26" t="s">
        <v>108</v>
      </c>
      <c r="C59" s="27">
        <f>SUM('2'!C58)</f>
        <v>0</v>
      </c>
    </row>
    <row r="60" spans="1:3" ht="31.5" x14ac:dyDescent="0.25">
      <c r="A60" s="28" t="s">
        <v>109</v>
      </c>
      <c r="B60" s="29" t="s">
        <v>110</v>
      </c>
      <c r="C60" s="27">
        <f>SUM('2'!C59)</f>
        <v>206415</v>
      </c>
    </row>
    <row r="61" spans="1:3" ht="15.75" x14ac:dyDescent="0.25">
      <c r="A61" s="28" t="s">
        <v>111</v>
      </c>
      <c r="B61" s="29" t="s">
        <v>112</v>
      </c>
      <c r="C61" s="27">
        <f>SUM('2'!C60)</f>
        <v>0</v>
      </c>
    </row>
    <row r="62" spans="1:3" ht="16.5" thickBot="1" x14ac:dyDescent="0.3">
      <c r="A62" s="31" t="s">
        <v>113</v>
      </c>
      <c r="B62" s="32" t="s">
        <v>114</v>
      </c>
      <c r="C62" s="27">
        <f>SUM('2'!C61)</f>
        <v>0</v>
      </c>
    </row>
    <row r="63" spans="1:3" ht="16.5" thickBot="1" x14ac:dyDescent="0.3">
      <c r="A63" s="22" t="s">
        <v>115</v>
      </c>
      <c r="B63" s="33" t="s">
        <v>116</v>
      </c>
      <c r="C63" s="24">
        <f>SUM(C64:C66)</f>
        <v>0</v>
      </c>
    </row>
    <row r="64" spans="1:3" ht="31.5" x14ac:dyDescent="0.25">
      <c r="A64" s="25" t="s">
        <v>117</v>
      </c>
      <c r="B64" s="26" t="s">
        <v>118</v>
      </c>
      <c r="C64" s="30">
        <f>SUM('2'!C63)</f>
        <v>0</v>
      </c>
    </row>
    <row r="65" spans="1:3" ht="31.5" x14ac:dyDescent="0.25">
      <c r="A65" s="28" t="s">
        <v>119</v>
      </c>
      <c r="B65" s="29" t="s">
        <v>120</v>
      </c>
      <c r="C65" s="30">
        <f>SUM('2'!C64)</f>
        <v>0</v>
      </c>
    </row>
    <row r="66" spans="1:3" ht="15.75" x14ac:dyDescent="0.25">
      <c r="A66" s="28" t="s">
        <v>121</v>
      </c>
      <c r="B66" s="29" t="s">
        <v>122</v>
      </c>
      <c r="C66" s="30">
        <f>SUM('2'!C65)</f>
        <v>0</v>
      </c>
    </row>
    <row r="67" spans="1:3" ht="16.5" thickBot="1" x14ac:dyDescent="0.3">
      <c r="A67" s="31" t="s">
        <v>123</v>
      </c>
      <c r="B67" s="32" t="s">
        <v>124</v>
      </c>
      <c r="C67" s="30">
        <f>SUM('2'!C66)</f>
        <v>0</v>
      </c>
    </row>
    <row r="68" spans="1:3" ht="16.5" thickBot="1" x14ac:dyDescent="0.3">
      <c r="A68" s="22" t="s">
        <v>125</v>
      </c>
      <c r="B68" s="23" t="s">
        <v>126</v>
      </c>
      <c r="C68" s="24">
        <f>C11+C18+C25+C32+C40+C52+C58+C63</f>
        <v>64754973</v>
      </c>
    </row>
    <row r="69" spans="1:3" ht="16.5" thickBot="1" x14ac:dyDescent="0.3">
      <c r="A69" s="37" t="s">
        <v>127</v>
      </c>
      <c r="B69" s="33" t="s">
        <v>128</v>
      </c>
      <c r="C69" s="24">
        <f>SUM(C70:C72)</f>
        <v>0</v>
      </c>
    </row>
    <row r="70" spans="1:3" ht="15.75" x14ac:dyDescent="0.25">
      <c r="A70" s="25" t="s">
        <v>129</v>
      </c>
      <c r="B70" s="26" t="s">
        <v>130</v>
      </c>
      <c r="C70" s="30">
        <f>SUM('2'!C69)</f>
        <v>0</v>
      </c>
    </row>
    <row r="71" spans="1:3" ht="15.75" x14ac:dyDescent="0.25">
      <c r="A71" s="28" t="s">
        <v>131</v>
      </c>
      <c r="B71" s="29" t="s">
        <v>132</v>
      </c>
      <c r="C71" s="30">
        <f>SUM('2'!C70)</f>
        <v>0</v>
      </c>
    </row>
    <row r="72" spans="1:3" ht="16.5" thickBot="1" x14ac:dyDescent="0.3">
      <c r="A72" s="31" t="s">
        <v>133</v>
      </c>
      <c r="B72" s="38" t="s">
        <v>134</v>
      </c>
      <c r="C72" s="30">
        <f>SUM('2'!C71)</f>
        <v>0</v>
      </c>
    </row>
    <row r="73" spans="1:3" ht="16.5" thickBot="1" x14ac:dyDescent="0.3">
      <c r="A73" s="37" t="s">
        <v>135</v>
      </c>
      <c r="B73" s="33" t="s">
        <v>136</v>
      </c>
      <c r="C73" s="24">
        <f>SUM(C74:C77)</f>
        <v>0</v>
      </c>
    </row>
    <row r="74" spans="1:3" ht="15.75" x14ac:dyDescent="0.25">
      <c r="A74" s="25" t="s">
        <v>137</v>
      </c>
      <c r="B74" s="26" t="s">
        <v>138</v>
      </c>
      <c r="C74" s="30">
        <f>SUM('2'!C73)</f>
        <v>0</v>
      </c>
    </row>
    <row r="75" spans="1:3" ht="15.75" x14ac:dyDescent="0.25">
      <c r="A75" s="28" t="s">
        <v>139</v>
      </c>
      <c r="B75" s="29" t="s">
        <v>140</v>
      </c>
      <c r="C75" s="30">
        <f>SUM('2'!C74)</f>
        <v>0</v>
      </c>
    </row>
    <row r="76" spans="1:3" ht="17.25" customHeight="1" x14ac:dyDescent="0.25">
      <c r="A76" s="28" t="s">
        <v>141</v>
      </c>
      <c r="B76" s="29" t="s">
        <v>142</v>
      </c>
      <c r="C76" s="30">
        <f>SUM('2'!C75)</f>
        <v>0</v>
      </c>
    </row>
    <row r="77" spans="1:3" ht="16.5" thickBot="1" x14ac:dyDescent="0.3">
      <c r="A77" s="31" t="s">
        <v>143</v>
      </c>
      <c r="B77" s="32" t="s">
        <v>144</v>
      </c>
      <c r="C77" s="30">
        <f>SUM('2'!C76)</f>
        <v>0</v>
      </c>
    </row>
    <row r="78" spans="1:3" ht="16.5" thickBot="1" x14ac:dyDescent="0.3">
      <c r="A78" s="37" t="s">
        <v>145</v>
      </c>
      <c r="B78" s="33" t="s">
        <v>146</v>
      </c>
      <c r="C78" s="24">
        <f>SUM(C79:C80)</f>
        <v>36458769</v>
      </c>
    </row>
    <row r="79" spans="1:3" ht="15.75" x14ac:dyDescent="0.25">
      <c r="A79" s="25" t="s">
        <v>147</v>
      </c>
      <c r="B79" s="26" t="s">
        <v>148</v>
      </c>
      <c r="C79" s="30">
        <f>SUM('2'!C78)</f>
        <v>36458769</v>
      </c>
    </row>
    <row r="80" spans="1:3" ht="16.5" thickBot="1" x14ac:dyDescent="0.3">
      <c r="A80" s="31" t="s">
        <v>149</v>
      </c>
      <c r="B80" s="32" t="s">
        <v>150</v>
      </c>
      <c r="C80" s="30">
        <f>SUM('2'!C79)</f>
        <v>0</v>
      </c>
    </row>
    <row r="81" spans="1:3" ht="16.5" thickBot="1" x14ac:dyDescent="0.3">
      <c r="A81" s="37" t="s">
        <v>151</v>
      </c>
      <c r="B81" s="33" t="s">
        <v>152</v>
      </c>
      <c r="C81" s="24">
        <f>SUM(C82:C84)</f>
        <v>0</v>
      </c>
    </row>
    <row r="82" spans="1:3" ht="15.75" x14ac:dyDescent="0.25">
      <c r="A82" s="25" t="s">
        <v>153</v>
      </c>
      <c r="B82" s="26" t="s">
        <v>154</v>
      </c>
      <c r="C82" s="30">
        <f>SUM('2'!C81)</f>
        <v>0</v>
      </c>
    </row>
    <row r="83" spans="1:3" ht="15.75" x14ac:dyDescent="0.25">
      <c r="A83" s="28" t="s">
        <v>155</v>
      </c>
      <c r="B83" s="29" t="s">
        <v>156</v>
      </c>
      <c r="C83" s="30">
        <f>SUM('2'!C82)</f>
        <v>0</v>
      </c>
    </row>
    <row r="84" spans="1:3" ht="16.5" thickBot="1" x14ac:dyDescent="0.3">
      <c r="A84" s="31" t="s">
        <v>157</v>
      </c>
      <c r="B84" s="32" t="s">
        <v>158</v>
      </c>
      <c r="C84" s="30">
        <f>SUM('2'!C83)</f>
        <v>0</v>
      </c>
    </row>
    <row r="85" spans="1:3" ht="16.5" thickBot="1" x14ac:dyDescent="0.3">
      <c r="A85" s="37" t="s">
        <v>159</v>
      </c>
      <c r="B85" s="33" t="s">
        <v>160</v>
      </c>
      <c r="C85" s="24">
        <f>SUM(C86:C89)</f>
        <v>0</v>
      </c>
    </row>
    <row r="86" spans="1:3" ht="15.75" x14ac:dyDescent="0.25">
      <c r="A86" s="39" t="s">
        <v>161</v>
      </c>
      <c r="B86" s="26" t="s">
        <v>162</v>
      </c>
      <c r="C86" s="30">
        <f>SUM('2'!C85)</f>
        <v>0</v>
      </c>
    </row>
    <row r="87" spans="1:3" ht="17.25" customHeight="1" x14ac:dyDescent="0.25">
      <c r="A87" s="40" t="s">
        <v>163</v>
      </c>
      <c r="B87" s="29" t="s">
        <v>164</v>
      </c>
      <c r="C87" s="30">
        <f>SUM('2'!C86)</f>
        <v>0</v>
      </c>
    </row>
    <row r="88" spans="1:3" ht="15.75" x14ac:dyDescent="0.25">
      <c r="A88" s="40" t="s">
        <v>165</v>
      </c>
      <c r="B88" s="29" t="s">
        <v>166</v>
      </c>
      <c r="C88" s="30">
        <f>SUM('2'!C87)</f>
        <v>0</v>
      </c>
    </row>
    <row r="89" spans="1:3" ht="16.5" thickBot="1" x14ac:dyDescent="0.3">
      <c r="A89" s="41" t="s">
        <v>167</v>
      </c>
      <c r="B89" s="32" t="s">
        <v>168</v>
      </c>
      <c r="C89" s="30">
        <f>SUM('2'!C88)</f>
        <v>0</v>
      </c>
    </row>
    <row r="90" spans="1:3" ht="16.5" thickBot="1" x14ac:dyDescent="0.3">
      <c r="A90" s="37" t="s">
        <v>169</v>
      </c>
      <c r="B90" s="33" t="s">
        <v>170</v>
      </c>
      <c r="C90" s="42"/>
    </row>
    <row r="91" spans="1:3" ht="16.5" thickBot="1" x14ac:dyDescent="0.3">
      <c r="A91" s="37" t="s">
        <v>171</v>
      </c>
      <c r="B91" s="33" t="s">
        <v>172</v>
      </c>
      <c r="C91" s="42"/>
    </row>
    <row r="92" spans="1:3" ht="16.5" thickBot="1" x14ac:dyDescent="0.3">
      <c r="A92" s="37" t="s">
        <v>173</v>
      </c>
      <c r="B92" s="43" t="s">
        <v>174</v>
      </c>
      <c r="C92" s="24">
        <f>SUM(C69+C73+C78+C81+C85+C90+C91)</f>
        <v>36458769</v>
      </c>
    </row>
    <row r="93" spans="1:3" ht="16.5" thickBot="1" x14ac:dyDescent="0.3">
      <c r="A93" s="44" t="s">
        <v>175</v>
      </c>
      <c r="B93" s="45" t="s">
        <v>176</v>
      </c>
      <c r="C93" s="24">
        <f>C68+C92</f>
        <v>101213742</v>
      </c>
    </row>
    <row r="94" spans="1:3" ht="16.5" thickBot="1" x14ac:dyDescent="0.3">
      <c r="A94" s="46"/>
      <c r="B94" s="47"/>
      <c r="C94" s="48"/>
    </row>
    <row r="95" spans="1:3" ht="16.5" thickBot="1" x14ac:dyDescent="0.3">
      <c r="A95" s="14"/>
      <c r="B95" s="49" t="s">
        <v>177</v>
      </c>
      <c r="C95" s="50"/>
    </row>
    <row r="96" spans="1:3" ht="16.5" thickBot="1" x14ac:dyDescent="0.3">
      <c r="A96" s="51" t="s">
        <v>11</v>
      </c>
      <c r="B96" s="52" t="s">
        <v>344</v>
      </c>
      <c r="C96" s="53">
        <f>C97+C98+C99+C100+C101+C114</f>
        <v>75426506</v>
      </c>
    </row>
    <row r="97" spans="1:3" ht="16.5" thickBot="1" x14ac:dyDescent="0.3">
      <c r="A97" s="54" t="s">
        <v>13</v>
      </c>
      <c r="B97" s="55" t="s">
        <v>178</v>
      </c>
      <c r="C97" s="56">
        <f>SUM('2'!C96)</f>
        <v>38044405</v>
      </c>
    </row>
    <row r="98" spans="1:3" ht="21" customHeight="1" thickBot="1" x14ac:dyDescent="0.3">
      <c r="A98" s="28" t="s">
        <v>15</v>
      </c>
      <c r="B98" s="57" t="s">
        <v>179</v>
      </c>
      <c r="C98" s="56">
        <f>SUM('2'!C97)</f>
        <v>5599304</v>
      </c>
    </row>
    <row r="99" spans="1:3" ht="16.5" thickBot="1" x14ac:dyDescent="0.3">
      <c r="A99" s="28" t="s">
        <v>17</v>
      </c>
      <c r="B99" s="57" t="s">
        <v>180</v>
      </c>
      <c r="C99" s="56">
        <f>SUM('2'!C98)</f>
        <v>19511536</v>
      </c>
    </row>
    <row r="100" spans="1:3" ht="15.75" x14ac:dyDescent="0.25">
      <c r="A100" s="28" t="s">
        <v>19</v>
      </c>
      <c r="B100" s="58" t="s">
        <v>181</v>
      </c>
      <c r="C100" s="56">
        <f>SUM('2'!C99)</f>
        <v>7342867</v>
      </c>
    </row>
    <row r="101" spans="1:3" ht="15.75" x14ac:dyDescent="0.25">
      <c r="A101" s="28" t="s">
        <v>182</v>
      </c>
      <c r="B101" s="59" t="s">
        <v>183</v>
      </c>
      <c r="C101" s="34">
        <f>SUM(C102:C113)</f>
        <v>4928394</v>
      </c>
    </row>
    <row r="102" spans="1:3" ht="15.75" x14ac:dyDescent="0.25">
      <c r="A102" s="28" t="s">
        <v>23</v>
      </c>
      <c r="B102" s="57" t="s">
        <v>184</v>
      </c>
      <c r="C102" s="34">
        <f>SUM('2'!C101)</f>
        <v>547519</v>
      </c>
    </row>
    <row r="103" spans="1:3" ht="15.75" x14ac:dyDescent="0.25">
      <c r="A103" s="28" t="s">
        <v>185</v>
      </c>
      <c r="B103" s="60" t="s">
        <v>186</v>
      </c>
      <c r="C103" s="34">
        <f>SUM('2'!C102)</f>
        <v>0</v>
      </c>
    </row>
    <row r="104" spans="1:3" ht="15.75" x14ac:dyDescent="0.25">
      <c r="A104" s="28" t="s">
        <v>187</v>
      </c>
      <c r="B104" s="60" t="s">
        <v>188</v>
      </c>
      <c r="C104" s="34">
        <f>SUM('2'!C103)</f>
        <v>0</v>
      </c>
    </row>
    <row r="105" spans="1:3" ht="15.75" x14ac:dyDescent="0.25">
      <c r="A105" s="28" t="s">
        <v>189</v>
      </c>
      <c r="B105" s="60" t="s">
        <v>190</v>
      </c>
      <c r="C105" s="34">
        <f>SUM('2'!C104)</f>
        <v>0</v>
      </c>
    </row>
    <row r="106" spans="1:3" ht="31.5" x14ac:dyDescent="0.25">
      <c r="A106" s="28" t="s">
        <v>191</v>
      </c>
      <c r="B106" s="61" t="s">
        <v>192</v>
      </c>
      <c r="C106" s="34">
        <f>SUM('2'!C105)</f>
        <v>0</v>
      </c>
    </row>
    <row r="107" spans="1:3" ht="31.5" x14ac:dyDescent="0.25">
      <c r="A107" s="28" t="s">
        <v>193</v>
      </c>
      <c r="B107" s="61" t="s">
        <v>194</v>
      </c>
      <c r="C107" s="34">
        <f>SUM('2'!C106)</f>
        <v>0</v>
      </c>
    </row>
    <row r="108" spans="1:3" ht="15.75" x14ac:dyDescent="0.25">
      <c r="A108" s="28" t="s">
        <v>195</v>
      </c>
      <c r="B108" s="60" t="s">
        <v>196</v>
      </c>
      <c r="C108" s="34">
        <f>SUM('2'!C107)</f>
        <v>4380875</v>
      </c>
    </row>
    <row r="109" spans="1:3" ht="15.75" x14ac:dyDescent="0.25">
      <c r="A109" s="28" t="s">
        <v>197</v>
      </c>
      <c r="B109" s="60" t="s">
        <v>198</v>
      </c>
      <c r="C109" s="34">
        <f>SUM('2'!C108)</f>
        <v>0</v>
      </c>
    </row>
    <row r="110" spans="1:3" ht="31.5" x14ac:dyDescent="0.25">
      <c r="A110" s="28" t="s">
        <v>199</v>
      </c>
      <c r="B110" s="61" t="s">
        <v>200</v>
      </c>
      <c r="C110" s="34">
        <f>SUM('2'!C109)</f>
        <v>0</v>
      </c>
    </row>
    <row r="111" spans="1:3" ht="15.75" x14ac:dyDescent="0.25">
      <c r="A111" s="62" t="s">
        <v>201</v>
      </c>
      <c r="B111" s="63" t="s">
        <v>202</v>
      </c>
      <c r="C111" s="34">
        <f>SUM('2'!C110)</f>
        <v>0</v>
      </c>
    </row>
    <row r="112" spans="1:3" ht="15.75" x14ac:dyDescent="0.25">
      <c r="A112" s="28" t="s">
        <v>203</v>
      </c>
      <c r="B112" s="63" t="s">
        <v>204</v>
      </c>
      <c r="C112" s="34">
        <f>SUM('2'!C111)</f>
        <v>0</v>
      </c>
    </row>
    <row r="113" spans="1:3" ht="31.5" x14ac:dyDescent="0.25">
      <c r="A113" s="28" t="s">
        <v>205</v>
      </c>
      <c r="B113" s="61" t="s">
        <v>206</v>
      </c>
      <c r="C113" s="34">
        <f>SUM('2'!C112)-'3-b'!C112</f>
        <v>0</v>
      </c>
    </row>
    <row r="114" spans="1:3" ht="15.75" x14ac:dyDescent="0.25">
      <c r="A114" s="28" t="s">
        <v>207</v>
      </c>
      <c r="B114" s="58" t="s">
        <v>208</v>
      </c>
      <c r="C114" s="34">
        <f>SUM('2'!C113)</f>
        <v>0</v>
      </c>
    </row>
    <row r="115" spans="1:3" ht="15.75" x14ac:dyDescent="0.25">
      <c r="A115" s="31" t="s">
        <v>209</v>
      </c>
      <c r="B115" s="57" t="s">
        <v>210</v>
      </c>
      <c r="C115" s="34">
        <f>SUM('2'!C114)</f>
        <v>0</v>
      </c>
    </row>
    <row r="116" spans="1:3" ht="16.5" thickBot="1" x14ac:dyDescent="0.3">
      <c r="A116" s="64" t="s">
        <v>211</v>
      </c>
      <c r="B116" s="65" t="s">
        <v>212</v>
      </c>
      <c r="C116" s="34">
        <f>SUM('2'!C115)</f>
        <v>0</v>
      </c>
    </row>
    <row r="117" spans="1:3" ht="16.5" thickBot="1" x14ac:dyDescent="0.3">
      <c r="A117" s="22" t="s">
        <v>25</v>
      </c>
      <c r="B117" s="67" t="s">
        <v>345</v>
      </c>
      <c r="C117" s="24">
        <f>C118+C120</f>
        <v>24500666</v>
      </c>
    </row>
    <row r="118" spans="1:3" ht="15.75" x14ac:dyDescent="0.25">
      <c r="A118" s="25" t="s">
        <v>27</v>
      </c>
      <c r="B118" s="57" t="s">
        <v>213</v>
      </c>
      <c r="C118" s="27">
        <f>SUM('2'!C117)</f>
        <v>6166682</v>
      </c>
    </row>
    <row r="119" spans="1:3" ht="15.75" x14ac:dyDescent="0.25">
      <c r="A119" s="25" t="s">
        <v>29</v>
      </c>
      <c r="B119" s="68" t="s">
        <v>214</v>
      </c>
      <c r="C119" s="27">
        <f>SUM('2'!C118)</f>
        <v>3450340</v>
      </c>
    </row>
    <row r="120" spans="1:3" ht="15.75" x14ac:dyDescent="0.25">
      <c r="A120" s="25" t="s">
        <v>31</v>
      </c>
      <c r="B120" s="68" t="s">
        <v>215</v>
      </c>
      <c r="C120" s="27">
        <f>SUM('2'!C119)</f>
        <v>18333984</v>
      </c>
    </row>
    <row r="121" spans="1:3" ht="15.75" x14ac:dyDescent="0.25">
      <c r="A121" s="25" t="s">
        <v>33</v>
      </c>
      <c r="B121" s="68" t="s">
        <v>216</v>
      </c>
      <c r="C121" s="27">
        <f>SUM('2'!C120)</f>
        <v>4333984</v>
      </c>
    </row>
    <row r="122" spans="1:3" ht="15.75" x14ac:dyDescent="0.25">
      <c r="A122" s="25" t="s">
        <v>35</v>
      </c>
      <c r="B122" s="70" t="s">
        <v>217</v>
      </c>
      <c r="C122" s="27">
        <f>SUM('2'!C121)</f>
        <v>0</v>
      </c>
    </row>
    <row r="123" spans="1:3" ht="31.5" x14ac:dyDescent="0.25">
      <c r="A123" s="25" t="s">
        <v>37</v>
      </c>
      <c r="B123" s="71" t="s">
        <v>218</v>
      </c>
      <c r="C123" s="27">
        <f>SUM('2'!C122)</f>
        <v>0</v>
      </c>
    </row>
    <row r="124" spans="1:3" ht="31.5" x14ac:dyDescent="0.25">
      <c r="A124" s="25" t="s">
        <v>219</v>
      </c>
      <c r="B124" s="72" t="s">
        <v>220</v>
      </c>
      <c r="C124" s="27">
        <f>SUM('2'!C123)</f>
        <v>0</v>
      </c>
    </row>
    <row r="125" spans="1:3" ht="31.5" x14ac:dyDescent="0.25">
      <c r="A125" s="25" t="s">
        <v>221</v>
      </c>
      <c r="B125" s="61" t="s">
        <v>194</v>
      </c>
      <c r="C125" s="27">
        <f>SUM('2'!C124)</f>
        <v>0</v>
      </c>
    </row>
    <row r="126" spans="1:3" ht="22.5" customHeight="1" x14ac:dyDescent="0.25">
      <c r="A126" s="25" t="s">
        <v>222</v>
      </c>
      <c r="B126" s="61" t="s">
        <v>223</v>
      </c>
      <c r="C126" s="27">
        <f>SUM('2'!C125)</f>
        <v>0</v>
      </c>
    </row>
    <row r="127" spans="1:3" ht="15.75" x14ac:dyDescent="0.25">
      <c r="A127" s="25" t="s">
        <v>224</v>
      </c>
      <c r="B127" s="61" t="s">
        <v>225</v>
      </c>
      <c r="C127" s="27">
        <f>SUM('2'!C126)</f>
        <v>0</v>
      </c>
    </row>
    <row r="128" spans="1:3" ht="31.5" x14ac:dyDescent="0.25">
      <c r="A128" s="25" t="s">
        <v>226</v>
      </c>
      <c r="B128" s="61" t="s">
        <v>200</v>
      </c>
      <c r="C128" s="27">
        <f>SUM('2'!C127)</f>
        <v>0</v>
      </c>
    </row>
    <row r="129" spans="1:3" ht="15.75" x14ac:dyDescent="0.25">
      <c r="A129" s="25" t="s">
        <v>227</v>
      </c>
      <c r="B129" s="61" t="s">
        <v>228</v>
      </c>
      <c r="C129" s="27">
        <f>SUM('2'!C128)</f>
        <v>0</v>
      </c>
    </row>
    <row r="130" spans="1:3" ht="32.25" thickBot="1" x14ac:dyDescent="0.3">
      <c r="A130" s="62" t="s">
        <v>229</v>
      </c>
      <c r="B130" s="61" t="s">
        <v>230</v>
      </c>
      <c r="C130" s="27">
        <f>SUM('2'!C129)</f>
        <v>0</v>
      </c>
    </row>
    <row r="131" spans="1:3" ht="16.5" thickBot="1" x14ac:dyDescent="0.3">
      <c r="A131" s="22" t="s">
        <v>39</v>
      </c>
      <c r="B131" s="23" t="s">
        <v>231</v>
      </c>
      <c r="C131" s="24">
        <f>C96+C117</f>
        <v>99927172</v>
      </c>
    </row>
    <row r="132" spans="1:3" ht="32.25" thickBot="1" x14ac:dyDescent="0.3">
      <c r="A132" s="22" t="s">
        <v>232</v>
      </c>
      <c r="B132" s="23" t="s">
        <v>233</v>
      </c>
      <c r="C132" s="24">
        <f>C133+C134+C135</f>
        <v>0</v>
      </c>
    </row>
    <row r="133" spans="1:3" ht="15.75" x14ac:dyDescent="0.25">
      <c r="A133" s="25" t="s">
        <v>55</v>
      </c>
      <c r="B133" s="74" t="s">
        <v>234</v>
      </c>
      <c r="C133" s="69">
        <f>SUM('2'!C132)</f>
        <v>0</v>
      </c>
    </row>
    <row r="134" spans="1:3" ht="15.75" x14ac:dyDescent="0.25">
      <c r="A134" s="25" t="s">
        <v>63</v>
      </c>
      <c r="B134" s="74" t="s">
        <v>235</v>
      </c>
      <c r="C134" s="69">
        <f>SUM('2'!C133)</f>
        <v>0</v>
      </c>
    </row>
    <row r="135" spans="1:3" ht="16.5" thickBot="1" x14ac:dyDescent="0.3">
      <c r="A135" s="62" t="s">
        <v>65</v>
      </c>
      <c r="B135" s="75" t="s">
        <v>236</v>
      </c>
      <c r="C135" s="69">
        <f>SUM('2'!C134)</f>
        <v>0</v>
      </c>
    </row>
    <row r="136" spans="1:3" ht="16.5" thickBot="1" x14ac:dyDescent="0.3">
      <c r="A136" s="22" t="s">
        <v>69</v>
      </c>
      <c r="B136" s="23" t="s">
        <v>237</v>
      </c>
      <c r="C136" s="24">
        <f>C137+C138+C139+C140+C141+C142</f>
        <v>0</v>
      </c>
    </row>
    <row r="137" spans="1:3" ht="15.75" x14ac:dyDescent="0.25">
      <c r="A137" s="25" t="s">
        <v>71</v>
      </c>
      <c r="B137" s="74" t="s">
        <v>238</v>
      </c>
      <c r="C137" s="69">
        <f>SUM('2'!C136)</f>
        <v>0</v>
      </c>
    </row>
    <row r="138" spans="1:3" ht="15.75" x14ac:dyDescent="0.25">
      <c r="A138" s="25" t="s">
        <v>73</v>
      </c>
      <c r="B138" s="74" t="s">
        <v>239</v>
      </c>
      <c r="C138" s="69">
        <f>SUM('2'!C137)</f>
        <v>0</v>
      </c>
    </row>
    <row r="139" spans="1:3" ht="15.75" x14ac:dyDescent="0.25">
      <c r="A139" s="25" t="s">
        <v>75</v>
      </c>
      <c r="B139" s="74" t="s">
        <v>240</v>
      </c>
      <c r="C139" s="69">
        <f>SUM('2'!C138)</f>
        <v>0</v>
      </c>
    </row>
    <row r="140" spans="1:3" ht="15.75" x14ac:dyDescent="0.25">
      <c r="A140" s="25" t="s">
        <v>77</v>
      </c>
      <c r="B140" s="74" t="s">
        <v>241</v>
      </c>
      <c r="C140" s="69">
        <f>SUM('2'!C139)</f>
        <v>0</v>
      </c>
    </row>
    <row r="141" spans="1:3" ht="15.75" x14ac:dyDescent="0.25">
      <c r="A141" s="25" t="s">
        <v>79</v>
      </c>
      <c r="B141" s="74" t="s">
        <v>242</v>
      </c>
      <c r="C141" s="69">
        <f>SUM('2'!C140)</f>
        <v>0</v>
      </c>
    </row>
    <row r="142" spans="1:3" ht="16.5" thickBot="1" x14ac:dyDescent="0.3">
      <c r="A142" s="62" t="s">
        <v>81</v>
      </c>
      <c r="B142" s="75" t="s">
        <v>243</v>
      </c>
      <c r="C142" s="69">
        <f>SUM('2'!C141)</f>
        <v>0</v>
      </c>
    </row>
    <row r="143" spans="1:3" ht="16.5" thickBot="1" x14ac:dyDescent="0.3">
      <c r="A143" s="22" t="s">
        <v>93</v>
      </c>
      <c r="B143" s="23" t="s">
        <v>244</v>
      </c>
      <c r="C143" s="24">
        <f>SUM(C144:C148)</f>
        <v>1286570</v>
      </c>
    </row>
    <row r="144" spans="1:3" ht="15.75" x14ac:dyDescent="0.25">
      <c r="A144" s="25" t="s">
        <v>95</v>
      </c>
      <c r="B144" s="74" t="s">
        <v>245</v>
      </c>
      <c r="C144" s="69">
        <f>SUM('2'!C143)</f>
        <v>0</v>
      </c>
    </row>
    <row r="145" spans="1:3" ht="15.75" x14ac:dyDescent="0.25">
      <c r="A145" s="25" t="s">
        <v>97</v>
      </c>
      <c r="B145" s="74" t="s">
        <v>246</v>
      </c>
      <c r="C145" s="69">
        <f>SUM('2'!C144)</f>
        <v>1286570</v>
      </c>
    </row>
    <row r="146" spans="1:3" ht="15.75" x14ac:dyDescent="0.25">
      <c r="A146" s="25" t="s">
        <v>99</v>
      </c>
      <c r="B146" s="74" t="s">
        <v>247</v>
      </c>
      <c r="C146" s="69">
        <f>SUM('2'!C145)</f>
        <v>0</v>
      </c>
    </row>
    <row r="147" spans="1:3" ht="15.75" x14ac:dyDescent="0.25">
      <c r="A147" s="25" t="s">
        <v>101</v>
      </c>
      <c r="B147" s="74" t="s">
        <v>248</v>
      </c>
      <c r="C147" s="69">
        <f>SUM('2'!C146)</f>
        <v>0</v>
      </c>
    </row>
    <row r="148" spans="1:3" ht="16.5" thickBot="1" x14ac:dyDescent="0.3">
      <c r="A148" s="62" t="s">
        <v>103</v>
      </c>
      <c r="B148" s="75" t="s">
        <v>249</v>
      </c>
      <c r="C148" s="69">
        <f>SUM('2'!C147)</f>
        <v>0</v>
      </c>
    </row>
    <row r="149" spans="1:3" ht="16.5" thickBot="1" x14ac:dyDescent="0.3">
      <c r="A149" s="22" t="s">
        <v>250</v>
      </c>
      <c r="B149" s="23" t="s">
        <v>251</v>
      </c>
      <c r="C149" s="112">
        <f>C150+C151+C152+C153+C154</f>
        <v>0</v>
      </c>
    </row>
    <row r="150" spans="1:3" ht="15.75" x14ac:dyDescent="0.25">
      <c r="A150" s="25" t="s">
        <v>107</v>
      </c>
      <c r="B150" s="74" t="s">
        <v>252</v>
      </c>
      <c r="C150" s="69">
        <f>SUM('2'!C149)</f>
        <v>0</v>
      </c>
    </row>
    <row r="151" spans="1:3" ht="15.75" x14ac:dyDescent="0.25">
      <c r="A151" s="25" t="s">
        <v>109</v>
      </c>
      <c r="B151" s="74" t="s">
        <v>253</v>
      </c>
      <c r="C151" s="69">
        <f>SUM('2'!C150)</f>
        <v>0</v>
      </c>
    </row>
    <row r="152" spans="1:3" ht="15.75" x14ac:dyDescent="0.25">
      <c r="A152" s="25" t="s">
        <v>111</v>
      </c>
      <c r="B152" s="74" t="s">
        <v>254</v>
      </c>
      <c r="C152" s="69">
        <f>SUM('2'!C151)</f>
        <v>0</v>
      </c>
    </row>
    <row r="153" spans="1:3" ht="31.5" x14ac:dyDescent="0.25">
      <c r="A153" s="25" t="s">
        <v>113</v>
      </c>
      <c r="B153" s="74" t="s">
        <v>255</v>
      </c>
      <c r="C153" s="69">
        <f>SUM('2'!C152)</f>
        <v>0</v>
      </c>
    </row>
    <row r="154" spans="1:3" ht="16.5" thickBot="1" x14ac:dyDescent="0.3">
      <c r="A154" s="62" t="s">
        <v>256</v>
      </c>
      <c r="B154" s="75" t="s">
        <v>257</v>
      </c>
      <c r="C154" s="69">
        <f>SUM('2'!C153)</f>
        <v>0</v>
      </c>
    </row>
    <row r="155" spans="1:3" ht="16.5" thickBot="1" x14ac:dyDescent="0.3">
      <c r="A155" s="77" t="s">
        <v>115</v>
      </c>
      <c r="B155" s="23" t="s">
        <v>258</v>
      </c>
      <c r="C155" s="69">
        <f>SUM('2'!C154)</f>
        <v>0</v>
      </c>
    </row>
    <row r="156" spans="1:3" ht="16.5" thickBot="1" x14ac:dyDescent="0.3">
      <c r="A156" s="77" t="s">
        <v>125</v>
      </c>
      <c r="B156" s="23" t="s">
        <v>259</v>
      </c>
      <c r="C156" s="69">
        <f>SUM('2'!C155)</f>
        <v>0</v>
      </c>
    </row>
    <row r="157" spans="1:3" ht="16.5" thickBot="1" x14ac:dyDescent="0.3">
      <c r="A157" s="22" t="s">
        <v>260</v>
      </c>
      <c r="B157" s="23" t="s">
        <v>261</v>
      </c>
      <c r="C157" s="207">
        <f>C132+C136+C143+C149+C155+C156</f>
        <v>1286570</v>
      </c>
    </row>
    <row r="158" spans="1:3" ht="16.5" thickBot="1" x14ac:dyDescent="0.3">
      <c r="A158" s="79" t="s">
        <v>262</v>
      </c>
      <c r="B158" s="80" t="s">
        <v>263</v>
      </c>
      <c r="C158" s="207">
        <f>C131+C157</f>
        <v>101213742</v>
      </c>
    </row>
    <row r="159" spans="1:3" ht="16.5" thickBot="1" x14ac:dyDescent="0.3">
      <c r="A159" s="81"/>
      <c r="B159" s="82"/>
      <c r="C159" s="83"/>
    </row>
    <row r="160" spans="1:3" ht="16.5" thickBot="1" x14ac:dyDescent="0.3">
      <c r="A160" s="84" t="s">
        <v>264</v>
      </c>
      <c r="B160" s="85"/>
      <c r="C160" s="86">
        <f>SUM('2'!C166)</f>
        <v>32</v>
      </c>
    </row>
    <row r="161" spans="1:3" ht="16.5" thickBot="1" x14ac:dyDescent="0.3">
      <c r="A161" s="84" t="s">
        <v>265</v>
      </c>
      <c r="B161" s="85"/>
      <c r="C161" s="86">
        <f>SUM('2'!C167)</f>
        <v>27</v>
      </c>
    </row>
  </sheetData>
  <mergeCells count="3">
    <mergeCell ref="A1:C1"/>
    <mergeCell ref="A2:C2"/>
    <mergeCell ref="A3:E3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1" max="16383" man="1"/>
    <brk id="93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E160"/>
  <sheetViews>
    <sheetView zoomScaleNormal="100" workbookViewId="0">
      <selection activeCell="A3" sqref="A3:E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</cols>
  <sheetData>
    <row r="1" spans="1:5" ht="15.75" x14ac:dyDescent="0.25">
      <c r="A1" s="229" t="s">
        <v>373</v>
      </c>
      <c r="B1" s="229"/>
      <c r="C1" s="229"/>
    </row>
    <row r="2" spans="1:5" x14ac:dyDescent="0.25">
      <c r="A2" s="231" t="s">
        <v>432</v>
      </c>
      <c r="B2" s="231"/>
      <c r="C2" s="231"/>
    </row>
    <row r="3" spans="1:5" ht="15.75" customHeight="1" thickBot="1" x14ac:dyDescent="0.3">
      <c r="A3" s="231" t="s">
        <v>472</v>
      </c>
      <c r="B3" s="231"/>
      <c r="C3" s="231"/>
      <c r="D3" s="231"/>
      <c r="E3" s="231"/>
    </row>
    <row r="4" spans="1:5" ht="15.75" x14ac:dyDescent="0.25">
      <c r="A4" s="8" t="s">
        <v>0</v>
      </c>
      <c r="B4" s="9" t="s">
        <v>1</v>
      </c>
      <c r="C4" s="10"/>
    </row>
    <row r="5" spans="1:5" ht="32.25" thickBot="1" x14ac:dyDescent="0.3">
      <c r="A5" s="92" t="s">
        <v>2</v>
      </c>
      <c r="B5" s="90" t="s">
        <v>270</v>
      </c>
      <c r="C5" s="12"/>
    </row>
    <row r="6" spans="1:5" ht="16.5" thickBot="1" x14ac:dyDescent="0.3">
      <c r="A6" s="133"/>
      <c r="B6" s="13"/>
      <c r="C6" s="87" t="s">
        <v>380</v>
      </c>
    </row>
    <row r="7" spans="1:5" ht="16.5" thickBot="1" x14ac:dyDescent="0.3">
      <c r="A7" s="14" t="s">
        <v>4</v>
      </c>
      <c r="B7" s="15" t="s">
        <v>5</v>
      </c>
      <c r="C7" s="91" t="s">
        <v>6</v>
      </c>
    </row>
    <row r="8" spans="1:5" ht="16.5" thickBot="1" x14ac:dyDescent="0.3">
      <c r="A8" s="16" t="s">
        <v>7</v>
      </c>
      <c r="B8" s="17" t="s">
        <v>8</v>
      </c>
      <c r="C8" s="18" t="s">
        <v>9</v>
      </c>
    </row>
    <row r="9" spans="1:5" ht="16.5" thickBot="1" x14ac:dyDescent="0.3">
      <c r="A9" s="19"/>
      <c r="B9" s="20" t="s">
        <v>10</v>
      </c>
      <c r="C9" s="21"/>
    </row>
    <row r="10" spans="1:5" ht="16.5" thickBot="1" x14ac:dyDescent="0.3">
      <c r="A10" s="22" t="s">
        <v>11</v>
      </c>
      <c r="B10" s="23" t="s">
        <v>12</v>
      </c>
      <c r="C10" s="24">
        <f>+C11+C12+C13+C14+C15+C16</f>
        <v>0</v>
      </c>
    </row>
    <row r="11" spans="1:5" ht="15.75" x14ac:dyDescent="0.25">
      <c r="A11" s="25" t="s">
        <v>13</v>
      </c>
      <c r="B11" s="26" t="s">
        <v>14</v>
      </c>
      <c r="C11" s="27"/>
    </row>
    <row r="12" spans="1:5" ht="15.75" x14ac:dyDescent="0.25">
      <c r="A12" s="28" t="s">
        <v>15</v>
      </c>
      <c r="B12" s="29" t="s">
        <v>16</v>
      </c>
      <c r="C12" s="30"/>
    </row>
    <row r="13" spans="1:5" ht="15.75" x14ac:dyDescent="0.25">
      <c r="A13" s="28" t="s">
        <v>17</v>
      </c>
      <c r="B13" s="29" t="s">
        <v>18</v>
      </c>
      <c r="C13" s="30"/>
    </row>
    <row r="14" spans="1:5" ht="15.75" x14ac:dyDescent="0.25">
      <c r="A14" s="28" t="s">
        <v>19</v>
      </c>
      <c r="B14" s="29" t="s">
        <v>20</v>
      </c>
      <c r="C14" s="30"/>
    </row>
    <row r="15" spans="1:5" ht="15.75" x14ac:dyDescent="0.25">
      <c r="A15" s="28" t="s">
        <v>21</v>
      </c>
      <c r="B15" s="29" t="s">
        <v>22</v>
      </c>
      <c r="C15" s="30"/>
    </row>
    <row r="16" spans="1:5" ht="16.5" thickBot="1" x14ac:dyDescent="0.3">
      <c r="A16" s="31" t="s">
        <v>23</v>
      </c>
      <c r="B16" s="32" t="s">
        <v>24</v>
      </c>
      <c r="C16" s="30"/>
    </row>
    <row r="17" spans="1:3" ht="32.25" thickBot="1" x14ac:dyDescent="0.3">
      <c r="A17" s="22" t="s">
        <v>25</v>
      </c>
      <c r="B17" s="33" t="s">
        <v>26</v>
      </c>
      <c r="C17" s="24">
        <f>+C18+C19+C20+C21+C22</f>
        <v>0</v>
      </c>
    </row>
    <row r="18" spans="1:3" ht="15.75" x14ac:dyDescent="0.25">
      <c r="A18" s="25" t="s">
        <v>27</v>
      </c>
      <c r="B18" s="26" t="s">
        <v>28</v>
      </c>
      <c r="C18" s="27"/>
    </row>
    <row r="19" spans="1:3" ht="15.75" x14ac:dyDescent="0.25">
      <c r="A19" s="28" t="s">
        <v>29</v>
      </c>
      <c r="B19" s="29" t="s">
        <v>30</v>
      </c>
      <c r="C19" s="30"/>
    </row>
    <row r="20" spans="1:3" ht="15.75" x14ac:dyDescent="0.25">
      <c r="A20" s="28" t="s">
        <v>31</v>
      </c>
      <c r="B20" s="29" t="s">
        <v>32</v>
      </c>
      <c r="C20" s="30"/>
    </row>
    <row r="21" spans="1:3" ht="15.75" x14ac:dyDescent="0.25">
      <c r="A21" s="28" t="s">
        <v>33</v>
      </c>
      <c r="B21" s="29" t="s">
        <v>34</v>
      </c>
      <c r="C21" s="30"/>
    </row>
    <row r="22" spans="1:3" ht="15.75" x14ac:dyDescent="0.25">
      <c r="A22" s="28" t="s">
        <v>35</v>
      </c>
      <c r="B22" s="29" t="s">
        <v>36</v>
      </c>
      <c r="C22" s="30"/>
    </row>
    <row r="23" spans="1:3" ht="16.5" thickBot="1" x14ac:dyDescent="0.3">
      <c r="A23" s="31" t="s">
        <v>37</v>
      </c>
      <c r="B23" s="32" t="s">
        <v>38</v>
      </c>
      <c r="C23" s="34"/>
    </row>
    <row r="24" spans="1:3" ht="32.25" thickBot="1" x14ac:dyDescent="0.3">
      <c r="A24" s="22" t="s">
        <v>39</v>
      </c>
      <c r="B24" s="23" t="s">
        <v>40</v>
      </c>
      <c r="C24" s="24">
        <f>+C25+C26+C27+C28+C29</f>
        <v>0</v>
      </c>
    </row>
    <row r="25" spans="1:3" ht="15.75" x14ac:dyDescent="0.25">
      <c r="A25" s="25" t="s">
        <v>41</v>
      </c>
      <c r="B25" s="26" t="s">
        <v>42</v>
      </c>
      <c r="C25" s="27"/>
    </row>
    <row r="26" spans="1:3" ht="15.75" x14ac:dyDescent="0.25">
      <c r="A26" s="28" t="s">
        <v>43</v>
      </c>
      <c r="B26" s="29" t="s">
        <v>44</v>
      </c>
      <c r="C26" s="30"/>
    </row>
    <row r="27" spans="1:3" ht="31.5" x14ac:dyDescent="0.25">
      <c r="A27" s="28" t="s">
        <v>45</v>
      </c>
      <c r="B27" s="29" t="s">
        <v>46</v>
      </c>
      <c r="C27" s="30"/>
    </row>
    <row r="28" spans="1:3" ht="31.5" x14ac:dyDescent="0.25">
      <c r="A28" s="28" t="s">
        <v>47</v>
      </c>
      <c r="B28" s="29" t="s">
        <v>48</v>
      </c>
      <c r="C28" s="30"/>
    </row>
    <row r="29" spans="1:3" ht="15.75" x14ac:dyDescent="0.25">
      <c r="A29" s="28" t="s">
        <v>49</v>
      </c>
      <c r="B29" s="29" t="s">
        <v>50</v>
      </c>
      <c r="C29" s="30"/>
    </row>
    <row r="30" spans="1:3" ht="16.5" thickBot="1" x14ac:dyDescent="0.3">
      <c r="A30" s="31" t="s">
        <v>51</v>
      </c>
      <c r="B30" s="32" t="s">
        <v>52</v>
      </c>
      <c r="C30" s="34"/>
    </row>
    <row r="31" spans="1:3" ht="16.5" thickBot="1" x14ac:dyDescent="0.3">
      <c r="A31" s="22" t="s">
        <v>53</v>
      </c>
      <c r="B31" s="23" t="s">
        <v>54</v>
      </c>
      <c r="C31" s="24">
        <f>SUM(C32)</f>
        <v>1111758</v>
      </c>
    </row>
    <row r="32" spans="1:3" ht="15.75" x14ac:dyDescent="0.25">
      <c r="A32" s="25" t="s">
        <v>55</v>
      </c>
      <c r="B32" s="26" t="s">
        <v>56</v>
      </c>
      <c r="C32" s="35">
        <f>SUM(C35)</f>
        <v>1111758</v>
      </c>
    </row>
    <row r="33" spans="1:3" ht="15.75" x14ac:dyDescent="0.25">
      <c r="A33" s="28" t="s">
        <v>57</v>
      </c>
      <c r="B33" s="29" t="s">
        <v>58</v>
      </c>
      <c r="C33" s="30"/>
    </row>
    <row r="34" spans="1:3" ht="15.75" x14ac:dyDescent="0.25">
      <c r="A34" s="28" t="s">
        <v>59</v>
      </c>
      <c r="B34" s="29" t="s">
        <v>60</v>
      </c>
      <c r="C34" s="30"/>
    </row>
    <row r="35" spans="1:3" ht="15.75" x14ac:dyDescent="0.25">
      <c r="A35" s="28" t="s">
        <v>61</v>
      </c>
      <c r="B35" s="36" t="s">
        <v>62</v>
      </c>
      <c r="C35" s="30">
        <f>SUM(C157)</f>
        <v>1111758</v>
      </c>
    </row>
    <row r="36" spans="1:3" ht="15.75" x14ac:dyDescent="0.25">
      <c r="A36" s="28" t="s">
        <v>63</v>
      </c>
      <c r="B36" s="29" t="s">
        <v>64</v>
      </c>
      <c r="C36" s="30"/>
    </row>
    <row r="37" spans="1:3" ht="15.75" x14ac:dyDescent="0.25">
      <c r="A37" s="28" t="s">
        <v>65</v>
      </c>
      <c r="B37" s="29" t="s">
        <v>66</v>
      </c>
      <c r="C37" s="30"/>
    </row>
    <row r="38" spans="1:3" ht="16.5" thickBot="1" x14ac:dyDescent="0.3">
      <c r="A38" s="31" t="s">
        <v>67</v>
      </c>
      <c r="B38" s="32" t="s">
        <v>68</v>
      </c>
      <c r="C38" s="34"/>
    </row>
    <row r="39" spans="1:3" ht="16.5" thickBot="1" x14ac:dyDescent="0.3">
      <c r="A39" s="22" t="s">
        <v>69</v>
      </c>
      <c r="B39" s="23" t="s">
        <v>70</v>
      </c>
      <c r="C39" s="24">
        <f>SUM(C40:C50)</f>
        <v>0</v>
      </c>
    </row>
    <row r="40" spans="1:3" ht="15.75" x14ac:dyDescent="0.25">
      <c r="A40" s="25" t="s">
        <v>71</v>
      </c>
      <c r="B40" s="26" t="s">
        <v>72</v>
      </c>
      <c r="C40" s="27"/>
    </row>
    <row r="41" spans="1:3" ht="15.75" x14ac:dyDescent="0.25">
      <c r="A41" s="28" t="s">
        <v>73</v>
      </c>
      <c r="B41" s="29" t="s">
        <v>74</v>
      </c>
      <c r="C41" s="30"/>
    </row>
    <row r="42" spans="1:3" ht="15.75" x14ac:dyDescent="0.25">
      <c r="A42" s="28" t="s">
        <v>75</v>
      </c>
      <c r="B42" s="29" t="s">
        <v>76</v>
      </c>
      <c r="C42" s="30"/>
    </row>
    <row r="43" spans="1:3" ht="15.75" x14ac:dyDescent="0.25">
      <c r="A43" s="28" t="s">
        <v>77</v>
      </c>
      <c r="B43" s="29" t="s">
        <v>78</v>
      </c>
      <c r="C43" s="30"/>
    </row>
    <row r="44" spans="1:3" ht="15.75" x14ac:dyDescent="0.25">
      <c r="A44" s="28" t="s">
        <v>79</v>
      </c>
      <c r="B44" s="29" t="s">
        <v>80</v>
      </c>
      <c r="C44" s="30"/>
    </row>
    <row r="45" spans="1:3" ht="15.75" x14ac:dyDescent="0.25">
      <c r="A45" s="28" t="s">
        <v>81</v>
      </c>
      <c r="B45" s="29" t="s">
        <v>82</v>
      </c>
      <c r="C45" s="30"/>
    </row>
    <row r="46" spans="1:3" ht="15.75" x14ac:dyDescent="0.25">
      <c r="A46" s="28" t="s">
        <v>83</v>
      </c>
      <c r="B46" s="29" t="s">
        <v>84</v>
      </c>
      <c r="C46" s="30"/>
    </row>
    <row r="47" spans="1:3" ht="15.75" x14ac:dyDescent="0.25">
      <c r="A47" s="28" t="s">
        <v>85</v>
      </c>
      <c r="B47" s="29" t="s">
        <v>86</v>
      </c>
      <c r="C47" s="30"/>
    </row>
    <row r="48" spans="1:3" ht="15.75" x14ac:dyDescent="0.25">
      <c r="A48" s="28" t="s">
        <v>87</v>
      </c>
      <c r="B48" s="29" t="s">
        <v>88</v>
      </c>
      <c r="C48" s="30"/>
    </row>
    <row r="49" spans="1:3" ht="15.75" x14ac:dyDescent="0.25">
      <c r="A49" s="31" t="s">
        <v>89</v>
      </c>
      <c r="B49" s="32" t="s">
        <v>90</v>
      </c>
      <c r="C49" s="34"/>
    </row>
    <row r="50" spans="1:3" ht="16.5" thickBot="1" x14ac:dyDescent="0.3">
      <c r="A50" s="31" t="s">
        <v>91</v>
      </c>
      <c r="B50" s="32" t="s">
        <v>92</v>
      </c>
      <c r="C50" s="34"/>
    </row>
    <row r="51" spans="1:3" ht="16.5" thickBot="1" x14ac:dyDescent="0.3">
      <c r="A51" s="22" t="s">
        <v>93</v>
      </c>
      <c r="B51" s="23" t="s">
        <v>94</v>
      </c>
      <c r="C51" s="24">
        <f>SUM(C52:C56)</f>
        <v>0</v>
      </c>
    </row>
    <row r="52" spans="1:3" ht="15.75" x14ac:dyDescent="0.25">
      <c r="A52" s="25" t="s">
        <v>95</v>
      </c>
      <c r="B52" s="26" t="s">
        <v>96</v>
      </c>
      <c r="C52" s="27"/>
    </row>
    <row r="53" spans="1:3" ht="15.75" x14ac:dyDescent="0.25">
      <c r="A53" s="28" t="s">
        <v>97</v>
      </c>
      <c r="B53" s="29" t="s">
        <v>98</v>
      </c>
      <c r="C53" s="30"/>
    </row>
    <row r="54" spans="1:3" ht="15.75" x14ac:dyDescent="0.25">
      <c r="A54" s="28" t="s">
        <v>99</v>
      </c>
      <c r="B54" s="29" t="s">
        <v>100</v>
      </c>
      <c r="C54" s="30"/>
    </row>
    <row r="55" spans="1:3" ht="15.75" x14ac:dyDescent="0.25">
      <c r="A55" s="28" t="s">
        <v>101</v>
      </c>
      <c r="B55" s="29" t="s">
        <v>102</v>
      </c>
      <c r="C55" s="30"/>
    </row>
    <row r="56" spans="1:3" ht="16.5" thickBot="1" x14ac:dyDescent="0.3">
      <c r="A56" s="31" t="s">
        <v>103</v>
      </c>
      <c r="B56" s="32" t="s">
        <v>104</v>
      </c>
      <c r="C56" s="34"/>
    </row>
    <row r="57" spans="1:3" ht="16.5" thickBot="1" x14ac:dyDescent="0.3">
      <c r="A57" s="22" t="s">
        <v>105</v>
      </c>
      <c r="B57" s="23" t="s">
        <v>106</v>
      </c>
      <c r="C57" s="24">
        <f>SUM(C58:C60)</f>
        <v>0</v>
      </c>
    </row>
    <row r="58" spans="1:3" ht="31.5" x14ac:dyDescent="0.25">
      <c r="A58" s="25" t="s">
        <v>107</v>
      </c>
      <c r="B58" s="26" t="s">
        <v>108</v>
      </c>
      <c r="C58" s="27"/>
    </row>
    <row r="59" spans="1:3" ht="31.5" x14ac:dyDescent="0.25">
      <c r="A59" s="28" t="s">
        <v>109</v>
      </c>
      <c r="B59" s="29" t="s">
        <v>110</v>
      </c>
      <c r="C59" s="30"/>
    </row>
    <row r="60" spans="1:3" ht="15.75" x14ac:dyDescent="0.25">
      <c r="A60" s="28" t="s">
        <v>111</v>
      </c>
      <c r="B60" s="29" t="s">
        <v>112</v>
      </c>
      <c r="C60" s="30"/>
    </row>
    <row r="61" spans="1:3" ht="16.5" thickBot="1" x14ac:dyDescent="0.3">
      <c r="A61" s="31" t="s">
        <v>113</v>
      </c>
      <c r="B61" s="32" t="s">
        <v>114</v>
      </c>
      <c r="C61" s="34"/>
    </row>
    <row r="62" spans="1:3" ht="16.5" thickBot="1" x14ac:dyDescent="0.3">
      <c r="A62" s="22" t="s">
        <v>115</v>
      </c>
      <c r="B62" s="33" t="s">
        <v>116</v>
      </c>
      <c r="C62" s="24">
        <f>SUM(C63:C65)</f>
        <v>0</v>
      </c>
    </row>
    <row r="63" spans="1:3" ht="31.5" x14ac:dyDescent="0.25">
      <c r="A63" s="25" t="s">
        <v>117</v>
      </c>
      <c r="B63" s="26" t="s">
        <v>118</v>
      </c>
      <c r="C63" s="30"/>
    </row>
    <row r="64" spans="1:3" ht="31.5" x14ac:dyDescent="0.25">
      <c r="A64" s="28" t="s">
        <v>119</v>
      </c>
      <c r="B64" s="29" t="s">
        <v>120</v>
      </c>
      <c r="C64" s="30"/>
    </row>
    <row r="65" spans="1:3" ht="15.75" x14ac:dyDescent="0.25">
      <c r="A65" s="28" t="s">
        <v>121</v>
      </c>
      <c r="B65" s="29" t="s">
        <v>122</v>
      </c>
      <c r="C65" s="30"/>
    </row>
    <row r="66" spans="1:3" ht="16.5" thickBot="1" x14ac:dyDescent="0.3">
      <c r="A66" s="31" t="s">
        <v>123</v>
      </c>
      <c r="B66" s="32" t="s">
        <v>124</v>
      </c>
      <c r="C66" s="30"/>
    </row>
    <row r="67" spans="1:3" ht="16.5" thickBot="1" x14ac:dyDescent="0.3">
      <c r="A67" s="22" t="s">
        <v>125</v>
      </c>
      <c r="B67" s="23" t="s">
        <v>126</v>
      </c>
      <c r="C67" s="24">
        <f>SUM(C31)</f>
        <v>1111758</v>
      </c>
    </row>
    <row r="68" spans="1:3" ht="16.5" thickBot="1" x14ac:dyDescent="0.3">
      <c r="A68" s="37" t="s">
        <v>127</v>
      </c>
      <c r="B68" s="33" t="s">
        <v>128</v>
      </c>
      <c r="C68" s="24">
        <f>SUM(C69:C71)</f>
        <v>0</v>
      </c>
    </row>
    <row r="69" spans="1:3" ht="15.75" x14ac:dyDescent="0.25">
      <c r="A69" s="25" t="s">
        <v>129</v>
      </c>
      <c r="B69" s="26" t="s">
        <v>130</v>
      </c>
      <c r="C69" s="30"/>
    </row>
    <row r="70" spans="1:3" ht="15.75" x14ac:dyDescent="0.25">
      <c r="A70" s="28" t="s">
        <v>131</v>
      </c>
      <c r="B70" s="29" t="s">
        <v>132</v>
      </c>
      <c r="C70" s="30"/>
    </row>
    <row r="71" spans="1:3" ht="16.5" thickBot="1" x14ac:dyDescent="0.3">
      <c r="A71" s="31" t="s">
        <v>133</v>
      </c>
      <c r="B71" s="38" t="s">
        <v>134</v>
      </c>
      <c r="C71" s="30"/>
    </row>
    <row r="72" spans="1:3" ht="16.5" thickBot="1" x14ac:dyDescent="0.3">
      <c r="A72" s="37" t="s">
        <v>135</v>
      </c>
      <c r="B72" s="33" t="s">
        <v>136</v>
      </c>
      <c r="C72" s="24">
        <f>SUM(C73:C76)</f>
        <v>0</v>
      </c>
    </row>
    <row r="73" spans="1:3" ht="15.75" x14ac:dyDescent="0.25">
      <c r="A73" s="25" t="s">
        <v>137</v>
      </c>
      <c r="B73" s="26" t="s">
        <v>138</v>
      </c>
      <c r="C73" s="30"/>
    </row>
    <row r="74" spans="1:3" ht="15.75" x14ac:dyDescent="0.25">
      <c r="A74" s="28" t="s">
        <v>139</v>
      </c>
      <c r="B74" s="29" t="s">
        <v>140</v>
      </c>
      <c r="C74" s="30"/>
    </row>
    <row r="75" spans="1:3" ht="15.75" x14ac:dyDescent="0.25">
      <c r="A75" s="28" t="s">
        <v>141</v>
      </c>
      <c r="B75" s="29" t="s">
        <v>142</v>
      </c>
      <c r="C75" s="30"/>
    </row>
    <row r="76" spans="1:3" ht="16.5" thickBot="1" x14ac:dyDescent="0.3">
      <c r="A76" s="31" t="s">
        <v>143</v>
      </c>
      <c r="B76" s="32" t="s">
        <v>144</v>
      </c>
      <c r="C76" s="30"/>
    </row>
    <row r="77" spans="1:3" ht="16.5" thickBot="1" x14ac:dyDescent="0.3">
      <c r="A77" s="37" t="s">
        <v>145</v>
      </c>
      <c r="B77" s="33" t="s">
        <v>146</v>
      </c>
      <c r="C77" s="24">
        <f>SUM(C78:C79)</f>
        <v>0</v>
      </c>
    </row>
    <row r="78" spans="1:3" ht="15.75" x14ac:dyDescent="0.25">
      <c r="A78" s="25" t="s">
        <v>147</v>
      </c>
      <c r="B78" s="26" t="s">
        <v>148</v>
      </c>
      <c r="C78" s="30"/>
    </row>
    <row r="79" spans="1:3" ht="16.5" thickBot="1" x14ac:dyDescent="0.3">
      <c r="A79" s="31" t="s">
        <v>149</v>
      </c>
      <c r="B79" s="32" t="s">
        <v>150</v>
      </c>
      <c r="C79" s="30"/>
    </row>
    <row r="80" spans="1:3" ht="16.5" thickBot="1" x14ac:dyDescent="0.3">
      <c r="A80" s="37" t="s">
        <v>151</v>
      </c>
      <c r="B80" s="33" t="s">
        <v>152</v>
      </c>
      <c r="C80" s="24">
        <f>SUM(C81:C83)</f>
        <v>0</v>
      </c>
    </row>
    <row r="81" spans="1:3" ht="15.75" x14ac:dyDescent="0.25">
      <c r="A81" s="25" t="s">
        <v>153</v>
      </c>
      <c r="B81" s="26" t="s">
        <v>154</v>
      </c>
      <c r="C81" s="30"/>
    </row>
    <row r="82" spans="1:3" ht="15.75" x14ac:dyDescent="0.25">
      <c r="A82" s="28" t="s">
        <v>155</v>
      </c>
      <c r="B82" s="29" t="s">
        <v>156</v>
      </c>
      <c r="C82" s="30"/>
    </row>
    <row r="83" spans="1:3" ht="16.5" thickBot="1" x14ac:dyDescent="0.3">
      <c r="A83" s="31" t="s">
        <v>157</v>
      </c>
      <c r="B83" s="32" t="s">
        <v>158</v>
      </c>
      <c r="C83" s="30"/>
    </row>
    <row r="84" spans="1:3" ht="16.5" thickBot="1" x14ac:dyDescent="0.3">
      <c r="A84" s="37" t="s">
        <v>159</v>
      </c>
      <c r="B84" s="33" t="s">
        <v>160</v>
      </c>
      <c r="C84" s="24">
        <f>SUM(C85:C88)</f>
        <v>0</v>
      </c>
    </row>
    <row r="85" spans="1:3" ht="15.75" x14ac:dyDescent="0.25">
      <c r="A85" s="39" t="s">
        <v>161</v>
      </c>
      <c r="B85" s="26" t="s">
        <v>162</v>
      </c>
      <c r="C85" s="30"/>
    </row>
    <row r="86" spans="1:3" ht="15.75" x14ac:dyDescent="0.25">
      <c r="A86" s="40" t="s">
        <v>163</v>
      </c>
      <c r="B86" s="29" t="s">
        <v>164</v>
      </c>
      <c r="C86" s="30"/>
    </row>
    <row r="87" spans="1:3" ht="15.75" x14ac:dyDescent="0.25">
      <c r="A87" s="40" t="s">
        <v>165</v>
      </c>
      <c r="B87" s="29" t="s">
        <v>166</v>
      </c>
      <c r="C87" s="30"/>
    </row>
    <row r="88" spans="1:3" ht="16.5" thickBot="1" x14ac:dyDescent="0.3">
      <c r="A88" s="41" t="s">
        <v>167</v>
      </c>
      <c r="B88" s="32" t="s">
        <v>168</v>
      </c>
      <c r="C88" s="30"/>
    </row>
    <row r="89" spans="1:3" ht="16.5" thickBot="1" x14ac:dyDescent="0.3">
      <c r="A89" s="37" t="s">
        <v>169</v>
      </c>
      <c r="B89" s="33" t="s">
        <v>170</v>
      </c>
      <c r="C89" s="42"/>
    </row>
    <row r="90" spans="1:3" ht="16.5" thickBot="1" x14ac:dyDescent="0.3">
      <c r="A90" s="37" t="s">
        <v>171</v>
      </c>
      <c r="B90" s="33" t="s">
        <v>172</v>
      </c>
      <c r="C90" s="42"/>
    </row>
    <row r="91" spans="1:3" ht="16.5" thickBot="1" x14ac:dyDescent="0.3">
      <c r="A91" s="37" t="s">
        <v>173</v>
      </c>
      <c r="B91" s="43" t="s">
        <v>174</v>
      </c>
      <c r="C91" s="24">
        <f>+C68+C72+C77+C80+C84+C90+C89</f>
        <v>0</v>
      </c>
    </row>
    <row r="92" spans="1:3" ht="16.5" thickBot="1" x14ac:dyDescent="0.3">
      <c r="A92" s="44" t="s">
        <v>175</v>
      </c>
      <c r="B92" s="45" t="s">
        <v>176</v>
      </c>
      <c r="C92" s="24">
        <f>SUM(C67)</f>
        <v>1111758</v>
      </c>
    </row>
    <row r="93" spans="1:3" ht="16.5" thickBot="1" x14ac:dyDescent="0.3">
      <c r="A93" s="46"/>
      <c r="B93" s="47"/>
      <c r="C93" s="48"/>
    </row>
    <row r="94" spans="1:3" ht="16.5" thickBot="1" x14ac:dyDescent="0.3">
      <c r="A94" s="14"/>
      <c r="B94" s="49" t="s">
        <v>177</v>
      </c>
      <c r="C94" s="50"/>
    </row>
    <row r="95" spans="1:3" ht="16.5" thickBot="1" x14ac:dyDescent="0.3">
      <c r="A95" s="51" t="s">
        <v>11</v>
      </c>
      <c r="B95" s="52" t="s">
        <v>344</v>
      </c>
      <c r="C95" s="53">
        <f>SUM(C100)</f>
        <v>1111758</v>
      </c>
    </row>
    <row r="96" spans="1:3" ht="15.75" x14ac:dyDescent="0.25">
      <c r="A96" s="54" t="s">
        <v>13</v>
      </c>
      <c r="B96" s="55" t="s">
        <v>178</v>
      </c>
      <c r="C96" s="56"/>
    </row>
    <row r="97" spans="1:3" ht="15.75" x14ac:dyDescent="0.25">
      <c r="A97" s="28" t="s">
        <v>15</v>
      </c>
      <c r="B97" s="57" t="s">
        <v>179</v>
      </c>
      <c r="C97" s="30"/>
    </row>
    <row r="98" spans="1:3" ht="15.75" x14ac:dyDescent="0.25">
      <c r="A98" s="28" t="s">
        <v>17</v>
      </c>
      <c r="B98" s="57" t="s">
        <v>180</v>
      </c>
      <c r="C98" s="34"/>
    </row>
    <row r="99" spans="1:3" ht="15.75" x14ac:dyDescent="0.25">
      <c r="A99" s="28" t="s">
        <v>19</v>
      </c>
      <c r="B99" s="58" t="s">
        <v>181</v>
      </c>
      <c r="C99" s="34"/>
    </row>
    <row r="100" spans="1:3" ht="15.75" x14ac:dyDescent="0.25">
      <c r="A100" s="28" t="s">
        <v>182</v>
      </c>
      <c r="B100" s="59" t="s">
        <v>183</v>
      </c>
      <c r="C100" s="34">
        <f>SUM(C101:C112)</f>
        <v>1111758</v>
      </c>
    </row>
    <row r="101" spans="1:3" ht="15.75" x14ac:dyDescent="0.25">
      <c r="A101" s="28" t="s">
        <v>23</v>
      </c>
      <c r="B101" s="57" t="s">
        <v>184</v>
      </c>
      <c r="C101" s="34"/>
    </row>
    <row r="102" spans="1:3" ht="15.75" x14ac:dyDescent="0.25">
      <c r="A102" s="28" t="s">
        <v>185</v>
      </c>
      <c r="B102" s="60" t="s">
        <v>186</v>
      </c>
      <c r="C102" s="34"/>
    </row>
    <row r="103" spans="1:3" ht="15.75" x14ac:dyDescent="0.25">
      <c r="A103" s="28" t="s">
        <v>187</v>
      </c>
      <c r="B103" s="60" t="s">
        <v>188</v>
      </c>
      <c r="C103" s="34"/>
    </row>
    <row r="104" spans="1:3" ht="15.75" x14ac:dyDescent="0.25">
      <c r="A104" s="28" t="s">
        <v>189</v>
      </c>
      <c r="B104" s="60" t="s">
        <v>190</v>
      </c>
      <c r="C104" s="34"/>
    </row>
    <row r="105" spans="1:3" ht="31.5" x14ac:dyDescent="0.25">
      <c r="A105" s="28" t="s">
        <v>191</v>
      </c>
      <c r="B105" s="61" t="s">
        <v>192</v>
      </c>
      <c r="C105" s="34"/>
    </row>
    <row r="106" spans="1:3" ht="31.5" x14ac:dyDescent="0.25">
      <c r="A106" s="28" t="s">
        <v>193</v>
      </c>
      <c r="B106" s="61" t="s">
        <v>194</v>
      </c>
      <c r="C106" s="34"/>
    </row>
    <row r="107" spans="1:3" ht="15.75" x14ac:dyDescent="0.25">
      <c r="A107" s="28" t="s">
        <v>195</v>
      </c>
      <c r="B107" s="60" t="s">
        <v>196</v>
      </c>
      <c r="C107" s="34"/>
    </row>
    <row r="108" spans="1:3" ht="15.75" x14ac:dyDescent="0.25">
      <c r="A108" s="28" t="s">
        <v>197</v>
      </c>
      <c r="B108" s="60" t="s">
        <v>198</v>
      </c>
      <c r="C108" s="34"/>
    </row>
    <row r="109" spans="1:3" ht="31.5" x14ac:dyDescent="0.25">
      <c r="A109" s="28" t="s">
        <v>199</v>
      </c>
      <c r="B109" s="61" t="s">
        <v>200</v>
      </c>
      <c r="C109" s="34"/>
    </row>
    <row r="110" spans="1:3" ht="15.75" x14ac:dyDescent="0.25">
      <c r="A110" s="62" t="s">
        <v>201</v>
      </c>
      <c r="B110" s="63" t="s">
        <v>202</v>
      </c>
      <c r="C110" s="34"/>
    </row>
    <row r="111" spans="1:3" ht="15.75" x14ac:dyDescent="0.25">
      <c r="A111" s="28" t="s">
        <v>203</v>
      </c>
      <c r="B111" s="63" t="s">
        <v>204</v>
      </c>
      <c r="C111" s="34"/>
    </row>
    <row r="112" spans="1:3" ht="31.5" x14ac:dyDescent="0.25">
      <c r="A112" s="28" t="s">
        <v>205</v>
      </c>
      <c r="B112" s="61" t="s">
        <v>206</v>
      </c>
      <c r="C112" s="30">
        <f>SUM('2'!C112)</f>
        <v>1111758</v>
      </c>
    </row>
    <row r="113" spans="1:3" ht="15.75" x14ac:dyDescent="0.25">
      <c r="A113" s="28" t="s">
        <v>207</v>
      </c>
      <c r="B113" s="58" t="s">
        <v>208</v>
      </c>
      <c r="C113" s="30"/>
    </row>
    <row r="114" spans="1:3" ht="15.75" x14ac:dyDescent="0.25">
      <c r="A114" s="31" t="s">
        <v>209</v>
      </c>
      <c r="B114" s="57" t="s">
        <v>210</v>
      </c>
      <c r="C114" s="34"/>
    </row>
    <row r="115" spans="1:3" ht="16.5" thickBot="1" x14ac:dyDescent="0.3">
      <c r="A115" s="64" t="s">
        <v>211</v>
      </c>
      <c r="B115" s="65" t="s">
        <v>212</v>
      </c>
      <c r="C115" s="66"/>
    </row>
    <row r="116" spans="1:3" ht="16.5" thickBot="1" x14ac:dyDescent="0.3">
      <c r="A116" s="22" t="s">
        <v>25</v>
      </c>
      <c r="B116" s="67" t="s">
        <v>345</v>
      </c>
      <c r="C116" s="24">
        <f>+C117+C119+C121</f>
        <v>0</v>
      </c>
    </row>
    <row r="117" spans="1:3" ht="15.75" x14ac:dyDescent="0.25">
      <c r="A117" s="25" t="s">
        <v>27</v>
      </c>
      <c r="B117" s="57" t="s">
        <v>213</v>
      </c>
      <c r="C117" s="27"/>
    </row>
    <row r="118" spans="1:3" ht="15.75" x14ac:dyDescent="0.25">
      <c r="A118" s="25" t="s">
        <v>29</v>
      </c>
      <c r="B118" s="68" t="s">
        <v>214</v>
      </c>
      <c r="C118" s="27"/>
    </row>
    <row r="119" spans="1:3" ht="15.75" x14ac:dyDescent="0.25">
      <c r="A119" s="25" t="s">
        <v>31</v>
      </c>
      <c r="B119" s="68" t="s">
        <v>215</v>
      </c>
      <c r="C119" s="30"/>
    </row>
    <row r="120" spans="1:3" ht="15.75" x14ac:dyDescent="0.25">
      <c r="A120" s="25" t="s">
        <v>33</v>
      </c>
      <c r="B120" s="68" t="s">
        <v>216</v>
      </c>
      <c r="C120" s="69"/>
    </row>
    <row r="121" spans="1:3" ht="15.75" x14ac:dyDescent="0.25">
      <c r="A121" s="25" t="s">
        <v>35</v>
      </c>
      <c r="B121" s="70" t="s">
        <v>217</v>
      </c>
      <c r="C121" s="69"/>
    </row>
    <row r="122" spans="1:3" ht="31.5" x14ac:dyDescent="0.25">
      <c r="A122" s="25" t="s">
        <v>37</v>
      </c>
      <c r="B122" s="71" t="s">
        <v>218</v>
      </c>
      <c r="C122" s="69"/>
    </row>
    <row r="123" spans="1:3" ht="31.5" x14ac:dyDescent="0.25">
      <c r="A123" s="25" t="s">
        <v>219</v>
      </c>
      <c r="B123" s="72" t="s">
        <v>220</v>
      </c>
      <c r="C123" s="69"/>
    </row>
    <row r="124" spans="1:3" ht="31.5" x14ac:dyDescent="0.25">
      <c r="A124" s="25" t="s">
        <v>221</v>
      </c>
      <c r="B124" s="61" t="s">
        <v>194</v>
      </c>
      <c r="C124" s="69"/>
    </row>
    <row r="125" spans="1:3" ht="15.75" x14ac:dyDescent="0.25">
      <c r="A125" s="25" t="s">
        <v>222</v>
      </c>
      <c r="B125" s="61" t="s">
        <v>223</v>
      </c>
      <c r="C125" s="69"/>
    </row>
    <row r="126" spans="1:3" ht="15.75" x14ac:dyDescent="0.25">
      <c r="A126" s="25" t="s">
        <v>224</v>
      </c>
      <c r="B126" s="61" t="s">
        <v>225</v>
      </c>
      <c r="C126" s="69"/>
    </row>
    <row r="127" spans="1:3" ht="31.5" x14ac:dyDescent="0.25">
      <c r="A127" s="25" t="s">
        <v>226</v>
      </c>
      <c r="B127" s="61" t="s">
        <v>200</v>
      </c>
      <c r="C127" s="69"/>
    </row>
    <row r="128" spans="1:3" ht="15.75" x14ac:dyDescent="0.25">
      <c r="A128" s="25" t="s">
        <v>227</v>
      </c>
      <c r="B128" s="61" t="s">
        <v>228</v>
      </c>
      <c r="C128" s="69"/>
    </row>
    <row r="129" spans="1:3" ht="32.25" thickBot="1" x14ac:dyDescent="0.3">
      <c r="A129" s="62" t="s">
        <v>229</v>
      </c>
      <c r="B129" s="61" t="s">
        <v>230</v>
      </c>
      <c r="C129" s="73"/>
    </row>
    <row r="130" spans="1:3" ht="16.5" thickBot="1" x14ac:dyDescent="0.3">
      <c r="A130" s="22" t="s">
        <v>39</v>
      </c>
      <c r="B130" s="23" t="s">
        <v>231</v>
      </c>
      <c r="C130" s="24">
        <f>SUM(C95)</f>
        <v>1111758</v>
      </c>
    </row>
    <row r="131" spans="1:3" ht="32.25" thickBot="1" x14ac:dyDescent="0.3">
      <c r="A131" s="22" t="s">
        <v>232</v>
      </c>
      <c r="B131" s="23" t="s">
        <v>233</v>
      </c>
      <c r="C131" s="24">
        <f>+C132+C133+C134</f>
        <v>0</v>
      </c>
    </row>
    <row r="132" spans="1:3" ht="15.75" x14ac:dyDescent="0.25">
      <c r="A132" s="25" t="s">
        <v>55</v>
      </c>
      <c r="B132" s="74" t="s">
        <v>234</v>
      </c>
      <c r="C132" s="69"/>
    </row>
    <row r="133" spans="1:3" ht="15.75" x14ac:dyDescent="0.25">
      <c r="A133" s="25" t="s">
        <v>63</v>
      </c>
      <c r="B133" s="74" t="s">
        <v>235</v>
      </c>
      <c r="C133" s="69"/>
    </row>
    <row r="134" spans="1:3" ht="16.5" thickBot="1" x14ac:dyDescent="0.3">
      <c r="A134" s="62" t="s">
        <v>65</v>
      </c>
      <c r="B134" s="75" t="s">
        <v>236</v>
      </c>
      <c r="C134" s="69"/>
    </row>
    <row r="135" spans="1:3" ht="16.5" thickBot="1" x14ac:dyDescent="0.3">
      <c r="A135" s="22" t="s">
        <v>69</v>
      </c>
      <c r="B135" s="23" t="s">
        <v>237</v>
      </c>
      <c r="C135" s="24">
        <f>+C136+C137+C138+C139+C140+C141</f>
        <v>0</v>
      </c>
    </row>
    <row r="136" spans="1:3" ht="15.75" x14ac:dyDescent="0.25">
      <c r="A136" s="25" t="s">
        <v>71</v>
      </c>
      <c r="B136" s="74" t="s">
        <v>238</v>
      </c>
      <c r="C136" s="69"/>
    </row>
    <row r="137" spans="1:3" ht="15.75" x14ac:dyDescent="0.25">
      <c r="A137" s="25" t="s">
        <v>73</v>
      </c>
      <c r="B137" s="74" t="s">
        <v>239</v>
      </c>
      <c r="C137" s="69"/>
    </row>
    <row r="138" spans="1:3" ht="15.75" x14ac:dyDescent="0.25">
      <c r="A138" s="25" t="s">
        <v>75</v>
      </c>
      <c r="B138" s="74" t="s">
        <v>240</v>
      </c>
      <c r="C138" s="69"/>
    </row>
    <row r="139" spans="1:3" ht="15.75" x14ac:dyDescent="0.25">
      <c r="A139" s="25" t="s">
        <v>77</v>
      </c>
      <c r="B139" s="74" t="s">
        <v>241</v>
      </c>
      <c r="C139" s="69"/>
    </row>
    <row r="140" spans="1:3" ht="15.75" x14ac:dyDescent="0.25">
      <c r="A140" s="25" t="s">
        <v>79</v>
      </c>
      <c r="B140" s="74" t="s">
        <v>242</v>
      </c>
      <c r="C140" s="69"/>
    </row>
    <row r="141" spans="1:3" ht="16.5" thickBot="1" x14ac:dyDescent="0.3">
      <c r="A141" s="62" t="s">
        <v>81</v>
      </c>
      <c r="B141" s="75" t="s">
        <v>243</v>
      </c>
      <c r="C141" s="69"/>
    </row>
    <row r="142" spans="1:3" ht="16.5" thickBot="1" x14ac:dyDescent="0.3">
      <c r="A142" s="22" t="s">
        <v>93</v>
      </c>
      <c r="B142" s="23" t="s">
        <v>244</v>
      </c>
      <c r="C142" s="24">
        <f>+C143+C144+C146+C147+C145</f>
        <v>0</v>
      </c>
    </row>
    <row r="143" spans="1:3" ht="15.75" x14ac:dyDescent="0.25">
      <c r="A143" s="25" t="s">
        <v>95</v>
      </c>
      <c r="B143" s="74" t="s">
        <v>245</v>
      </c>
      <c r="C143" s="69"/>
    </row>
    <row r="144" spans="1:3" ht="15.75" x14ac:dyDescent="0.25">
      <c r="A144" s="25" t="s">
        <v>97</v>
      </c>
      <c r="B144" s="74" t="s">
        <v>246</v>
      </c>
      <c r="C144" s="69"/>
    </row>
    <row r="145" spans="1:3" ht="15.75" x14ac:dyDescent="0.25">
      <c r="A145" s="25" t="s">
        <v>99</v>
      </c>
      <c r="B145" s="74" t="s">
        <v>247</v>
      </c>
      <c r="C145" s="69"/>
    </row>
    <row r="146" spans="1:3" ht="15.75" x14ac:dyDescent="0.25">
      <c r="A146" s="25" t="s">
        <v>101</v>
      </c>
      <c r="B146" s="74" t="s">
        <v>248</v>
      </c>
      <c r="C146" s="69"/>
    </row>
    <row r="147" spans="1:3" ht="16.5" thickBot="1" x14ac:dyDescent="0.3">
      <c r="A147" s="62" t="s">
        <v>103</v>
      </c>
      <c r="B147" s="75" t="s">
        <v>249</v>
      </c>
      <c r="C147" s="69"/>
    </row>
    <row r="148" spans="1:3" ht="16.5" thickBot="1" x14ac:dyDescent="0.3">
      <c r="A148" s="22" t="s">
        <v>250</v>
      </c>
      <c r="B148" s="23" t="s">
        <v>251</v>
      </c>
      <c r="C148" s="76">
        <f>+C149+C150+C151+C152+C153</f>
        <v>0</v>
      </c>
    </row>
    <row r="149" spans="1:3" ht="15.75" x14ac:dyDescent="0.25">
      <c r="A149" s="25" t="s">
        <v>107</v>
      </c>
      <c r="B149" s="74" t="s">
        <v>252</v>
      </c>
      <c r="C149" s="69"/>
    </row>
    <row r="150" spans="1:3" ht="15.75" x14ac:dyDescent="0.25">
      <c r="A150" s="25" t="s">
        <v>109</v>
      </c>
      <c r="B150" s="74" t="s">
        <v>253</v>
      </c>
      <c r="C150" s="69"/>
    </row>
    <row r="151" spans="1:3" ht="15.75" x14ac:dyDescent="0.25">
      <c r="A151" s="25" t="s">
        <v>111</v>
      </c>
      <c r="B151" s="74" t="s">
        <v>254</v>
      </c>
      <c r="C151" s="69"/>
    </row>
    <row r="152" spans="1:3" ht="31.5" x14ac:dyDescent="0.25">
      <c r="A152" s="25" t="s">
        <v>113</v>
      </c>
      <c r="B152" s="74" t="s">
        <v>255</v>
      </c>
      <c r="C152" s="69"/>
    </row>
    <row r="153" spans="1:3" ht="16.5" thickBot="1" x14ac:dyDescent="0.3">
      <c r="A153" s="62" t="s">
        <v>256</v>
      </c>
      <c r="B153" s="75" t="s">
        <v>257</v>
      </c>
      <c r="C153" s="73"/>
    </row>
    <row r="154" spans="1:3" ht="16.5" thickBot="1" x14ac:dyDescent="0.3">
      <c r="A154" s="77" t="s">
        <v>115</v>
      </c>
      <c r="B154" s="23" t="s">
        <v>258</v>
      </c>
      <c r="C154" s="76"/>
    </row>
    <row r="155" spans="1:3" ht="16.5" thickBot="1" x14ac:dyDescent="0.3">
      <c r="A155" s="77" t="s">
        <v>125</v>
      </c>
      <c r="B155" s="23" t="s">
        <v>259</v>
      </c>
      <c r="C155" s="76"/>
    </row>
    <row r="156" spans="1:3" ht="16.5" thickBot="1" x14ac:dyDescent="0.3">
      <c r="A156" s="22" t="s">
        <v>260</v>
      </c>
      <c r="B156" s="23" t="s">
        <v>261</v>
      </c>
      <c r="C156" s="78">
        <f>+C131+C135+C142+C148+C154+C155</f>
        <v>0</v>
      </c>
    </row>
    <row r="157" spans="1:3" ht="16.5" thickBot="1" x14ac:dyDescent="0.3">
      <c r="A157" s="79" t="s">
        <v>262</v>
      </c>
      <c r="B157" s="80" t="s">
        <v>263</v>
      </c>
      <c r="C157" s="78">
        <f>SUM(C130)</f>
        <v>1111758</v>
      </c>
    </row>
    <row r="158" spans="1:3" ht="16.5" thickBot="1" x14ac:dyDescent="0.3">
      <c r="A158" s="81"/>
      <c r="B158" s="82"/>
      <c r="C158" s="83"/>
    </row>
    <row r="159" spans="1:3" ht="16.5" thickBot="1" x14ac:dyDescent="0.3">
      <c r="A159" s="84" t="s">
        <v>264</v>
      </c>
      <c r="B159" s="85"/>
      <c r="C159" s="86">
        <v>0</v>
      </c>
    </row>
    <row r="160" spans="1:3" ht="16.5" thickBot="1" x14ac:dyDescent="0.3">
      <c r="A160" s="84" t="s">
        <v>265</v>
      </c>
      <c r="B160" s="85"/>
      <c r="C160" s="86">
        <v>0</v>
      </c>
    </row>
  </sheetData>
  <mergeCells count="3">
    <mergeCell ref="A2:C2"/>
    <mergeCell ref="A1:C1"/>
    <mergeCell ref="A3:E3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E160"/>
  <sheetViews>
    <sheetView workbookViewId="0">
      <selection activeCell="A3" sqref="A3:E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</cols>
  <sheetData>
    <row r="1" spans="1:5" ht="15.75" x14ac:dyDescent="0.25">
      <c r="A1" s="229" t="s">
        <v>374</v>
      </c>
      <c r="B1" s="229"/>
      <c r="C1" s="229"/>
    </row>
    <row r="2" spans="1:5" x14ac:dyDescent="0.25">
      <c r="A2" s="231" t="s">
        <v>432</v>
      </c>
      <c r="B2" s="231"/>
      <c r="C2" s="231"/>
    </row>
    <row r="3" spans="1:5" ht="15.75" customHeight="1" thickBot="1" x14ac:dyDescent="0.3">
      <c r="A3" s="231" t="s">
        <v>472</v>
      </c>
      <c r="B3" s="231"/>
      <c r="C3" s="231"/>
      <c r="D3" s="231"/>
      <c r="E3" s="231"/>
    </row>
    <row r="4" spans="1:5" ht="15.75" x14ac:dyDescent="0.25">
      <c r="A4" s="8" t="s">
        <v>0</v>
      </c>
      <c r="B4" s="9" t="s">
        <v>1</v>
      </c>
      <c r="C4" s="10"/>
    </row>
    <row r="5" spans="1:5" ht="32.25" thickBot="1" x14ac:dyDescent="0.3">
      <c r="A5" s="92" t="s">
        <v>2</v>
      </c>
      <c r="B5" s="90" t="s">
        <v>271</v>
      </c>
      <c r="C5" s="12"/>
    </row>
    <row r="6" spans="1:5" ht="16.5" thickBot="1" x14ac:dyDescent="0.3">
      <c r="A6" s="13"/>
      <c r="B6" s="13"/>
      <c r="C6" s="87" t="s">
        <v>380</v>
      </c>
    </row>
    <row r="7" spans="1:5" ht="16.5" thickBot="1" x14ac:dyDescent="0.3">
      <c r="A7" s="14" t="s">
        <v>4</v>
      </c>
      <c r="B7" s="15" t="s">
        <v>5</v>
      </c>
      <c r="C7" s="91" t="s">
        <v>6</v>
      </c>
    </row>
    <row r="8" spans="1:5" ht="16.5" thickBot="1" x14ac:dyDescent="0.3">
      <c r="A8" s="16" t="s">
        <v>7</v>
      </c>
      <c r="B8" s="17" t="s">
        <v>8</v>
      </c>
      <c r="C8" s="18" t="s">
        <v>9</v>
      </c>
    </row>
    <row r="9" spans="1:5" ht="16.5" thickBot="1" x14ac:dyDescent="0.3">
      <c r="A9" s="19"/>
      <c r="B9" s="20" t="s">
        <v>10</v>
      </c>
      <c r="C9" s="21"/>
    </row>
    <row r="10" spans="1:5" ht="16.5" thickBot="1" x14ac:dyDescent="0.3">
      <c r="A10" s="22" t="s">
        <v>11</v>
      </c>
      <c r="B10" s="23" t="s">
        <v>12</v>
      </c>
      <c r="C10" s="24">
        <f>+C11+C12+C13+C14+C15+C16</f>
        <v>0</v>
      </c>
    </row>
    <row r="11" spans="1:5" ht="15.75" x14ac:dyDescent="0.25">
      <c r="A11" s="25" t="s">
        <v>13</v>
      </c>
      <c r="B11" s="26" t="s">
        <v>14</v>
      </c>
      <c r="C11" s="27"/>
    </row>
    <row r="12" spans="1:5" ht="15.75" customHeight="1" x14ac:dyDescent="0.25">
      <c r="A12" s="28" t="s">
        <v>15</v>
      </c>
      <c r="B12" s="29" t="s">
        <v>16</v>
      </c>
      <c r="C12" s="30"/>
    </row>
    <row r="13" spans="1:5" ht="15.75" x14ac:dyDescent="0.25">
      <c r="A13" s="28" t="s">
        <v>17</v>
      </c>
      <c r="B13" s="29" t="s">
        <v>18</v>
      </c>
      <c r="C13" s="30"/>
    </row>
    <row r="14" spans="1:5" ht="15.75" x14ac:dyDescent="0.25">
      <c r="A14" s="28" t="s">
        <v>19</v>
      </c>
      <c r="B14" s="29" t="s">
        <v>20</v>
      </c>
      <c r="C14" s="30"/>
    </row>
    <row r="15" spans="1:5" ht="15.75" x14ac:dyDescent="0.25">
      <c r="A15" s="28" t="s">
        <v>21</v>
      </c>
      <c r="B15" s="29" t="s">
        <v>22</v>
      </c>
      <c r="C15" s="30"/>
    </row>
    <row r="16" spans="1:5" ht="16.5" thickBot="1" x14ac:dyDescent="0.3">
      <c r="A16" s="31" t="s">
        <v>23</v>
      </c>
      <c r="B16" s="32" t="s">
        <v>24</v>
      </c>
      <c r="C16" s="30"/>
    </row>
    <row r="17" spans="1:3" ht="32.25" thickBot="1" x14ac:dyDescent="0.3">
      <c r="A17" s="22" t="s">
        <v>25</v>
      </c>
      <c r="B17" s="33" t="s">
        <v>26</v>
      </c>
      <c r="C17" s="24">
        <f>+C18+C19+C20+C21+C22</f>
        <v>0</v>
      </c>
    </row>
    <row r="18" spans="1:3" ht="15.75" x14ac:dyDescent="0.25">
      <c r="A18" s="25" t="s">
        <v>27</v>
      </c>
      <c r="B18" s="26" t="s">
        <v>28</v>
      </c>
      <c r="C18" s="27"/>
    </row>
    <row r="19" spans="1:3" ht="15.75" x14ac:dyDescent="0.25">
      <c r="A19" s="28" t="s">
        <v>29</v>
      </c>
      <c r="B19" s="29" t="s">
        <v>30</v>
      </c>
      <c r="C19" s="30"/>
    </row>
    <row r="20" spans="1:3" ht="15.75" x14ac:dyDescent="0.25">
      <c r="A20" s="28" t="s">
        <v>31</v>
      </c>
      <c r="B20" s="29" t="s">
        <v>32</v>
      </c>
      <c r="C20" s="30"/>
    </row>
    <row r="21" spans="1:3" ht="15.75" x14ac:dyDescent="0.25">
      <c r="A21" s="28" t="s">
        <v>33</v>
      </c>
      <c r="B21" s="29" t="s">
        <v>34</v>
      </c>
      <c r="C21" s="30"/>
    </row>
    <row r="22" spans="1:3" ht="15.75" x14ac:dyDescent="0.25">
      <c r="A22" s="28" t="s">
        <v>35</v>
      </c>
      <c r="B22" s="29" t="s">
        <v>36</v>
      </c>
      <c r="C22" s="30"/>
    </row>
    <row r="23" spans="1:3" ht="16.5" thickBot="1" x14ac:dyDescent="0.3">
      <c r="A23" s="31" t="s">
        <v>37</v>
      </c>
      <c r="B23" s="32" t="s">
        <v>38</v>
      </c>
      <c r="C23" s="34"/>
    </row>
    <row r="24" spans="1:3" ht="32.25" thickBot="1" x14ac:dyDescent="0.3">
      <c r="A24" s="22" t="s">
        <v>39</v>
      </c>
      <c r="B24" s="23" t="s">
        <v>40</v>
      </c>
      <c r="C24" s="24">
        <f>+C25+C26+C27+C28+C29</f>
        <v>0</v>
      </c>
    </row>
    <row r="25" spans="1:3" ht="15.75" x14ac:dyDescent="0.25">
      <c r="A25" s="25" t="s">
        <v>41</v>
      </c>
      <c r="B25" s="26" t="s">
        <v>42</v>
      </c>
      <c r="C25" s="27"/>
    </row>
    <row r="26" spans="1:3" ht="15.75" x14ac:dyDescent="0.25">
      <c r="A26" s="28" t="s">
        <v>43</v>
      </c>
      <c r="B26" s="29" t="s">
        <v>44</v>
      </c>
      <c r="C26" s="30"/>
    </row>
    <row r="27" spans="1:3" ht="31.5" x14ac:dyDescent="0.25">
      <c r="A27" s="28" t="s">
        <v>45</v>
      </c>
      <c r="B27" s="29" t="s">
        <v>46</v>
      </c>
      <c r="C27" s="30"/>
    </row>
    <row r="28" spans="1:3" ht="31.5" x14ac:dyDescent="0.25">
      <c r="A28" s="28" t="s">
        <v>47</v>
      </c>
      <c r="B28" s="29" t="s">
        <v>48</v>
      </c>
      <c r="C28" s="30"/>
    </row>
    <row r="29" spans="1:3" ht="15.75" x14ac:dyDescent="0.25">
      <c r="A29" s="28" t="s">
        <v>49</v>
      </c>
      <c r="B29" s="29" t="s">
        <v>50</v>
      </c>
      <c r="C29" s="30"/>
    </row>
    <row r="30" spans="1:3" ht="16.5" thickBot="1" x14ac:dyDescent="0.3">
      <c r="A30" s="31" t="s">
        <v>51</v>
      </c>
      <c r="B30" s="32" t="s">
        <v>52</v>
      </c>
      <c r="C30" s="34"/>
    </row>
    <row r="31" spans="1:3" ht="16.5" thickBot="1" x14ac:dyDescent="0.3">
      <c r="A31" s="22" t="s">
        <v>53</v>
      </c>
      <c r="B31" s="23" t="s">
        <v>54</v>
      </c>
      <c r="C31" s="24">
        <f>+C32+C36+C37+C38</f>
        <v>0</v>
      </c>
    </row>
    <row r="32" spans="1:3" ht="15.75" x14ac:dyDescent="0.25">
      <c r="A32" s="25" t="s">
        <v>55</v>
      </c>
      <c r="B32" s="26" t="s">
        <v>56</v>
      </c>
      <c r="C32" s="35">
        <f>+C33+C34+C35</f>
        <v>0</v>
      </c>
    </row>
    <row r="33" spans="1:3" ht="15.75" x14ac:dyDescent="0.25">
      <c r="A33" s="28" t="s">
        <v>57</v>
      </c>
      <c r="B33" s="29" t="s">
        <v>58</v>
      </c>
      <c r="C33" s="30"/>
    </row>
    <row r="34" spans="1:3" ht="15.75" x14ac:dyDescent="0.25">
      <c r="A34" s="28" t="s">
        <v>59</v>
      </c>
      <c r="B34" s="29" t="s">
        <v>60</v>
      </c>
      <c r="C34" s="30"/>
    </row>
    <row r="35" spans="1:3" ht="15.75" x14ac:dyDescent="0.25">
      <c r="A35" s="28" t="s">
        <v>61</v>
      </c>
      <c r="B35" s="36" t="s">
        <v>62</v>
      </c>
      <c r="C35" s="30"/>
    </row>
    <row r="36" spans="1:3" ht="15.75" x14ac:dyDescent="0.25">
      <c r="A36" s="28" t="s">
        <v>63</v>
      </c>
      <c r="B36" s="29" t="s">
        <v>64</v>
      </c>
      <c r="C36" s="30"/>
    </row>
    <row r="37" spans="1:3" ht="15.75" x14ac:dyDescent="0.25">
      <c r="A37" s="28" t="s">
        <v>65</v>
      </c>
      <c r="B37" s="29" t="s">
        <v>66</v>
      </c>
      <c r="C37" s="30"/>
    </row>
    <row r="38" spans="1:3" ht="16.5" thickBot="1" x14ac:dyDescent="0.3">
      <c r="A38" s="31" t="s">
        <v>67</v>
      </c>
      <c r="B38" s="32" t="s">
        <v>68</v>
      </c>
      <c r="C38" s="34"/>
    </row>
    <row r="39" spans="1:3" ht="16.5" thickBot="1" x14ac:dyDescent="0.3">
      <c r="A39" s="22" t="s">
        <v>69</v>
      </c>
      <c r="B39" s="23" t="s">
        <v>70</v>
      </c>
      <c r="C39" s="24">
        <f>SUM(C40:C50)</f>
        <v>0</v>
      </c>
    </row>
    <row r="40" spans="1:3" ht="15.75" x14ac:dyDescent="0.25">
      <c r="A40" s="25" t="s">
        <v>71</v>
      </c>
      <c r="B40" s="26" t="s">
        <v>72</v>
      </c>
      <c r="C40" s="27"/>
    </row>
    <row r="41" spans="1:3" ht="15.75" x14ac:dyDescent="0.25">
      <c r="A41" s="28" t="s">
        <v>73</v>
      </c>
      <c r="B41" s="29" t="s">
        <v>74</v>
      </c>
      <c r="C41" s="30"/>
    </row>
    <row r="42" spans="1:3" ht="15.75" x14ac:dyDescent="0.25">
      <c r="A42" s="28" t="s">
        <v>75</v>
      </c>
      <c r="B42" s="29" t="s">
        <v>76</v>
      </c>
      <c r="C42" s="30"/>
    </row>
    <row r="43" spans="1:3" ht="15.75" x14ac:dyDescent="0.25">
      <c r="A43" s="28" t="s">
        <v>77</v>
      </c>
      <c r="B43" s="29" t="s">
        <v>78</v>
      </c>
      <c r="C43" s="30"/>
    </row>
    <row r="44" spans="1:3" ht="15.75" x14ac:dyDescent="0.25">
      <c r="A44" s="28" t="s">
        <v>79</v>
      </c>
      <c r="B44" s="29" t="s">
        <v>80</v>
      </c>
      <c r="C44" s="30"/>
    </row>
    <row r="45" spans="1:3" ht="15.75" x14ac:dyDescent="0.25">
      <c r="A45" s="28" t="s">
        <v>81</v>
      </c>
      <c r="B45" s="29" t="s">
        <v>82</v>
      </c>
      <c r="C45" s="30"/>
    </row>
    <row r="46" spans="1:3" ht="15.75" x14ac:dyDescent="0.25">
      <c r="A46" s="28" t="s">
        <v>83</v>
      </c>
      <c r="B46" s="29" t="s">
        <v>84</v>
      </c>
      <c r="C46" s="30"/>
    </row>
    <row r="47" spans="1:3" ht="15.75" x14ac:dyDescent="0.25">
      <c r="A47" s="28" t="s">
        <v>85</v>
      </c>
      <c r="B47" s="29" t="s">
        <v>86</v>
      </c>
      <c r="C47" s="30"/>
    </row>
    <row r="48" spans="1:3" ht="15.75" x14ac:dyDescent="0.25">
      <c r="A48" s="28" t="s">
        <v>87</v>
      </c>
      <c r="B48" s="29" t="s">
        <v>88</v>
      </c>
      <c r="C48" s="30"/>
    </row>
    <row r="49" spans="1:3" ht="15.75" x14ac:dyDescent="0.25">
      <c r="A49" s="31" t="s">
        <v>89</v>
      </c>
      <c r="B49" s="32" t="s">
        <v>90</v>
      </c>
      <c r="C49" s="34"/>
    </row>
    <row r="50" spans="1:3" ht="16.5" thickBot="1" x14ac:dyDescent="0.3">
      <c r="A50" s="31" t="s">
        <v>91</v>
      </c>
      <c r="B50" s="32" t="s">
        <v>92</v>
      </c>
      <c r="C50" s="34"/>
    </row>
    <row r="51" spans="1:3" ht="16.5" thickBot="1" x14ac:dyDescent="0.3">
      <c r="A51" s="22" t="s">
        <v>93</v>
      </c>
      <c r="B51" s="23" t="s">
        <v>94</v>
      </c>
      <c r="C51" s="24">
        <f>SUM(C52:C56)</f>
        <v>0</v>
      </c>
    </row>
    <row r="52" spans="1:3" ht="15.75" x14ac:dyDescent="0.25">
      <c r="A52" s="25" t="s">
        <v>95</v>
      </c>
      <c r="B52" s="26" t="s">
        <v>96</v>
      </c>
      <c r="C52" s="27"/>
    </row>
    <row r="53" spans="1:3" ht="15.75" x14ac:dyDescent="0.25">
      <c r="A53" s="28" t="s">
        <v>97</v>
      </c>
      <c r="B53" s="29" t="s">
        <v>98</v>
      </c>
      <c r="C53" s="30"/>
    </row>
    <row r="54" spans="1:3" ht="15.75" x14ac:dyDescent="0.25">
      <c r="A54" s="28" t="s">
        <v>99</v>
      </c>
      <c r="B54" s="29" t="s">
        <v>100</v>
      </c>
      <c r="C54" s="30"/>
    </row>
    <row r="55" spans="1:3" ht="15.75" x14ac:dyDescent="0.25">
      <c r="A55" s="28" t="s">
        <v>101</v>
      </c>
      <c r="B55" s="29" t="s">
        <v>102</v>
      </c>
      <c r="C55" s="30"/>
    </row>
    <row r="56" spans="1:3" ht="16.5" thickBot="1" x14ac:dyDescent="0.3">
      <c r="A56" s="31" t="s">
        <v>103</v>
      </c>
      <c r="B56" s="32" t="s">
        <v>104</v>
      </c>
      <c r="C56" s="34"/>
    </row>
    <row r="57" spans="1:3" ht="16.5" thickBot="1" x14ac:dyDescent="0.3">
      <c r="A57" s="22" t="s">
        <v>105</v>
      </c>
      <c r="B57" s="23" t="s">
        <v>106</v>
      </c>
      <c r="C57" s="24">
        <f>SUM(C58:C60)</f>
        <v>0</v>
      </c>
    </row>
    <row r="58" spans="1:3" ht="31.5" x14ac:dyDescent="0.25">
      <c r="A58" s="25" t="s">
        <v>107</v>
      </c>
      <c r="B58" s="26" t="s">
        <v>108</v>
      </c>
      <c r="C58" s="27"/>
    </row>
    <row r="59" spans="1:3" ht="31.5" x14ac:dyDescent="0.25">
      <c r="A59" s="28" t="s">
        <v>109</v>
      </c>
      <c r="B59" s="29" t="s">
        <v>110</v>
      </c>
      <c r="C59" s="30"/>
    </row>
    <row r="60" spans="1:3" ht="15.75" x14ac:dyDescent="0.25">
      <c r="A60" s="28" t="s">
        <v>111</v>
      </c>
      <c r="B60" s="29" t="s">
        <v>112</v>
      </c>
      <c r="C60" s="30"/>
    </row>
    <row r="61" spans="1:3" ht="16.5" thickBot="1" x14ac:dyDescent="0.3">
      <c r="A61" s="31" t="s">
        <v>113</v>
      </c>
      <c r="B61" s="32" t="s">
        <v>114</v>
      </c>
      <c r="C61" s="34"/>
    </row>
    <row r="62" spans="1:3" ht="16.5" thickBot="1" x14ac:dyDescent="0.3">
      <c r="A62" s="22" t="s">
        <v>115</v>
      </c>
      <c r="B62" s="33" t="s">
        <v>116</v>
      </c>
      <c r="C62" s="24">
        <f>SUM(C63:C65)</f>
        <v>0</v>
      </c>
    </row>
    <row r="63" spans="1:3" ht="31.5" x14ac:dyDescent="0.25">
      <c r="A63" s="25" t="s">
        <v>117</v>
      </c>
      <c r="B63" s="26" t="s">
        <v>118</v>
      </c>
      <c r="C63" s="30"/>
    </row>
    <row r="64" spans="1:3" ht="31.5" x14ac:dyDescent="0.25">
      <c r="A64" s="28" t="s">
        <v>119</v>
      </c>
      <c r="B64" s="29" t="s">
        <v>120</v>
      </c>
      <c r="C64" s="30"/>
    </row>
    <row r="65" spans="1:3" ht="15.75" x14ac:dyDescent="0.25">
      <c r="A65" s="28" t="s">
        <v>121</v>
      </c>
      <c r="B65" s="29" t="s">
        <v>122</v>
      </c>
      <c r="C65" s="30"/>
    </row>
    <row r="66" spans="1:3" ht="16.5" thickBot="1" x14ac:dyDescent="0.3">
      <c r="A66" s="31" t="s">
        <v>123</v>
      </c>
      <c r="B66" s="32" t="s">
        <v>124</v>
      </c>
      <c r="C66" s="30"/>
    </row>
    <row r="67" spans="1:3" ht="16.5" thickBot="1" x14ac:dyDescent="0.3">
      <c r="A67" s="22" t="s">
        <v>125</v>
      </c>
      <c r="B67" s="23" t="s">
        <v>126</v>
      </c>
      <c r="C67" s="24">
        <f>+C10+C17+C24+C31+C39+C51+C57+C62</f>
        <v>0</v>
      </c>
    </row>
    <row r="68" spans="1:3" ht="16.5" thickBot="1" x14ac:dyDescent="0.3">
      <c r="A68" s="37" t="s">
        <v>127</v>
      </c>
      <c r="B68" s="33" t="s">
        <v>128</v>
      </c>
      <c r="C68" s="24">
        <f>SUM(C69:C71)</f>
        <v>0</v>
      </c>
    </row>
    <row r="69" spans="1:3" ht="15.75" x14ac:dyDescent="0.25">
      <c r="A69" s="25" t="s">
        <v>129</v>
      </c>
      <c r="B69" s="26" t="s">
        <v>130</v>
      </c>
      <c r="C69" s="30"/>
    </row>
    <row r="70" spans="1:3" ht="15.75" x14ac:dyDescent="0.25">
      <c r="A70" s="28" t="s">
        <v>131</v>
      </c>
      <c r="B70" s="29" t="s">
        <v>132</v>
      </c>
      <c r="C70" s="30"/>
    </row>
    <row r="71" spans="1:3" ht="16.5" thickBot="1" x14ac:dyDescent="0.3">
      <c r="A71" s="31" t="s">
        <v>133</v>
      </c>
      <c r="B71" s="38" t="s">
        <v>134</v>
      </c>
      <c r="C71" s="30"/>
    </row>
    <row r="72" spans="1:3" ht="16.5" thickBot="1" x14ac:dyDescent="0.3">
      <c r="A72" s="37" t="s">
        <v>135</v>
      </c>
      <c r="B72" s="33" t="s">
        <v>136</v>
      </c>
      <c r="C72" s="24">
        <f>SUM(C73:C76)</f>
        <v>0</v>
      </c>
    </row>
    <row r="73" spans="1:3" ht="15.75" x14ac:dyDescent="0.25">
      <c r="A73" s="25" t="s">
        <v>137</v>
      </c>
      <c r="B73" s="26" t="s">
        <v>138</v>
      </c>
      <c r="C73" s="30"/>
    </row>
    <row r="74" spans="1:3" ht="15.75" x14ac:dyDescent="0.25">
      <c r="A74" s="28" t="s">
        <v>139</v>
      </c>
      <c r="B74" s="29" t="s">
        <v>140</v>
      </c>
      <c r="C74" s="30"/>
    </row>
    <row r="75" spans="1:3" ht="15.75" x14ac:dyDescent="0.25">
      <c r="A75" s="28" t="s">
        <v>141</v>
      </c>
      <c r="B75" s="29" t="s">
        <v>142</v>
      </c>
      <c r="C75" s="30"/>
    </row>
    <row r="76" spans="1:3" ht="16.5" thickBot="1" x14ac:dyDescent="0.3">
      <c r="A76" s="31" t="s">
        <v>143</v>
      </c>
      <c r="B76" s="32" t="s">
        <v>144</v>
      </c>
      <c r="C76" s="30"/>
    </row>
    <row r="77" spans="1:3" ht="16.5" thickBot="1" x14ac:dyDescent="0.3">
      <c r="A77" s="37" t="s">
        <v>145</v>
      </c>
      <c r="B77" s="33" t="s">
        <v>146</v>
      </c>
      <c r="C77" s="24">
        <f>SUM(C78:C79)</f>
        <v>0</v>
      </c>
    </row>
    <row r="78" spans="1:3" ht="15.75" x14ac:dyDescent="0.25">
      <c r="A78" s="25" t="s">
        <v>147</v>
      </c>
      <c r="B78" s="26" t="s">
        <v>148</v>
      </c>
      <c r="C78" s="30"/>
    </row>
    <row r="79" spans="1:3" ht="16.5" thickBot="1" x14ac:dyDescent="0.3">
      <c r="A79" s="31" t="s">
        <v>149</v>
      </c>
      <c r="B79" s="32" t="s">
        <v>150</v>
      </c>
      <c r="C79" s="30"/>
    </row>
    <row r="80" spans="1:3" ht="16.5" thickBot="1" x14ac:dyDescent="0.3">
      <c r="A80" s="37" t="s">
        <v>151</v>
      </c>
      <c r="B80" s="33" t="s">
        <v>152</v>
      </c>
      <c r="C80" s="24">
        <f>SUM(C81:C83)</f>
        <v>0</v>
      </c>
    </row>
    <row r="81" spans="1:3" ht="15.75" x14ac:dyDescent="0.25">
      <c r="A81" s="25" t="s">
        <v>153</v>
      </c>
      <c r="B81" s="26" t="s">
        <v>154</v>
      </c>
      <c r="C81" s="30"/>
    </row>
    <row r="82" spans="1:3" ht="15.75" x14ac:dyDescent="0.25">
      <c r="A82" s="28" t="s">
        <v>155</v>
      </c>
      <c r="B82" s="29" t="s">
        <v>156</v>
      </c>
      <c r="C82" s="30"/>
    </row>
    <row r="83" spans="1:3" ht="16.5" thickBot="1" x14ac:dyDescent="0.3">
      <c r="A83" s="31" t="s">
        <v>157</v>
      </c>
      <c r="B83" s="32" t="s">
        <v>158</v>
      </c>
      <c r="C83" s="30"/>
    </row>
    <row r="84" spans="1:3" ht="16.5" thickBot="1" x14ac:dyDescent="0.3">
      <c r="A84" s="37" t="s">
        <v>159</v>
      </c>
      <c r="B84" s="33" t="s">
        <v>160</v>
      </c>
      <c r="C84" s="24">
        <f>SUM(C85:C88)</f>
        <v>0</v>
      </c>
    </row>
    <row r="85" spans="1:3" ht="15.75" x14ac:dyDescent="0.25">
      <c r="A85" s="39" t="s">
        <v>161</v>
      </c>
      <c r="B85" s="26" t="s">
        <v>162</v>
      </c>
      <c r="C85" s="30"/>
    </row>
    <row r="86" spans="1:3" ht="15.75" x14ac:dyDescent="0.25">
      <c r="A86" s="40" t="s">
        <v>163</v>
      </c>
      <c r="B86" s="29" t="s">
        <v>164</v>
      </c>
      <c r="C86" s="30"/>
    </row>
    <row r="87" spans="1:3" ht="15.75" x14ac:dyDescent="0.25">
      <c r="A87" s="40" t="s">
        <v>165</v>
      </c>
      <c r="B87" s="29" t="s">
        <v>166</v>
      </c>
      <c r="C87" s="30"/>
    </row>
    <row r="88" spans="1:3" ht="16.5" thickBot="1" x14ac:dyDescent="0.3">
      <c r="A88" s="41" t="s">
        <v>167</v>
      </c>
      <c r="B88" s="32" t="s">
        <v>168</v>
      </c>
      <c r="C88" s="30"/>
    </row>
    <row r="89" spans="1:3" ht="16.5" thickBot="1" x14ac:dyDescent="0.3">
      <c r="A89" s="37" t="s">
        <v>169</v>
      </c>
      <c r="B89" s="33" t="s">
        <v>170</v>
      </c>
      <c r="C89" s="42"/>
    </row>
    <row r="90" spans="1:3" ht="16.5" thickBot="1" x14ac:dyDescent="0.3">
      <c r="A90" s="37" t="s">
        <v>171</v>
      </c>
      <c r="B90" s="33" t="s">
        <v>172</v>
      </c>
      <c r="C90" s="42"/>
    </row>
    <row r="91" spans="1:3" ht="16.5" thickBot="1" x14ac:dyDescent="0.3">
      <c r="A91" s="37" t="s">
        <v>173</v>
      </c>
      <c r="B91" s="43" t="s">
        <v>174</v>
      </c>
      <c r="C91" s="24">
        <f>+C68+C72+C77+C80+C84+C90+C89</f>
        <v>0</v>
      </c>
    </row>
    <row r="92" spans="1:3" ht="16.5" thickBot="1" x14ac:dyDescent="0.3">
      <c r="A92" s="44" t="s">
        <v>175</v>
      </c>
      <c r="B92" s="45" t="s">
        <v>176</v>
      </c>
      <c r="C92" s="24">
        <f>+C67+C91</f>
        <v>0</v>
      </c>
    </row>
    <row r="93" spans="1:3" ht="16.5" thickBot="1" x14ac:dyDescent="0.3">
      <c r="A93" s="46"/>
      <c r="B93" s="47"/>
      <c r="C93" s="48"/>
    </row>
    <row r="94" spans="1:3" ht="16.5" thickBot="1" x14ac:dyDescent="0.3">
      <c r="A94" s="14"/>
      <c r="B94" s="49" t="s">
        <v>177</v>
      </c>
      <c r="C94" s="50"/>
    </row>
    <row r="95" spans="1:3" ht="16.5" thickBot="1" x14ac:dyDescent="0.3">
      <c r="A95" s="51" t="s">
        <v>11</v>
      </c>
      <c r="B95" s="52" t="s">
        <v>344</v>
      </c>
      <c r="C95" s="53">
        <f>+C96+C97+C98+C99+C100+C113</f>
        <v>0</v>
      </c>
    </row>
    <row r="96" spans="1:3" ht="15.75" x14ac:dyDescent="0.25">
      <c r="A96" s="54" t="s">
        <v>13</v>
      </c>
      <c r="B96" s="55" t="s">
        <v>178</v>
      </c>
      <c r="C96" s="56"/>
    </row>
    <row r="97" spans="1:3" ht="15.75" x14ac:dyDescent="0.25">
      <c r="A97" s="28" t="s">
        <v>15</v>
      </c>
      <c r="B97" s="57" t="s">
        <v>179</v>
      </c>
      <c r="C97" s="30"/>
    </row>
    <row r="98" spans="1:3" ht="15.75" x14ac:dyDescent="0.25">
      <c r="A98" s="28" t="s">
        <v>17</v>
      </c>
      <c r="B98" s="57" t="s">
        <v>180</v>
      </c>
      <c r="C98" s="34"/>
    </row>
    <row r="99" spans="1:3" ht="15.75" x14ac:dyDescent="0.25">
      <c r="A99" s="28" t="s">
        <v>19</v>
      </c>
      <c r="B99" s="58" t="s">
        <v>181</v>
      </c>
      <c r="C99" s="34"/>
    </row>
    <row r="100" spans="1:3" ht="15.75" x14ac:dyDescent="0.25">
      <c r="A100" s="28" t="s">
        <v>182</v>
      </c>
      <c r="B100" s="59" t="s">
        <v>183</v>
      </c>
      <c r="C100" s="34"/>
    </row>
    <row r="101" spans="1:3" ht="15.75" x14ac:dyDescent="0.25">
      <c r="A101" s="28" t="s">
        <v>23</v>
      </c>
      <c r="B101" s="57" t="s">
        <v>184</v>
      </c>
      <c r="C101" s="34"/>
    </row>
    <row r="102" spans="1:3" ht="15.75" x14ac:dyDescent="0.25">
      <c r="A102" s="28" t="s">
        <v>185</v>
      </c>
      <c r="B102" s="60" t="s">
        <v>186</v>
      </c>
      <c r="C102" s="34"/>
    </row>
    <row r="103" spans="1:3" ht="15.75" x14ac:dyDescent="0.25">
      <c r="A103" s="28" t="s">
        <v>187</v>
      </c>
      <c r="B103" s="60" t="s">
        <v>188</v>
      </c>
      <c r="C103" s="34"/>
    </row>
    <row r="104" spans="1:3" ht="15.75" x14ac:dyDescent="0.25">
      <c r="A104" s="28" t="s">
        <v>189</v>
      </c>
      <c r="B104" s="60" t="s">
        <v>190</v>
      </c>
      <c r="C104" s="34"/>
    </row>
    <row r="105" spans="1:3" ht="31.5" x14ac:dyDescent="0.25">
      <c r="A105" s="28" t="s">
        <v>191</v>
      </c>
      <c r="B105" s="61" t="s">
        <v>192</v>
      </c>
      <c r="C105" s="34"/>
    </row>
    <row r="106" spans="1:3" ht="31.5" x14ac:dyDescent="0.25">
      <c r="A106" s="28" t="s">
        <v>193</v>
      </c>
      <c r="B106" s="61" t="s">
        <v>194</v>
      </c>
      <c r="C106" s="34"/>
    </row>
    <row r="107" spans="1:3" ht="15.75" x14ac:dyDescent="0.25">
      <c r="A107" s="28" t="s">
        <v>195</v>
      </c>
      <c r="B107" s="60" t="s">
        <v>196</v>
      </c>
      <c r="C107" s="34"/>
    </row>
    <row r="108" spans="1:3" ht="15.75" x14ac:dyDescent="0.25">
      <c r="A108" s="28" t="s">
        <v>197</v>
      </c>
      <c r="B108" s="60" t="s">
        <v>198</v>
      </c>
      <c r="C108" s="34"/>
    </row>
    <row r="109" spans="1:3" ht="31.5" x14ac:dyDescent="0.25">
      <c r="A109" s="28" t="s">
        <v>199</v>
      </c>
      <c r="B109" s="61" t="s">
        <v>200</v>
      </c>
      <c r="C109" s="34"/>
    </row>
    <row r="110" spans="1:3" ht="15.75" x14ac:dyDescent="0.25">
      <c r="A110" s="62" t="s">
        <v>201</v>
      </c>
      <c r="B110" s="63" t="s">
        <v>202</v>
      </c>
      <c r="C110" s="34"/>
    </row>
    <row r="111" spans="1:3" ht="15.75" x14ac:dyDescent="0.25">
      <c r="A111" s="28" t="s">
        <v>203</v>
      </c>
      <c r="B111" s="63" t="s">
        <v>204</v>
      </c>
      <c r="C111" s="34"/>
    </row>
    <row r="112" spans="1:3" ht="31.5" x14ac:dyDescent="0.25">
      <c r="A112" s="28" t="s">
        <v>205</v>
      </c>
      <c r="B112" s="61" t="s">
        <v>206</v>
      </c>
      <c r="C112" s="30"/>
    </row>
    <row r="113" spans="1:3" ht="15.75" x14ac:dyDescent="0.25">
      <c r="A113" s="28" t="s">
        <v>207</v>
      </c>
      <c r="B113" s="58" t="s">
        <v>208</v>
      </c>
      <c r="C113" s="30"/>
    </row>
    <row r="114" spans="1:3" ht="15.75" x14ac:dyDescent="0.25">
      <c r="A114" s="31" t="s">
        <v>209</v>
      </c>
      <c r="B114" s="57" t="s">
        <v>210</v>
      </c>
      <c r="C114" s="34"/>
    </row>
    <row r="115" spans="1:3" ht="16.5" thickBot="1" x14ac:dyDescent="0.3">
      <c r="A115" s="64" t="s">
        <v>211</v>
      </c>
      <c r="B115" s="65" t="s">
        <v>212</v>
      </c>
      <c r="C115" s="66"/>
    </row>
    <row r="116" spans="1:3" ht="16.5" thickBot="1" x14ac:dyDescent="0.3">
      <c r="A116" s="22" t="s">
        <v>25</v>
      </c>
      <c r="B116" s="67" t="s">
        <v>345</v>
      </c>
      <c r="C116" s="24">
        <f>+C117+C119+C121</f>
        <v>0</v>
      </c>
    </row>
    <row r="117" spans="1:3" ht="15.75" x14ac:dyDescent="0.25">
      <c r="A117" s="25" t="s">
        <v>27</v>
      </c>
      <c r="B117" s="57" t="s">
        <v>213</v>
      </c>
      <c r="C117" s="27"/>
    </row>
    <row r="118" spans="1:3" ht="15.75" x14ac:dyDescent="0.25">
      <c r="A118" s="25" t="s">
        <v>29</v>
      </c>
      <c r="B118" s="68" t="s">
        <v>214</v>
      </c>
      <c r="C118" s="27"/>
    </row>
    <row r="119" spans="1:3" ht="15.75" x14ac:dyDescent="0.25">
      <c r="A119" s="25" t="s">
        <v>31</v>
      </c>
      <c r="B119" s="68" t="s">
        <v>215</v>
      </c>
      <c r="C119" s="30"/>
    </row>
    <row r="120" spans="1:3" ht="15.75" x14ac:dyDescent="0.25">
      <c r="A120" s="25" t="s">
        <v>33</v>
      </c>
      <c r="B120" s="68" t="s">
        <v>216</v>
      </c>
      <c r="C120" s="69"/>
    </row>
    <row r="121" spans="1:3" ht="15.75" x14ac:dyDescent="0.25">
      <c r="A121" s="25" t="s">
        <v>35</v>
      </c>
      <c r="B121" s="70" t="s">
        <v>217</v>
      </c>
      <c r="C121" s="69"/>
    </row>
    <row r="122" spans="1:3" ht="18" customHeight="1" x14ac:dyDescent="0.25">
      <c r="A122" s="25" t="s">
        <v>37</v>
      </c>
      <c r="B122" s="71" t="s">
        <v>218</v>
      </c>
      <c r="C122" s="69"/>
    </row>
    <row r="123" spans="1:3" ht="31.5" x14ac:dyDescent="0.25">
      <c r="A123" s="25" t="s">
        <v>219</v>
      </c>
      <c r="B123" s="72" t="s">
        <v>220</v>
      </c>
      <c r="C123" s="69"/>
    </row>
    <row r="124" spans="1:3" ht="31.5" x14ac:dyDescent="0.25">
      <c r="A124" s="25" t="s">
        <v>221</v>
      </c>
      <c r="B124" s="61" t="s">
        <v>194</v>
      </c>
      <c r="C124" s="69"/>
    </row>
    <row r="125" spans="1:3" ht="15.75" x14ac:dyDescent="0.25">
      <c r="A125" s="25" t="s">
        <v>222</v>
      </c>
      <c r="B125" s="61" t="s">
        <v>223</v>
      </c>
      <c r="C125" s="69"/>
    </row>
    <row r="126" spans="1:3" ht="15.75" x14ac:dyDescent="0.25">
      <c r="A126" s="25" t="s">
        <v>224</v>
      </c>
      <c r="B126" s="61" t="s">
        <v>225</v>
      </c>
      <c r="C126" s="69"/>
    </row>
    <row r="127" spans="1:3" ht="31.5" x14ac:dyDescent="0.25">
      <c r="A127" s="25" t="s">
        <v>226</v>
      </c>
      <c r="B127" s="61" t="s">
        <v>200</v>
      </c>
      <c r="C127" s="69"/>
    </row>
    <row r="128" spans="1:3" ht="15.75" x14ac:dyDescent="0.25">
      <c r="A128" s="25" t="s">
        <v>227</v>
      </c>
      <c r="B128" s="61" t="s">
        <v>228</v>
      </c>
      <c r="C128" s="69"/>
    </row>
    <row r="129" spans="1:3" ht="32.25" thickBot="1" x14ac:dyDescent="0.3">
      <c r="A129" s="62" t="s">
        <v>229</v>
      </c>
      <c r="B129" s="61" t="s">
        <v>230</v>
      </c>
      <c r="C129" s="73"/>
    </row>
    <row r="130" spans="1:3" ht="16.5" thickBot="1" x14ac:dyDescent="0.3">
      <c r="A130" s="22" t="s">
        <v>39</v>
      </c>
      <c r="B130" s="23" t="s">
        <v>231</v>
      </c>
      <c r="C130" s="24">
        <f>+C95+C116</f>
        <v>0</v>
      </c>
    </row>
    <row r="131" spans="1:3" ht="32.25" thickBot="1" x14ac:dyDescent="0.3">
      <c r="A131" s="22" t="s">
        <v>232</v>
      </c>
      <c r="B131" s="23" t="s">
        <v>233</v>
      </c>
      <c r="C131" s="24">
        <f>+C132+C133+C134</f>
        <v>0</v>
      </c>
    </row>
    <row r="132" spans="1:3" ht="15.75" x14ac:dyDescent="0.25">
      <c r="A132" s="25" t="s">
        <v>55</v>
      </c>
      <c r="B132" s="74" t="s">
        <v>234</v>
      </c>
      <c r="C132" s="69"/>
    </row>
    <row r="133" spans="1:3" ht="15.75" x14ac:dyDescent="0.25">
      <c r="A133" s="25" t="s">
        <v>63</v>
      </c>
      <c r="B133" s="74" t="s">
        <v>235</v>
      </c>
      <c r="C133" s="69"/>
    </row>
    <row r="134" spans="1:3" ht="16.5" thickBot="1" x14ac:dyDescent="0.3">
      <c r="A134" s="62" t="s">
        <v>65</v>
      </c>
      <c r="B134" s="75" t="s">
        <v>236</v>
      </c>
      <c r="C134" s="69"/>
    </row>
    <row r="135" spans="1:3" ht="16.5" thickBot="1" x14ac:dyDescent="0.3">
      <c r="A135" s="22" t="s">
        <v>69</v>
      </c>
      <c r="B135" s="23" t="s">
        <v>237</v>
      </c>
      <c r="C135" s="24">
        <f>+C136+C137+C138+C139+C140+C141</f>
        <v>0</v>
      </c>
    </row>
    <row r="136" spans="1:3" ht="15.75" x14ac:dyDescent="0.25">
      <c r="A136" s="25" t="s">
        <v>71</v>
      </c>
      <c r="B136" s="74" t="s">
        <v>238</v>
      </c>
      <c r="C136" s="69"/>
    </row>
    <row r="137" spans="1:3" ht="15.75" x14ac:dyDescent="0.25">
      <c r="A137" s="25" t="s">
        <v>73</v>
      </c>
      <c r="B137" s="74" t="s">
        <v>239</v>
      </c>
      <c r="C137" s="69"/>
    </row>
    <row r="138" spans="1:3" ht="15.75" x14ac:dyDescent="0.25">
      <c r="A138" s="25" t="s">
        <v>75</v>
      </c>
      <c r="B138" s="74" t="s">
        <v>240</v>
      </c>
      <c r="C138" s="69"/>
    </row>
    <row r="139" spans="1:3" ht="15.75" x14ac:dyDescent="0.25">
      <c r="A139" s="25" t="s">
        <v>77</v>
      </c>
      <c r="B139" s="74" t="s">
        <v>241</v>
      </c>
      <c r="C139" s="69"/>
    </row>
    <row r="140" spans="1:3" ht="15.75" x14ac:dyDescent="0.25">
      <c r="A140" s="25" t="s">
        <v>79</v>
      </c>
      <c r="B140" s="74" t="s">
        <v>242</v>
      </c>
      <c r="C140" s="69"/>
    </row>
    <row r="141" spans="1:3" ht="16.5" thickBot="1" x14ac:dyDescent="0.3">
      <c r="A141" s="62" t="s">
        <v>81</v>
      </c>
      <c r="B141" s="75" t="s">
        <v>243</v>
      </c>
      <c r="C141" s="69"/>
    </row>
    <row r="142" spans="1:3" ht="16.5" thickBot="1" x14ac:dyDescent="0.3">
      <c r="A142" s="22" t="s">
        <v>93</v>
      </c>
      <c r="B142" s="23" t="s">
        <v>244</v>
      </c>
      <c r="C142" s="24">
        <f>+C143+C144+C146+C147+C145</f>
        <v>0</v>
      </c>
    </row>
    <row r="143" spans="1:3" ht="15.75" x14ac:dyDescent="0.25">
      <c r="A143" s="25" t="s">
        <v>95</v>
      </c>
      <c r="B143" s="74" t="s">
        <v>245</v>
      </c>
      <c r="C143" s="69"/>
    </row>
    <row r="144" spans="1:3" ht="15.75" x14ac:dyDescent="0.25">
      <c r="A144" s="25" t="s">
        <v>97</v>
      </c>
      <c r="B144" s="74" t="s">
        <v>246</v>
      </c>
      <c r="C144" s="69"/>
    </row>
    <row r="145" spans="1:3" ht="15.75" x14ac:dyDescent="0.25">
      <c r="A145" s="25" t="s">
        <v>99</v>
      </c>
      <c r="B145" s="74" t="s">
        <v>247</v>
      </c>
      <c r="C145" s="69"/>
    </row>
    <row r="146" spans="1:3" ht="15.75" x14ac:dyDescent="0.25">
      <c r="A146" s="25" t="s">
        <v>101</v>
      </c>
      <c r="B146" s="74" t="s">
        <v>248</v>
      </c>
      <c r="C146" s="69"/>
    </row>
    <row r="147" spans="1:3" ht="16.5" thickBot="1" x14ac:dyDescent="0.3">
      <c r="A147" s="62" t="s">
        <v>103</v>
      </c>
      <c r="B147" s="75" t="s">
        <v>249</v>
      </c>
      <c r="C147" s="69"/>
    </row>
    <row r="148" spans="1:3" ht="16.5" thickBot="1" x14ac:dyDescent="0.3">
      <c r="A148" s="22" t="s">
        <v>250</v>
      </c>
      <c r="B148" s="23" t="s">
        <v>251</v>
      </c>
      <c r="C148" s="76">
        <f>+C149+C150+C151+C152+C153</f>
        <v>0</v>
      </c>
    </row>
    <row r="149" spans="1:3" ht="15.75" x14ac:dyDescent="0.25">
      <c r="A149" s="25" t="s">
        <v>107</v>
      </c>
      <c r="B149" s="74" t="s">
        <v>252</v>
      </c>
      <c r="C149" s="69"/>
    </row>
    <row r="150" spans="1:3" ht="15.75" x14ac:dyDescent="0.25">
      <c r="A150" s="25" t="s">
        <v>109</v>
      </c>
      <c r="B150" s="74" t="s">
        <v>253</v>
      </c>
      <c r="C150" s="69"/>
    </row>
    <row r="151" spans="1:3" ht="15.75" x14ac:dyDescent="0.25">
      <c r="A151" s="25" t="s">
        <v>111</v>
      </c>
      <c r="B151" s="74" t="s">
        <v>254</v>
      </c>
      <c r="C151" s="69"/>
    </row>
    <row r="152" spans="1:3" ht="31.5" x14ac:dyDescent="0.25">
      <c r="A152" s="25" t="s">
        <v>113</v>
      </c>
      <c r="B152" s="74" t="s">
        <v>255</v>
      </c>
      <c r="C152" s="69"/>
    </row>
    <row r="153" spans="1:3" ht="16.5" thickBot="1" x14ac:dyDescent="0.3">
      <c r="A153" s="62" t="s">
        <v>256</v>
      </c>
      <c r="B153" s="75" t="s">
        <v>257</v>
      </c>
      <c r="C153" s="73"/>
    </row>
    <row r="154" spans="1:3" ht="16.5" thickBot="1" x14ac:dyDescent="0.3">
      <c r="A154" s="77" t="s">
        <v>115</v>
      </c>
      <c r="B154" s="23" t="s">
        <v>258</v>
      </c>
      <c r="C154" s="76"/>
    </row>
    <row r="155" spans="1:3" ht="16.5" thickBot="1" x14ac:dyDescent="0.3">
      <c r="A155" s="77" t="s">
        <v>125</v>
      </c>
      <c r="B155" s="23" t="s">
        <v>259</v>
      </c>
      <c r="C155" s="76"/>
    </row>
    <row r="156" spans="1:3" ht="16.5" thickBot="1" x14ac:dyDescent="0.3">
      <c r="A156" s="22" t="s">
        <v>260</v>
      </c>
      <c r="B156" s="23" t="s">
        <v>261</v>
      </c>
      <c r="C156" s="78">
        <f>+C131+C135+C142+C148+C154+C155</f>
        <v>0</v>
      </c>
    </row>
    <row r="157" spans="1:3" ht="16.5" thickBot="1" x14ac:dyDescent="0.3">
      <c r="A157" s="79" t="s">
        <v>262</v>
      </c>
      <c r="B157" s="80" t="s">
        <v>263</v>
      </c>
      <c r="C157" s="78">
        <f>+C130+C156</f>
        <v>0</v>
      </c>
    </row>
    <row r="158" spans="1:3" ht="16.5" thickBot="1" x14ac:dyDescent="0.3">
      <c r="A158" s="81"/>
      <c r="B158" s="82"/>
      <c r="C158" s="83"/>
    </row>
    <row r="159" spans="1:3" ht="16.5" thickBot="1" x14ac:dyDescent="0.3">
      <c r="A159" s="84" t="s">
        <v>264</v>
      </c>
      <c r="B159" s="85"/>
      <c r="C159" s="86"/>
    </row>
    <row r="160" spans="1:3" ht="16.5" thickBot="1" x14ac:dyDescent="0.3">
      <c r="A160" s="84" t="s">
        <v>265</v>
      </c>
      <c r="B160" s="85"/>
      <c r="C160" s="86"/>
    </row>
  </sheetData>
  <mergeCells count="3">
    <mergeCell ref="A2:C2"/>
    <mergeCell ref="A1:C1"/>
    <mergeCell ref="A3:E3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E29"/>
  <sheetViews>
    <sheetView zoomScaleNormal="100" workbookViewId="0">
      <selection activeCell="A3" sqref="A3:E3"/>
    </sheetView>
  </sheetViews>
  <sheetFormatPr defaultRowHeight="15" x14ac:dyDescent="0.2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 x14ac:dyDescent="0.25">
      <c r="A1" s="229" t="s">
        <v>375</v>
      </c>
      <c r="B1" s="229"/>
      <c r="C1" s="229"/>
      <c r="D1" s="229"/>
      <c r="E1" s="229"/>
    </row>
    <row r="2" spans="1:5" ht="15.75" x14ac:dyDescent="0.25">
      <c r="A2" s="237" t="s">
        <v>433</v>
      </c>
      <c r="B2" s="237"/>
      <c r="C2" s="237"/>
      <c r="D2" s="237"/>
      <c r="E2" s="237"/>
    </row>
    <row r="3" spans="1:5" x14ac:dyDescent="0.25">
      <c r="A3" s="231" t="s">
        <v>472</v>
      </c>
      <c r="B3" s="231"/>
      <c r="C3" s="231"/>
      <c r="D3" s="231"/>
      <c r="E3" s="231"/>
    </row>
    <row r="4" spans="1:5" ht="15.75" x14ac:dyDescent="0.25">
      <c r="A4" s="89"/>
      <c r="B4" s="89"/>
      <c r="C4" s="89"/>
      <c r="D4" s="1"/>
      <c r="E4" s="1"/>
    </row>
    <row r="5" spans="1:5" ht="24" customHeight="1" x14ac:dyDescent="0.25">
      <c r="A5" s="236" t="s">
        <v>364</v>
      </c>
      <c r="B5" s="236"/>
      <c r="C5" s="236"/>
      <c r="D5" s="236"/>
      <c r="E5" s="236"/>
    </row>
    <row r="6" spans="1:5" ht="16.5" thickBot="1" x14ac:dyDescent="0.3">
      <c r="A6" s="93"/>
      <c r="B6" s="94"/>
      <c r="C6" s="93"/>
      <c r="D6" s="93"/>
      <c r="E6" s="119" t="s">
        <v>380</v>
      </c>
    </row>
    <row r="7" spans="1:5" ht="16.5" thickBot="1" x14ac:dyDescent="0.3">
      <c r="A7" s="234" t="s">
        <v>272</v>
      </c>
      <c r="B7" s="95" t="s">
        <v>10</v>
      </c>
      <c r="C7" s="96"/>
      <c r="D7" s="95" t="s">
        <v>177</v>
      </c>
      <c r="E7" s="97"/>
    </row>
    <row r="8" spans="1:5" ht="32.25" thickBot="1" x14ac:dyDescent="0.3">
      <c r="A8" s="235"/>
      <c r="B8" s="98" t="s">
        <v>0</v>
      </c>
      <c r="C8" s="99" t="s">
        <v>452</v>
      </c>
      <c r="D8" s="98" t="s">
        <v>0</v>
      </c>
      <c r="E8" s="99" t="s">
        <v>452</v>
      </c>
    </row>
    <row r="9" spans="1:5" ht="16.5" thickBot="1" x14ac:dyDescent="0.3">
      <c r="A9" s="101" t="s">
        <v>7</v>
      </c>
      <c r="B9" s="98" t="s">
        <v>8</v>
      </c>
      <c r="C9" s="99" t="s">
        <v>9</v>
      </c>
      <c r="D9" s="98" t="s">
        <v>273</v>
      </c>
      <c r="E9" s="100" t="s">
        <v>274</v>
      </c>
    </row>
    <row r="10" spans="1:5" ht="15.75" x14ac:dyDescent="0.25">
      <c r="A10" s="128" t="s">
        <v>11</v>
      </c>
      <c r="B10" s="102" t="s">
        <v>275</v>
      </c>
      <c r="C10" s="225">
        <f>SUM('2'!C10)</f>
        <v>32164232</v>
      </c>
      <c r="D10" s="102" t="s">
        <v>276</v>
      </c>
      <c r="E10" s="103">
        <f>SUM('2'!C96)</f>
        <v>38044405</v>
      </c>
    </row>
    <row r="11" spans="1:5" ht="31.5" x14ac:dyDescent="0.25">
      <c r="A11" s="129" t="s">
        <v>25</v>
      </c>
      <c r="B11" s="104" t="s">
        <v>277</v>
      </c>
      <c r="C11" s="105">
        <f>SUM('2'!C17)</f>
        <v>27662914</v>
      </c>
      <c r="D11" s="104" t="s">
        <v>179</v>
      </c>
      <c r="E11" s="106">
        <f>SUM('2'!C97)</f>
        <v>5599304</v>
      </c>
    </row>
    <row r="12" spans="1:5" ht="15.75" x14ac:dyDescent="0.25">
      <c r="A12" s="129" t="s">
        <v>39</v>
      </c>
      <c r="B12" s="104" t="s">
        <v>278</v>
      </c>
      <c r="C12" s="105">
        <f>SUM('2'!C23)</f>
        <v>5280303</v>
      </c>
      <c r="D12" s="104" t="s">
        <v>279</v>
      </c>
      <c r="E12" s="106">
        <f>SUM('2'!C98)</f>
        <v>19511536</v>
      </c>
    </row>
    <row r="13" spans="1:5" ht="15.75" x14ac:dyDescent="0.25">
      <c r="A13" s="129" t="s">
        <v>232</v>
      </c>
      <c r="B13" s="104" t="s">
        <v>266</v>
      </c>
      <c r="C13" s="105">
        <f>SUM('2'!C31)</f>
        <v>3473000</v>
      </c>
      <c r="D13" s="104" t="s">
        <v>181</v>
      </c>
      <c r="E13" s="106">
        <f>SUM('2'!C99)</f>
        <v>7342867</v>
      </c>
    </row>
    <row r="14" spans="1:5" ht="15.75" x14ac:dyDescent="0.25">
      <c r="A14" s="129" t="s">
        <v>69</v>
      </c>
      <c r="B14" s="107" t="s">
        <v>280</v>
      </c>
      <c r="C14" s="105">
        <f>SUM('2'!C39)</f>
        <v>592328</v>
      </c>
      <c r="D14" s="104" t="s">
        <v>183</v>
      </c>
      <c r="E14" s="106">
        <f>SUM('2'!C100)</f>
        <v>6040152</v>
      </c>
    </row>
    <row r="15" spans="1:5" ht="15.75" x14ac:dyDescent="0.25">
      <c r="A15" s="129" t="s">
        <v>93</v>
      </c>
      <c r="B15" s="104" t="s">
        <v>267</v>
      </c>
      <c r="C15" s="108">
        <f>SUM('2'!C57)</f>
        <v>206415</v>
      </c>
      <c r="D15" s="104" t="s">
        <v>208</v>
      </c>
      <c r="E15" s="106">
        <f>SUM('2'!C113)</f>
        <v>0</v>
      </c>
    </row>
    <row r="16" spans="1:5" ht="16.5" thickBot="1" x14ac:dyDescent="0.3">
      <c r="A16" s="129" t="s">
        <v>250</v>
      </c>
      <c r="B16" s="104" t="s">
        <v>281</v>
      </c>
      <c r="C16" s="105">
        <f>SUM('2'!C61)</f>
        <v>0</v>
      </c>
      <c r="D16" s="109"/>
      <c r="E16" s="106"/>
    </row>
    <row r="17" spans="1:5" ht="32.25" thickBot="1" x14ac:dyDescent="0.3">
      <c r="A17" s="101" t="s">
        <v>115</v>
      </c>
      <c r="B17" s="110" t="s">
        <v>352</v>
      </c>
      <c r="C17" s="111">
        <f>SUM(C10+C11+C13+C14+C15)</f>
        <v>64098889</v>
      </c>
      <c r="D17" s="110" t="s">
        <v>351</v>
      </c>
      <c r="E17" s="112">
        <f>SUM(E10:E16)</f>
        <v>76538264</v>
      </c>
    </row>
    <row r="18" spans="1:5" ht="31.5" x14ac:dyDescent="0.25">
      <c r="A18" s="130" t="s">
        <v>125</v>
      </c>
      <c r="B18" s="113" t="s">
        <v>349</v>
      </c>
      <c r="C18" s="114">
        <f>SUM(C19+C20+C21+C22)</f>
        <v>13725945</v>
      </c>
      <c r="D18" s="104" t="s">
        <v>285</v>
      </c>
      <c r="E18" s="115"/>
    </row>
    <row r="19" spans="1:5" ht="15.75" x14ac:dyDescent="0.25">
      <c r="A19" s="131" t="s">
        <v>260</v>
      </c>
      <c r="B19" s="104" t="s">
        <v>287</v>
      </c>
      <c r="C19" s="105">
        <f>SUM('2'!C78)-'4-b'!C17</f>
        <v>13725945</v>
      </c>
      <c r="D19" s="104" t="s">
        <v>288</v>
      </c>
      <c r="E19" s="106"/>
    </row>
    <row r="20" spans="1:5" ht="15.75" x14ac:dyDescent="0.25">
      <c r="A20" s="131" t="s">
        <v>262</v>
      </c>
      <c r="B20" s="104" t="s">
        <v>290</v>
      </c>
      <c r="C20" s="105">
        <f>SUM('2'!C79)</f>
        <v>0</v>
      </c>
      <c r="D20" s="104" t="s">
        <v>291</v>
      </c>
      <c r="E20" s="106"/>
    </row>
    <row r="21" spans="1:5" ht="15.75" x14ac:dyDescent="0.25">
      <c r="A21" s="131" t="s">
        <v>282</v>
      </c>
      <c r="B21" s="104" t="s">
        <v>293</v>
      </c>
      <c r="C21" s="105"/>
      <c r="D21" s="104" t="s">
        <v>294</v>
      </c>
      <c r="E21" s="106"/>
    </row>
    <row r="22" spans="1:5" ht="15.75" x14ac:dyDescent="0.25">
      <c r="A22" s="131" t="s">
        <v>283</v>
      </c>
      <c r="B22" s="104" t="s">
        <v>296</v>
      </c>
      <c r="C22" s="105"/>
      <c r="D22" s="113" t="s">
        <v>297</v>
      </c>
      <c r="E22" s="106"/>
    </row>
    <row r="23" spans="1:5" ht="31.5" x14ac:dyDescent="0.25">
      <c r="A23" s="131" t="s">
        <v>284</v>
      </c>
      <c r="B23" s="104" t="s">
        <v>348</v>
      </c>
      <c r="C23" s="116">
        <f>C24+C25</f>
        <v>0</v>
      </c>
      <c r="D23" s="104" t="s">
        <v>299</v>
      </c>
      <c r="E23" s="106"/>
    </row>
    <row r="24" spans="1:5" ht="31.5" x14ac:dyDescent="0.25">
      <c r="A24" s="130" t="s">
        <v>286</v>
      </c>
      <c r="B24" s="113" t="s">
        <v>301</v>
      </c>
      <c r="C24" s="117"/>
      <c r="D24" s="102" t="s">
        <v>248</v>
      </c>
      <c r="E24" s="115"/>
    </row>
    <row r="25" spans="1:5" ht="31.5" x14ac:dyDescent="0.25">
      <c r="A25" s="131" t="s">
        <v>289</v>
      </c>
      <c r="B25" s="104" t="s">
        <v>303</v>
      </c>
      <c r="C25" s="105"/>
      <c r="D25" s="104" t="s">
        <v>258</v>
      </c>
      <c r="E25" s="106"/>
    </row>
    <row r="26" spans="1:5" ht="15.75" x14ac:dyDescent="0.25">
      <c r="A26" s="129" t="s">
        <v>292</v>
      </c>
      <c r="B26" s="104" t="s">
        <v>170</v>
      </c>
      <c r="C26" s="105"/>
      <c r="D26" s="104" t="s">
        <v>259</v>
      </c>
      <c r="E26" s="106"/>
    </row>
    <row r="27" spans="1:5" ht="32.25" thickBot="1" x14ac:dyDescent="0.3">
      <c r="A27" s="132" t="s">
        <v>295</v>
      </c>
      <c r="B27" s="113" t="s">
        <v>172</v>
      </c>
      <c r="C27" s="117"/>
      <c r="D27" s="118" t="s">
        <v>246</v>
      </c>
      <c r="E27" s="115">
        <f>SUM('2'!C144)</f>
        <v>1286570</v>
      </c>
    </row>
    <row r="28" spans="1:5" ht="32.25" thickBot="1" x14ac:dyDescent="0.3">
      <c r="A28" s="101" t="s">
        <v>298</v>
      </c>
      <c r="B28" s="110" t="s">
        <v>350</v>
      </c>
      <c r="C28" s="111">
        <f>SUM(C18+C23+C26+C27)</f>
        <v>13725945</v>
      </c>
      <c r="D28" s="110" t="s">
        <v>363</v>
      </c>
      <c r="E28" s="112">
        <f>SUM(E27)</f>
        <v>1286570</v>
      </c>
    </row>
    <row r="29" spans="1:5" ht="16.5" thickBot="1" x14ac:dyDescent="0.3">
      <c r="A29" s="101" t="s">
        <v>300</v>
      </c>
      <c r="B29" s="110" t="s">
        <v>353</v>
      </c>
      <c r="C29" s="50">
        <f>SUM(C17+C28)</f>
        <v>77824834</v>
      </c>
      <c r="D29" s="110" t="s">
        <v>354</v>
      </c>
      <c r="E29" s="50">
        <f>SUM(E17+E28)</f>
        <v>77824834</v>
      </c>
    </row>
  </sheetData>
  <mergeCells count="5">
    <mergeCell ref="A7:A8"/>
    <mergeCell ref="A5:E5"/>
    <mergeCell ref="A1:E1"/>
    <mergeCell ref="A2:E2"/>
    <mergeCell ref="A3:E3"/>
  </mergeCells>
  <pageMargins left="1.19" right="0.70866141732283472" top="0.35433070866141736" bottom="0.35433070866141736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E29"/>
  <sheetViews>
    <sheetView zoomScaleNormal="100" workbookViewId="0">
      <selection activeCell="A3" sqref="A3:E3"/>
    </sheetView>
  </sheetViews>
  <sheetFormatPr defaultRowHeight="15" x14ac:dyDescent="0.2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 x14ac:dyDescent="0.25">
      <c r="A1" s="229" t="s">
        <v>376</v>
      </c>
      <c r="B1" s="229"/>
      <c r="C1" s="229"/>
      <c r="D1" s="229"/>
      <c r="E1" s="229"/>
    </row>
    <row r="2" spans="1:5" ht="15.75" x14ac:dyDescent="0.25">
      <c r="A2" s="237" t="s">
        <v>433</v>
      </c>
      <c r="B2" s="237"/>
      <c r="C2" s="237"/>
      <c r="D2" s="237"/>
      <c r="E2" s="237"/>
    </row>
    <row r="3" spans="1:5" x14ac:dyDescent="0.25">
      <c r="A3" s="231" t="s">
        <v>472</v>
      </c>
      <c r="B3" s="231"/>
      <c r="C3" s="231"/>
      <c r="D3" s="231"/>
      <c r="E3" s="231"/>
    </row>
    <row r="4" spans="1:5" ht="15.75" x14ac:dyDescent="0.25">
      <c r="A4" s="236" t="s">
        <v>365</v>
      </c>
      <c r="B4" s="236"/>
      <c r="C4" s="236"/>
      <c r="D4" s="236"/>
      <c r="E4" s="236"/>
    </row>
    <row r="5" spans="1:5" ht="16.5" thickBot="1" x14ac:dyDescent="0.3">
      <c r="A5" s="93"/>
      <c r="B5" s="94"/>
      <c r="C5" s="93"/>
      <c r="D5" s="93"/>
      <c r="E5" s="119" t="s">
        <v>379</v>
      </c>
    </row>
    <row r="6" spans="1:5" ht="16.5" thickBot="1" x14ac:dyDescent="0.3">
      <c r="A6" s="238" t="s">
        <v>272</v>
      </c>
      <c r="B6" s="95" t="s">
        <v>10</v>
      </c>
      <c r="C6" s="96"/>
      <c r="D6" s="95" t="s">
        <v>177</v>
      </c>
      <c r="E6" s="97"/>
    </row>
    <row r="7" spans="1:5" ht="32.25" thickBot="1" x14ac:dyDescent="0.3">
      <c r="A7" s="239"/>
      <c r="B7" s="98" t="s">
        <v>0</v>
      </c>
      <c r="C7" s="99" t="s">
        <v>452</v>
      </c>
      <c r="D7" s="98" t="s">
        <v>0</v>
      </c>
      <c r="E7" s="99" t="s">
        <v>452</v>
      </c>
    </row>
    <row r="8" spans="1:5" ht="16.5" thickBot="1" x14ac:dyDescent="0.3">
      <c r="A8" s="101" t="s">
        <v>7</v>
      </c>
      <c r="B8" s="98" t="s">
        <v>8</v>
      </c>
      <c r="C8" s="99" t="s">
        <v>9</v>
      </c>
      <c r="D8" s="98" t="s">
        <v>273</v>
      </c>
      <c r="E8" s="100" t="s">
        <v>274</v>
      </c>
    </row>
    <row r="9" spans="1:5" ht="31.5" x14ac:dyDescent="0.25">
      <c r="A9" s="128" t="s">
        <v>11</v>
      </c>
      <c r="B9" s="102" t="s">
        <v>304</v>
      </c>
      <c r="C9" s="225">
        <f>SUM('2'!C24)</f>
        <v>767842</v>
      </c>
      <c r="D9" s="102" t="s">
        <v>213</v>
      </c>
      <c r="E9" s="103">
        <f>SUM('2'!C117)</f>
        <v>6166682</v>
      </c>
    </row>
    <row r="10" spans="1:5" ht="31.5" x14ac:dyDescent="0.25">
      <c r="A10" s="129" t="s">
        <v>25</v>
      </c>
      <c r="B10" s="104" t="s">
        <v>305</v>
      </c>
      <c r="C10" s="105">
        <f>SUM('2'!C30)</f>
        <v>0</v>
      </c>
      <c r="D10" s="104" t="s">
        <v>306</v>
      </c>
      <c r="E10" s="106">
        <f>SUM('2'!C118)</f>
        <v>3450340</v>
      </c>
    </row>
    <row r="11" spans="1:5" ht="15.75" x14ac:dyDescent="0.25">
      <c r="A11" s="129" t="s">
        <v>39</v>
      </c>
      <c r="B11" s="104" t="s">
        <v>307</v>
      </c>
      <c r="C11" s="105">
        <f>SUM('2'!C51)</f>
        <v>1000000</v>
      </c>
      <c r="D11" s="104" t="s">
        <v>215</v>
      </c>
      <c r="E11" s="106">
        <f>SUM('2'!C119)</f>
        <v>18333984</v>
      </c>
    </row>
    <row r="12" spans="1:5" ht="31.5" x14ac:dyDescent="0.25">
      <c r="A12" s="129" t="s">
        <v>232</v>
      </c>
      <c r="B12" s="104" t="s">
        <v>308</v>
      </c>
      <c r="C12" s="105">
        <f>SUM('2'!C62)</f>
        <v>0</v>
      </c>
      <c r="D12" s="104" t="s">
        <v>309</v>
      </c>
      <c r="E12" s="106">
        <f>SUM('2'!C120)</f>
        <v>4333984</v>
      </c>
    </row>
    <row r="13" spans="1:5" ht="15.75" x14ac:dyDescent="0.25">
      <c r="A13" s="129" t="s">
        <v>69</v>
      </c>
      <c r="B13" s="104" t="s">
        <v>310</v>
      </c>
      <c r="C13" s="105">
        <f>SUM('2'!C66)</f>
        <v>0</v>
      </c>
      <c r="D13" s="104" t="s">
        <v>217</v>
      </c>
      <c r="E13" s="106">
        <f>SUM('2'!C121)</f>
        <v>0</v>
      </c>
    </row>
    <row r="14" spans="1:5" ht="16.5" thickBot="1" x14ac:dyDescent="0.3">
      <c r="A14" s="129" t="s">
        <v>93</v>
      </c>
      <c r="B14" s="104" t="s">
        <v>311</v>
      </c>
      <c r="C14" s="108"/>
      <c r="D14" s="113" t="s">
        <v>208</v>
      </c>
      <c r="E14" s="106"/>
    </row>
    <row r="15" spans="1:5" ht="32.25" thickBot="1" x14ac:dyDescent="0.3">
      <c r="A15" s="101" t="s">
        <v>250</v>
      </c>
      <c r="B15" s="110" t="s">
        <v>355</v>
      </c>
      <c r="C15" s="111">
        <f>SUM(C9+C11+C12+C14)</f>
        <v>1767842</v>
      </c>
      <c r="D15" s="110" t="s">
        <v>356</v>
      </c>
      <c r="E15" s="112">
        <f>SUM(E9+E11)</f>
        <v>24500666</v>
      </c>
    </row>
    <row r="16" spans="1:5" ht="31.5" x14ac:dyDescent="0.25">
      <c r="A16" s="128" t="s">
        <v>115</v>
      </c>
      <c r="B16" s="120" t="s">
        <v>357</v>
      </c>
      <c r="C16" s="121">
        <f>SUM(C17)</f>
        <v>22732824</v>
      </c>
      <c r="D16" s="104" t="s">
        <v>285</v>
      </c>
      <c r="E16" s="103"/>
    </row>
    <row r="17" spans="1:5" ht="15.75" x14ac:dyDescent="0.25">
      <c r="A17" s="129" t="s">
        <v>125</v>
      </c>
      <c r="B17" s="122" t="s">
        <v>268</v>
      </c>
      <c r="C17" s="105">
        <f>SUM(E29)-C15</f>
        <v>22732824</v>
      </c>
      <c r="D17" s="104" t="s">
        <v>312</v>
      </c>
      <c r="E17" s="106"/>
    </row>
    <row r="18" spans="1:5" ht="15.75" x14ac:dyDescent="0.25">
      <c r="A18" s="128" t="s">
        <v>260</v>
      </c>
      <c r="B18" s="122" t="s">
        <v>313</v>
      </c>
      <c r="C18" s="105"/>
      <c r="D18" s="104" t="s">
        <v>291</v>
      </c>
      <c r="E18" s="106"/>
    </row>
    <row r="19" spans="1:5" ht="15.75" x14ac:dyDescent="0.25">
      <c r="A19" s="129" t="s">
        <v>262</v>
      </c>
      <c r="B19" s="122" t="s">
        <v>314</v>
      </c>
      <c r="C19" s="105"/>
      <c r="D19" s="104" t="s">
        <v>294</v>
      </c>
      <c r="E19" s="106"/>
    </row>
    <row r="20" spans="1:5" ht="15.75" x14ac:dyDescent="0.25">
      <c r="A20" s="128" t="s">
        <v>282</v>
      </c>
      <c r="B20" s="122" t="s">
        <v>315</v>
      </c>
      <c r="C20" s="105"/>
      <c r="D20" s="113" t="s">
        <v>297</v>
      </c>
      <c r="E20" s="106"/>
    </row>
    <row r="21" spans="1:5" ht="31.5" x14ac:dyDescent="0.25">
      <c r="A21" s="129" t="s">
        <v>283</v>
      </c>
      <c r="B21" s="123" t="s">
        <v>316</v>
      </c>
      <c r="C21" s="105"/>
      <c r="D21" s="104" t="s">
        <v>317</v>
      </c>
      <c r="E21" s="106"/>
    </row>
    <row r="22" spans="1:5" ht="31.5" x14ac:dyDescent="0.25">
      <c r="A22" s="128" t="s">
        <v>284</v>
      </c>
      <c r="B22" s="124" t="s">
        <v>358</v>
      </c>
      <c r="C22" s="116">
        <f>C23+C24+C25+C26+C27</f>
        <v>0</v>
      </c>
      <c r="D22" s="102" t="s">
        <v>318</v>
      </c>
      <c r="E22" s="106"/>
    </row>
    <row r="23" spans="1:5" ht="15.75" x14ac:dyDescent="0.25">
      <c r="A23" s="129" t="s">
        <v>286</v>
      </c>
      <c r="B23" s="123" t="s">
        <v>319</v>
      </c>
      <c r="C23" s="105"/>
      <c r="D23" s="102" t="s">
        <v>249</v>
      </c>
      <c r="E23" s="106"/>
    </row>
    <row r="24" spans="1:5" ht="15.75" x14ac:dyDescent="0.25">
      <c r="A24" s="128" t="s">
        <v>289</v>
      </c>
      <c r="B24" s="123" t="s">
        <v>320</v>
      </c>
      <c r="C24" s="105"/>
      <c r="D24" s="125"/>
      <c r="E24" s="106"/>
    </row>
    <row r="25" spans="1:5" ht="15.75" x14ac:dyDescent="0.25">
      <c r="A25" s="129" t="s">
        <v>292</v>
      </c>
      <c r="B25" s="122" t="s">
        <v>321</v>
      </c>
      <c r="C25" s="105"/>
      <c r="D25" s="125"/>
      <c r="E25" s="106"/>
    </row>
    <row r="26" spans="1:5" ht="19.5" customHeight="1" x14ac:dyDescent="0.25">
      <c r="A26" s="128" t="s">
        <v>295</v>
      </c>
      <c r="B26" s="126" t="s">
        <v>322</v>
      </c>
      <c r="C26" s="105"/>
      <c r="D26" s="109"/>
      <c r="E26" s="106"/>
    </row>
    <row r="27" spans="1:5" ht="16.5" thickBot="1" x14ac:dyDescent="0.3">
      <c r="A27" s="129" t="s">
        <v>298</v>
      </c>
      <c r="B27" s="127" t="s">
        <v>323</v>
      </c>
      <c r="C27" s="105"/>
      <c r="D27" s="125"/>
      <c r="E27" s="106"/>
    </row>
    <row r="28" spans="1:5" ht="48" thickBot="1" x14ac:dyDescent="0.3">
      <c r="A28" s="101" t="s">
        <v>300</v>
      </c>
      <c r="B28" s="110" t="s">
        <v>359</v>
      </c>
      <c r="C28" s="111">
        <f>SUM(C16+C22)</f>
        <v>22732824</v>
      </c>
      <c r="D28" s="110" t="s">
        <v>360</v>
      </c>
      <c r="E28" s="112">
        <f>SUM(E16:E23)</f>
        <v>0</v>
      </c>
    </row>
    <row r="29" spans="1:5" ht="16.5" thickBot="1" x14ac:dyDescent="0.3">
      <c r="A29" s="101" t="s">
        <v>302</v>
      </c>
      <c r="B29" s="110" t="s">
        <v>361</v>
      </c>
      <c r="C29" s="50">
        <f>SUM(C15+C28)</f>
        <v>24500666</v>
      </c>
      <c r="D29" s="110" t="s">
        <v>362</v>
      </c>
      <c r="E29" s="50">
        <f>SUM(E15+E28)</f>
        <v>24500666</v>
      </c>
    </row>
  </sheetData>
  <mergeCells count="5">
    <mergeCell ref="A6:A7"/>
    <mergeCell ref="A1:E1"/>
    <mergeCell ref="A2:E2"/>
    <mergeCell ref="A4:E4"/>
    <mergeCell ref="A3:E3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F34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65.140625" customWidth="1"/>
    <col min="3" max="3" width="14.42578125" customWidth="1"/>
    <col min="4" max="6" width="9.140625" hidden="1" customWidth="1"/>
  </cols>
  <sheetData>
    <row r="1" spans="1:6" ht="15.75" x14ac:dyDescent="0.25">
      <c r="A1" s="1"/>
      <c r="B1" s="229" t="s">
        <v>377</v>
      </c>
      <c r="C1" s="229"/>
    </row>
    <row r="2" spans="1:6" x14ac:dyDescent="0.25">
      <c r="A2" s="231" t="s">
        <v>432</v>
      </c>
      <c r="B2" s="231"/>
      <c r="C2" s="231"/>
      <c r="D2" s="231"/>
      <c r="E2" s="231"/>
      <c r="F2" s="231"/>
    </row>
    <row r="3" spans="1:6" x14ac:dyDescent="0.25">
      <c r="A3" s="231" t="s">
        <v>472</v>
      </c>
      <c r="B3" s="231"/>
      <c r="C3" s="231"/>
      <c r="D3" s="231"/>
      <c r="E3" s="231"/>
      <c r="F3" s="231"/>
    </row>
    <row r="4" spans="1:6" ht="36" customHeight="1" x14ac:dyDescent="0.25">
      <c r="A4" s="241" t="s">
        <v>378</v>
      </c>
      <c r="B4" s="241"/>
      <c r="C4" s="241"/>
    </row>
    <row r="5" spans="1:6" ht="15.75" x14ac:dyDescent="0.25">
      <c r="A5" s="1"/>
      <c r="B5" s="1"/>
      <c r="C5" s="1"/>
    </row>
    <row r="6" spans="1:6" ht="15.75" x14ac:dyDescent="0.25">
      <c r="A6" s="1"/>
      <c r="B6" s="1"/>
      <c r="C6" s="7" t="s">
        <v>380</v>
      </c>
    </row>
    <row r="7" spans="1:6" ht="15.75" x14ac:dyDescent="0.25">
      <c r="A7" s="2">
        <v>1</v>
      </c>
      <c r="B7" s="2" t="s">
        <v>324</v>
      </c>
      <c r="C7" s="134">
        <f>SUM('2'!C32)</f>
        <v>3450000</v>
      </c>
    </row>
    <row r="8" spans="1:6" ht="31.5" x14ac:dyDescent="0.25">
      <c r="A8" s="2">
        <v>2</v>
      </c>
      <c r="B8" s="2" t="s">
        <v>325</v>
      </c>
      <c r="C8" s="134">
        <f>SUM('2'!C43)</f>
        <v>464135</v>
      </c>
    </row>
    <row r="9" spans="1:6" ht="15.75" x14ac:dyDescent="0.25">
      <c r="A9" s="2">
        <v>3</v>
      </c>
      <c r="B9" s="2" t="s">
        <v>326</v>
      </c>
      <c r="C9" s="134">
        <v>0</v>
      </c>
    </row>
    <row r="10" spans="1:6" ht="31.5" x14ac:dyDescent="0.25">
      <c r="A10" s="2">
        <v>4</v>
      </c>
      <c r="B10" s="2" t="s">
        <v>327</v>
      </c>
      <c r="C10" s="134">
        <f>SUM('2'!C54)</f>
        <v>1000000</v>
      </c>
    </row>
    <row r="11" spans="1:6" ht="15.75" x14ac:dyDescent="0.25">
      <c r="A11" s="2">
        <v>5</v>
      </c>
      <c r="B11" s="2" t="s">
        <v>328</v>
      </c>
      <c r="C11" s="134">
        <v>0</v>
      </c>
    </row>
    <row r="12" spans="1:6" ht="15.75" x14ac:dyDescent="0.25">
      <c r="A12" s="2">
        <v>6</v>
      </c>
      <c r="B12" s="2" t="s">
        <v>329</v>
      </c>
      <c r="C12" s="134">
        <v>0</v>
      </c>
    </row>
    <row r="13" spans="1:6" ht="15.75" x14ac:dyDescent="0.25">
      <c r="A13" s="240" t="s">
        <v>330</v>
      </c>
      <c r="B13" s="240"/>
      <c r="C13" s="135">
        <f>SUM(C7:C12)</f>
        <v>4914135</v>
      </c>
    </row>
    <row r="14" spans="1:6" ht="15.75" x14ac:dyDescent="0.25">
      <c r="A14" s="240" t="s">
        <v>331</v>
      </c>
      <c r="B14" s="240"/>
      <c r="C14" s="136">
        <f>SUM(C13)/2</f>
        <v>2457067.5</v>
      </c>
    </row>
    <row r="15" spans="1:6" ht="15.75" x14ac:dyDescent="0.25">
      <c r="A15" s="242" t="s">
        <v>332</v>
      </c>
      <c r="B15" s="242"/>
      <c r="C15" s="5">
        <f t="shared" ref="C15" si="0">SUM(C16:C23)</f>
        <v>0</v>
      </c>
    </row>
    <row r="16" spans="1:6" ht="15.75" x14ac:dyDescent="0.25">
      <c r="A16" s="2">
        <v>7</v>
      </c>
      <c r="B16" s="2" t="s">
        <v>333</v>
      </c>
      <c r="C16" s="3">
        <v>0</v>
      </c>
    </row>
    <row r="17" spans="1:3" ht="15.75" x14ac:dyDescent="0.25">
      <c r="A17" s="2">
        <v>8</v>
      </c>
      <c r="B17" s="2" t="s">
        <v>334</v>
      </c>
      <c r="C17" s="3">
        <v>0</v>
      </c>
    </row>
    <row r="18" spans="1:3" ht="15.75" x14ac:dyDescent="0.25">
      <c r="A18" s="2">
        <v>9</v>
      </c>
      <c r="B18" s="2" t="s">
        <v>335</v>
      </c>
      <c r="C18" s="3">
        <v>0</v>
      </c>
    </row>
    <row r="19" spans="1:3" ht="15.75" x14ac:dyDescent="0.25">
      <c r="A19" s="2">
        <v>10</v>
      </c>
      <c r="B19" s="2" t="s">
        <v>336</v>
      </c>
      <c r="C19" s="3">
        <v>0</v>
      </c>
    </row>
    <row r="20" spans="1:3" ht="15.75" x14ac:dyDescent="0.25">
      <c r="A20" s="2">
        <v>11</v>
      </c>
      <c r="B20" s="2" t="s">
        <v>337</v>
      </c>
      <c r="C20" s="3">
        <v>0</v>
      </c>
    </row>
    <row r="21" spans="1:3" ht="15.75" x14ac:dyDescent="0.25">
      <c r="A21" s="2">
        <v>12</v>
      </c>
      <c r="B21" s="2" t="s">
        <v>338</v>
      </c>
      <c r="C21" s="3"/>
    </row>
    <row r="22" spans="1:3" ht="15.75" x14ac:dyDescent="0.25">
      <c r="A22" s="2">
        <v>13</v>
      </c>
      <c r="B22" s="2" t="s">
        <v>339</v>
      </c>
      <c r="C22" s="3">
        <v>0</v>
      </c>
    </row>
    <row r="23" spans="1:3" ht="15.75" x14ac:dyDescent="0.25">
      <c r="A23" s="2">
        <v>14</v>
      </c>
      <c r="B23" s="2" t="s">
        <v>340</v>
      </c>
      <c r="C23" s="3">
        <v>0</v>
      </c>
    </row>
    <row r="24" spans="1:3" ht="15.75" x14ac:dyDescent="0.25">
      <c r="A24" s="242" t="s">
        <v>341</v>
      </c>
      <c r="B24" s="242"/>
      <c r="C24" s="5">
        <f t="shared" ref="C24" si="1">SUM(C25:C32)</f>
        <v>0</v>
      </c>
    </row>
    <row r="25" spans="1:3" ht="15.75" x14ac:dyDescent="0.25">
      <c r="A25" s="2">
        <v>15</v>
      </c>
      <c r="B25" s="2" t="s">
        <v>333</v>
      </c>
      <c r="C25" s="3">
        <v>0</v>
      </c>
    </row>
    <row r="26" spans="1:3" ht="15.75" x14ac:dyDescent="0.25">
      <c r="A26" s="2">
        <v>16</v>
      </c>
      <c r="B26" s="2" t="s">
        <v>334</v>
      </c>
      <c r="C26" s="3">
        <v>0</v>
      </c>
    </row>
    <row r="27" spans="1:3" ht="15.75" x14ac:dyDescent="0.25">
      <c r="A27" s="2">
        <v>17</v>
      </c>
      <c r="B27" s="2" t="s">
        <v>335</v>
      </c>
      <c r="C27" s="3">
        <v>0</v>
      </c>
    </row>
    <row r="28" spans="1:3" ht="15.75" x14ac:dyDescent="0.25">
      <c r="A28" s="2">
        <v>18</v>
      </c>
      <c r="B28" s="2" t="s">
        <v>336</v>
      </c>
      <c r="C28" s="3">
        <v>0</v>
      </c>
    </row>
    <row r="29" spans="1:3" ht="15.75" x14ac:dyDescent="0.25">
      <c r="A29" s="2">
        <v>19</v>
      </c>
      <c r="B29" s="2" t="s">
        <v>337</v>
      </c>
      <c r="C29" s="3">
        <v>0</v>
      </c>
    </row>
    <row r="30" spans="1:3" ht="15.75" x14ac:dyDescent="0.25">
      <c r="A30" s="2">
        <v>20</v>
      </c>
      <c r="B30" s="2" t="s">
        <v>338</v>
      </c>
      <c r="C30" s="3">
        <v>0</v>
      </c>
    </row>
    <row r="31" spans="1:3" ht="15.75" x14ac:dyDescent="0.25">
      <c r="A31" s="2">
        <v>21</v>
      </c>
      <c r="B31" s="2" t="s">
        <v>339</v>
      </c>
      <c r="C31" s="3">
        <v>0</v>
      </c>
    </row>
    <row r="32" spans="1:3" ht="15.75" x14ac:dyDescent="0.25">
      <c r="A32" s="2">
        <v>22</v>
      </c>
      <c r="B32" s="2" t="s">
        <v>340</v>
      </c>
      <c r="C32" s="3">
        <v>0</v>
      </c>
    </row>
    <row r="33" spans="1:3" ht="15.75" x14ac:dyDescent="0.25">
      <c r="A33" s="240" t="s">
        <v>342</v>
      </c>
      <c r="B33" s="240"/>
      <c r="C33" s="4">
        <f t="shared" ref="C33" si="2">SUM(C15,C24)</f>
        <v>0</v>
      </c>
    </row>
    <row r="34" spans="1:3" ht="15.75" x14ac:dyDescent="0.25">
      <c r="A34" s="240" t="s">
        <v>343</v>
      </c>
      <c r="B34" s="240"/>
      <c r="C34" s="6">
        <f>SUM(C14)-C33</f>
        <v>2457067.5</v>
      </c>
    </row>
  </sheetData>
  <mergeCells count="10">
    <mergeCell ref="A33:B33"/>
    <mergeCell ref="A34:B34"/>
    <mergeCell ref="A4:C4"/>
    <mergeCell ref="B1:C1"/>
    <mergeCell ref="A13:B13"/>
    <mergeCell ref="A14:B14"/>
    <mergeCell ref="A15:B15"/>
    <mergeCell ref="A24:B24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</sheetPr>
  <dimension ref="A1:F24"/>
  <sheetViews>
    <sheetView zoomScaleNormal="100" workbookViewId="0">
      <selection activeCell="A3" sqref="A3:F3"/>
    </sheetView>
  </sheetViews>
  <sheetFormatPr defaultRowHeight="15" x14ac:dyDescent="0.25"/>
  <cols>
    <col min="1" max="1" width="53.42578125" customWidth="1"/>
    <col min="2" max="2" width="12.42578125" customWidth="1"/>
    <col min="3" max="3" width="15.28515625" customWidth="1"/>
    <col min="4" max="4" width="17.140625" customWidth="1"/>
    <col min="5" max="5" width="14" customWidth="1"/>
    <col min="6" max="6" width="15.140625" customWidth="1"/>
  </cols>
  <sheetData>
    <row r="1" spans="1:6" ht="15" customHeight="1" x14ac:dyDescent="0.25">
      <c r="A1" s="243" t="s">
        <v>392</v>
      </c>
      <c r="B1" s="243"/>
      <c r="C1" s="243"/>
      <c r="D1" s="243"/>
      <c r="E1" s="243"/>
      <c r="F1" s="243"/>
    </row>
    <row r="2" spans="1:6" ht="15" customHeight="1" x14ac:dyDescent="0.25">
      <c r="A2" s="231" t="s">
        <v>432</v>
      </c>
      <c r="B2" s="231"/>
      <c r="C2" s="231"/>
      <c r="D2" s="231"/>
      <c r="E2" s="231"/>
      <c r="F2" s="231"/>
    </row>
    <row r="3" spans="1:6" ht="15" customHeight="1" x14ac:dyDescent="0.25">
      <c r="A3" s="231" t="s">
        <v>472</v>
      </c>
      <c r="B3" s="231"/>
      <c r="C3" s="231"/>
      <c r="D3" s="231"/>
      <c r="E3" s="231"/>
      <c r="F3" s="231"/>
    </row>
    <row r="4" spans="1:6" x14ac:dyDescent="0.25">
      <c r="A4" s="150"/>
      <c r="B4" s="151"/>
      <c r="C4" s="151"/>
      <c r="D4" s="151"/>
      <c r="E4" s="151"/>
      <c r="F4" s="152"/>
    </row>
    <row r="5" spans="1:6" ht="15" customHeight="1" x14ac:dyDescent="0.25">
      <c r="A5" s="244" t="s">
        <v>385</v>
      </c>
      <c r="B5" s="244"/>
      <c r="C5" s="244"/>
      <c r="D5" s="244"/>
      <c r="E5" s="244"/>
      <c r="F5" s="244"/>
    </row>
    <row r="6" spans="1:6" ht="15.75" thickBot="1" x14ac:dyDescent="0.3">
      <c r="A6" s="153"/>
      <c r="B6" s="152"/>
      <c r="C6" s="152"/>
      <c r="D6" s="152"/>
      <c r="E6" s="152"/>
      <c r="F6" s="154" t="s">
        <v>386</v>
      </c>
    </row>
    <row r="7" spans="1:6" ht="43.5" thickBot="1" x14ac:dyDescent="0.3">
      <c r="A7" s="155" t="s">
        <v>387</v>
      </c>
      <c r="B7" s="156" t="s">
        <v>388</v>
      </c>
      <c r="C7" s="156" t="s">
        <v>389</v>
      </c>
      <c r="D7" s="156" t="s">
        <v>456</v>
      </c>
      <c r="E7" s="156" t="s">
        <v>453</v>
      </c>
      <c r="F7" s="157" t="s">
        <v>454</v>
      </c>
    </row>
    <row r="8" spans="1:6" ht="15.75" thickBot="1" x14ac:dyDescent="0.3">
      <c r="A8" s="158" t="s">
        <v>7</v>
      </c>
      <c r="B8" s="159" t="s">
        <v>8</v>
      </c>
      <c r="C8" s="159" t="s">
        <v>9</v>
      </c>
      <c r="D8" s="159" t="s">
        <v>273</v>
      </c>
      <c r="E8" s="159" t="s">
        <v>274</v>
      </c>
      <c r="F8" s="160" t="s">
        <v>390</v>
      </c>
    </row>
    <row r="9" spans="1:6" ht="30" x14ac:dyDescent="0.25">
      <c r="A9" s="161" t="s">
        <v>434</v>
      </c>
      <c r="B9" s="162">
        <v>2921000</v>
      </c>
      <c r="C9" s="163" t="s">
        <v>455</v>
      </c>
      <c r="D9" s="162">
        <v>0</v>
      </c>
      <c r="E9" s="162">
        <f t="shared" ref="E9:E23" si="0">SUM(B9)</f>
        <v>2921000</v>
      </c>
      <c r="F9" s="164">
        <f t="shared" ref="F9:F23" si="1">B9-D9-E9</f>
        <v>0</v>
      </c>
    </row>
    <row r="10" spans="1:6" x14ac:dyDescent="0.25">
      <c r="A10" s="161" t="s">
        <v>435</v>
      </c>
      <c r="B10" s="162">
        <f>446850+120650</f>
        <v>567500</v>
      </c>
      <c r="C10" s="163" t="s">
        <v>455</v>
      </c>
      <c r="D10" s="162"/>
      <c r="E10" s="162">
        <f t="shared" si="0"/>
        <v>567500</v>
      </c>
      <c r="F10" s="164">
        <f t="shared" si="1"/>
        <v>0</v>
      </c>
    </row>
    <row r="11" spans="1:6" x14ac:dyDescent="0.25">
      <c r="A11" s="226" t="s">
        <v>457</v>
      </c>
      <c r="B11" s="162">
        <v>381000</v>
      </c>
      <c r="C11" s="163" t="s">
        <v>455</v>
      </c>
      <c r="D11" s="162"/>
      <c r="E11" s="162">
        <f>SUM(B11)</f>
        <v>381000</v>
      </c>
      <c r="F11" s="164"/>
    </row>
    <row r="12" spans="1:6" x14ac:dyDescent="0.25">
      <c r="A12" s="161" t="s">
        <v>439</v>
      </c>
      <c r="B12" s="162">
        <f>416803+112537</f>
        <v>529340</v>
      </c>
      <c r="C12" s="163" t="s">
        <v>455</v>
      </c>
      <c r="D12" s="162"/>
      <c r="E12" s="162">
        <f t="shared" si="0"/>
        <v>529340</v>
      </c>
      <c r="F12" s="164"/>
    </row>
    <row r="13" spans="1:6" x14ac:dyDescent="0.25">
      <c r="A13" s="161" t="s">
        <v>458</v>
      </c>
      <c r="B13" s="162">
        <v>1000000</v>
      </c>
      <c r="C13" s="163" t="s">
        <v>455</v>
      </c>
      <c r="D13" s="162"/>
      <c r="E13" s="162">
        <f t="shared" si="0"/>
        <v>1000000</v>
      </c>
      <c r="F13" s="164"/>
    </row>
    <row r="14" spans="1:6" x14ac:dyDescent="0.25">
      <c r="A14" s="161" t="s">
        <v>460</v>
      </c>
      <c r="B14" s="162">
        <v>254000</v>
      </c>
      <c r="C14" s="163" t="s">
        <v>455</v>
      </c>
      <c r="D14" s="162"/>
      <c r="E14" s="162">
        <f t="shared" si="0"/>
        <v>254000</v>
      </c>
      <c r="F14" s="164"/>
    </row>
    <row r="15" spans="1:6" x14ac:dyDescent="0.25">
      <c r="A15" s="161" t="s">
        <v>461</v>
      </c>
      <c r="B15" s="162">
        <v>254000</v>
      </c>
      <c r="C15" s="163" t="s">
        <v>455</v>
      </c>
      <c r="D15" s="162"/>
      <c r="E15" s="162">
        <f t="shared" si="0"/>
        <v>254000</v>
      </c>
      <c r="F15" s="164">
        <f t="shared" si="1"/>
        <v>0</v>
      </c>
    </row>
    <row r="16" spans="1:6" x14ac:dyDescent="0.25">
      <c r="A16" s="161" t="s">
        <v>462</v>
      </c>
      <c r="B16" s="162">
        <v>12700</v>
      </c>
      <c r="C16" s="163" t="s">
        <v>455</v>
      </c>
      <c r="D16" s="162"/>
      <c r="E16" s="162">
        <f t="shared" si="0"/>
        <v>12700</v>
      </c>
      <c r="F16" s="164">
        <f t="shared" si="1"/>
        <v>0</v>
      </c>
    </row>
    <row r="17" spans="1:6" x14ac:dyDescent="0.25">
      <c r="A17" s="161" t="s">
        <v>463</v>
      </c>
      <c r="B17" s="162">
        <v>25400</v>
      </c>
      <c r="C17" s="163" t="s">
        <v>455</v>
      </c>
      <c r="D17" s="162"/>
      <c r="E17" s="162">
        <f t="shared" si="0"/>
        <v>25400</v>
      </c>
      <c r="F17" s="164">
        <f t="shared" si="1"/>
        <v>0</v>
      </c>
    </row>
    <row r="18" spans="1:6" x14ac:dyDescent="0.25">
      <c r="A18" s="161" t="s">
        <v>464</v>
      </c>
      <c r="B18" s="162">
        <v>11430</v>
      </c>
      <c r="C18" s="163" t="s">
        <v>455</v>
      </c>
      <c r="D18" s="162"/>
      <c r="E18" s="162">
        <f t="shared" si="0"/>
        <v>11430</v>
      </c>
      <c r="F18" s="164">
        <f t="shared" si="1"/>
        <v>0</v>
      </c>
    </row>
    <row r="19" spans="1:6" x14ac:dyDescent="0.25">
      <c r="A19" s="161" t="s">
        <v>465</v>
      </c>
      <c r="B19" s="162">
        <v>7112</v>
      </c>
      <c r="C19" s="163" t="s">
        <v>455</v>
      </c>
      <c r="D19" s="162"/>
      <c r="E19" s="162">
        <f t="shared" si="0"/>
        <v>7112</v>
      </c>
      <c r="F19" s="164">
        <f t="shared" si="1"/>
        <v>0</v>
      </c>
    </row>
    <row r="20" spans="1:6" x14ac:dyDescent="0.25">
      <c r="A20" s="161" t="s">
        <v>466</v>
      </c>
      <c r="B20" s="162">
        <v>26670</v>
      </c>
      <c r="C20" s="163" t="s">
        <v>455</v>
      </c>
      <c r="D20" s="162"/>
      <c r="E20" s="162">
        <f t="shared" si="0"/>
        <v>26670</v>
      </c>
      <c r="F20" s="164">
        <f t="shared" si="1"/>
        <v>0</v>
      </c>
    </row>
    <row r="21" spans="1:6" x14ac:dyDescent="0.25">
      <c r="A21" s="161" t="s">
        <v>467</v>
      </c>
      <c r="B21" s="162">
        <v>114300</v>
      </c>
      <c r="C21" s="163" t="s">
        <v>455</v>
      </c>
      <c r="D21" s="162"/>
      <c r="E21" s="162">
        <f t="shared" si="0"/>
        <v>114300</v>
      </c>
      <c r="F21" s="164">
        <f t="shared" si="1"/>
        <v>0</v>
      </c>
    </row>
    <row r="22" spans="1:6" x14ac:dyDescent="0.25">
      <c r="A22" s="161" t="s">
        <v>468</v>
      </c>
      <c r="B22" s="162">
        <v>17780</v>
      </c>
      <c r="C22" s="163" t="s">
        <v>455</v>
      </c>
      <c r="D22" s="162"/>
      <c r="E22" s="162">
        <f t="shared" si="0"/>
        <v>17780</v>
      </c>
      <c r="F22" s="164">
        <f t="shared" si="1"/>
        <v>0</v>
      </c>
    </row>
    <row r="23" spans="1:6" ht="15.75" thickBot="1" x14ac:dyDescent="0.3">
      <c r="A23" s="228" t="s">
        <v>469</v>
      </c>
      <c r="B23" s="166">
        <v>44450</v>
      </c>
      <c r="C23" s="163" t="s">
        <v>455</v>
      </c>
      <c r="D23" s="166"/>
      <c r="E23" s="166">
        <f t="shared" si="0"/>
        <v>44450</v>
      </c>
      <c r="F23" s="168">
        <f t="shared" si="1"/>
        <v>0</v>
      </c>
    </row>
    <row r="24" spans="1:6" ht="15.75" thickBot="1" x14ac:dyDescent="0.3">
      <c r="A24" s="169" t="s">
        <v>391</v>
      </c>
      <c r="B24" s="170">
        <f>SUM(B9:B23)</f>
        <v>6166682</v>
      </c>
      <c r="C24" s="171"/>
      <c r="D24" s="170">
        <f>SUM(D9:D23)</f>
        <v>0</v>
      </c>
      <c r="E24" s="170">
        <f>SUM(E9:E23)</f>
        <v>6166682</v>
      </c>
      <c r="F24" s="172">
        <f>SUM(F9:F23)</f>
        <v>0</v>
      </c>
    </row>
  </sheetData>
  <mergeCells count="4"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</vt:lpstr>
      <vt:lpstr>2</vt:lpstr>
      <vt:lpstr>3-a</vt:lpstr>
      <vt:lpstr>3-b</vt:lpstr>
      <vt:lpstr>3-c</vt:lpstr>
      <vt:lpstr>4-a</vt:lpstr>
      <vt:lpstr>4-b</vt:lpstr>
      <vt:lpstr>5</vt:lpstr>
      <vt:lpstr>6</vt:lpstr>
      <vt:lpstr>7</vt:lpstr>
      <vt:lpstr>8-a</vt:lpstr>
      <vt:lpstr>8-b</vt:lpstr>
      <vt:lpstr>8-c</vt:lpstr>
      <vt:lpstr>8-d</vt:lpstr>
      <vt:lpstr>8-e</vt:lpstr>
      <vt:lpstr>8-f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2021-03-08T09:34:14Z</cp:lastPrinted>
  <dcterms:created xsi:type="dcterms:W3CDTF">2015-02-23T07:05:39Z</dcterms:created>
  <dcterms:modified xsi:type="dcterms:W3CDTF">2021-03-09T09:07:09Z</dcterms:modified>
</cp:coreProperties>
</file>