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xr:revisionPtr revIDLastSave="0" documentId="8_{41B84358-F184-4303-BD22-F57D3631B8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92" r:id="rId1"/>
    <sheet name="2" sheetId="164" r:id="rId2"/>
    <sheet name="3" sheetId="190" r:id="rId3"/>
    <sheet name="4" sheetId="165" r:id="rId4"/>
    <sheet name="5" sheetId="177" r:id="rId5"/>
    <sheet name="6" sheetId="188" r:id="rId6"/>
    <sheet name="7" sheetId="179" r:id="rId7"/>
    <sheet name="8" sheetId="180" r:id="rId8"/>
    <sheet name="9" sheetId="181" r:id="rId9"/>
    <sheet name="10" sheetId="182" r:id="rId10"/>
  </sheets>
  <externalReferences>
    <externalReference r:id="rId11"/>
  </externalReferences>
  <definedNames>
    <definedName name="_xlnm.Print_Area" localSheetId="9">'10'!$B$1:$O$34</definedName>
    <definedName name="_xlnm.Print_Area" localSheetId="1">#REF!</definedName>
    <definedName name="_xlnm.Print_Area" localSheetId="3">#REF!</definedName>
    <definedName name="_xlnm.Print_Area" localSheetId="5">#REF!</definedName>
    <definedName name="_xlnm.Print_Area" localSheetId="6">#REF!</definedName>
    <definedName name="_xlnm.Print_Area" localSheetId="7">#REF!</definedName>
    <definedName name="_xlnm.Print_Area" localSheetId="8">#REF!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8" i="192" l="1"/>
  <c r="K58" i="192"/>
  <c r="P57" i="192"/>
  <c r="K57" i="192"/>
  <c r="P56" i="192"/>
  <c r="K56" i="192"/>
  <c r="K55" i="192" s="1"/>
  <c r="F56" i="192"/>
  <c r="O55" i="192"/>
  <c r="N55" i="192"/>
  <c r="J55" i="192"/>
  <c r="I55" i="192"/>
  <c r="F55" i="192"/>
  <c r="E55" i="192"/>
  <c r="D55" i="192"/>
  <c r="P54" i="192"/>
  <c r="Q54" i="192" s="1"/>
  <c r="K54" i="192"/>
  <c r="F54" i="192"/>
  <c r="P53" i="192"/>
  <c r="Q53" i="192" s="1"/>
  <c r="K53" i="192"/>
  <c r="P52" i="192"/>
  <c r="Q52" i="192" s="1"/>
  <c r="K52" i="192"/>
  <c r="N51" i="192"/>
  <c r="P51" i="192" s="1"/>
  <c r="I51" i="192"/>
  <c r="K51" i="192" s="1"/>
  <c r="K50" i="192" s="1"/>
  <c r="D51" i="192"/>
  <c r="D50" i="192" s="1"/>
  <c r="O50" i="192"/>
  <c r="N50" i="192"/>
  <c r="J50" i="192"/>
  <c r="I50" i="192"/>
  <c r="E50" i="192"/>
  <c r="P49" i="192"/>
  <c r="N49" i="192"/>
  <c r="I49" i="192"/>
  <c r="K49" i="192" s="1"/>
  <c r="F49" i="192"/>
  <c r="N48" i="192"/>
  <c r="P48" i="192" s="1"/>
  <c r="I48" i="192"/>
  <c r="K48" i="192" s="1"/>
  <c r="N47" i="192"/>
  <c r="P47" i="192" s="1"/>
  <c r="I47" i="192"/>
  <c r="K47" i="192" s="1"/>
  <c r="N46" i="192"/>
  <c r="P46" i="192" s="1"/>
  <c r="Q46" i="192" s="1"/>
  <c r="I46" i="192"/>
  <c r="K46" i="192" s="1"/>
  <c r="Q45" i="192"/>
  <c r="P45" i="192"/>
  <c r="K45" i="192"/>
  <c r="F45" i="192"/>
  <c r="P44" i="192"/>
  <c r="N44" i="192"/>
  <c r="I44" i="192"/>
  <c r="K44" i="192" s="1"/>
  <c r="D44" i="192"/>
  <c r="F44" i="192" s="1"/>
  <c r="N43" i="192"/>
  <c r="P43" i="192" s="1"/>
  <c r="Q43" i="192" s="1"/>
  <c r="I43" i="192"/>
  <c r="K43" i="192" s="1"/>
  <c r="F43" i="192"/>
  <c r="D43" i="192"/>
  <c r="N42" i="192"/>
  <c r="P42" i="192" s="1"/>
  <c r="I42" i="192"/>
  <c r="K42" i="192" s="1"/>
  <c r="D42" i="192"/>
  <c r="F42" i="192" s="1"/>
  <c r="N41" i="192"/>
  <c r="P41" i="192" s="1"/>
  <c r="I41" i="192"/>
  <c r="K41" i="192" s="1"/>
  <c r="D41" i="192"/>
  <c r="F41" i="192" s="1"/>
  <c r="Q40" i="192"/>
  <c r="P40" i="192"/>
  <c r="K40" i="192"/>
  <c r="F40" i="192"/>
  <c r="Q39" i="192"/>
  <c r="P39" i="192"/>
  <c r="K39" i="192"/>
  <c r="F39" i="192"/>
  <c r="P38" i="192"/>
  <c r="N38" i="192"/>
  <c r="I38" i="192"/>
  <c r="K38" i="192" s="1"/>
  <c r="D38" i="192"/>
  <c r="F38" i="192" s="1"/>
  <c r="P37" i="192"/>
  <c r="K37" i="192"/>
  <c r="D37" i="192"/>
  <c r="P36" i="192"/>
  <c r="N36" i="192"/>
  <c r="I36" i="192"/>
  <c r="K36" i="192" s="1"/>
  <c r="D36" i="192"/>
  <c r="F36" i="192" s="1"/>
  <c r="P35" i="192"/>
  <c r="K35" i="192"/>
  <c r="F35" i="192"/>
  <c r="N34" i="192"/>
  <c r="N32" i="192" s="1"/>
  <c r="I34" i="192"/>
  <c r="I32" i="192" s="1"/>
  <c r="D34" i="192"/>
  <c r="F34" i="192" s="1"/>
  <c r="Q33" i="192"/>
  <c r="O32" i="192"/>
  <c r="J32" i="192"/>
  <c r="E32" i="192"/>
  <c r="P31" i="192"/>
  <c r="Q31" i="192" s="1"/>
  <c r="K31" i="192"/>
  <c r="D31" i="192"/>
  <c r="F31" i="192" s="1"/>
  <c r="N30" i="192"/>
  <c r="P30" i="192" s="1"/>
  <c r="K30" i="192"/>
  <c r="I30" i="192"/>
  <c r="D30" i="192"/>
  <c r="F30" i="192" s="1"/>
  <c r="N29" i="192"/>
  <c r="P29" i="192" s="1"/>
  <c r="I29" i="192"/>
  <c r="K29" i="192" s="1"/>
  <c r="D29" i="192"/>
  <c r="F29" i="192" s="1"/>
  <c r="P28" i="192"/>
  <c r="Q28" i="192" s="1"/>
  <c r="N28" i="192"/>
  <c r="K28" i="192"/>
  <c r="D28" i="192"/>
  <c r="F28" i="192" s="1"/>
  <c r="N27" i="192"/>
  <c r="P27" i="192" s="1"/>
  <c r="I27" i="192"/>
  <c r="K27" i="192" s="1"/>
  <c r="D27" i="192"/>
  <c r="F27" i="192" s="1"/>
  <c r="N26" i="192"/>
  <c r="P26" i="192" s="1"/>
  <c r="I26" i="192"/>
  <c r="D26" i="192"/>
  <c r="F26" i="192" s="1"/>
  <c r="N25" i="192"/>
  <c r="P25" i="192" s="1"/>
  <c r="Q25" i="192" s="1"/>
  <c r="I25" i="192"/>
  <c r="K25" i="192" s="1"/>
  <c r="F25" i="192"/>
  <c r="D25" i="192"/>
  <c r="N24" i="192"/>
  <c r="P24" i="192" s="1"/>
  <c r="Q24" i="192" s="1"/>
  <c r="I24" i="192"/>
  <c r="K24" i="192" s="1"/>
  <c r="D24" i="192"/>
  <c r="F24" i="192" s="1"/>
  <c r="N23" i="192"/>
  <c r="P23" i="192" s="1"/>
  <c r="K23" i="192"/>
  <c r="I23" i="192"/>
  <c r="D23" i="192"/>
  <c r="F23" i="192" s="1"/>
  <c r="O22" i="192"/>
  <c r="J22" i="192"/>
  <c r="E22" i="192"/>
  <c r="D22" i="192"/>
  <c r="P21" i="192"/>
  <c r="K21" i="192"/>
  <c r="F21" i="192"/>
  <c r="P20" i="192"/>
  <c r="Q20" i="192" s="1"/>
  <c r="K20" i="192"/>
  <c r="Q19" i="192"/>
  <c r="P19" i="192"/>
  <c r="K19" i="192"/>
  <c r="F19" i="192"/>
  <c r="N18" i="192"/>
  <c r="O18" i="192" s="1"/>
  <c r="I18" i="192"/>
  <c r="D18" i="192"/>
  <c r="E18" i="192" s="1"/>
  <c r="F18" i="192" s="1"/>
  <c r="N17" i="192"/>
  <c r="O17" i="192" s="1"/>
  <c r="P17" i="192" s="1"/>
  <c r="J17" i="192"/>
  <c r="K17" i="192" s="1"/>
  <c r="I17" i="192"/>
  <c r="D17" i="192"/>
  <c r="E17" i="192" s="1"/>
  <c r="N16" i="192"/>
  <c r="P16" i="192" s="1"/>
  <c r="K16" i="192"/>
  <c r="I16" i="192"/>
  <c r="D16" i="192"/>
  <c r="F16" i="192" s="1"/>
  <c r="N15" i="192"/>
  <c r="P15" i="192" s="1"/>
  <c r="I15" i="192"/>
  <c r="K15" i="192" s="1"/>
  <c r="D15" i="192"/>
  <c r="P14" i="192"/>
  <c r="K14" i="192"/>
  <c r="Q14" i="192" s="1"/>
  <c r="E14" i="192"/>
  <c r="F14" i="192" s="1"/>
  <c r="O13" i="192"/>
  <c r="J13" i="192"/>
  <c r="K13" i="192" s="1"/>
  <c r="E13" i="192"/>
  <c r="F13" i="192" s="1"/>
  <c r="N12" i="192"/>
  <c r="P12" i="192" s="1"/>
  <c r="I12" i="192"/>
  <c r="D12" i="192"/>
  <c r="F12" i="192" s="1"/>
  <c r="O7" i="192"/>
  <c r="J7" i="192"/>
  <c r="E7" i="192"/>
  <c r="C6" i="192"/>
  <c r="O5" i="192"/>
  <c r="M6" i="192" s="1"/>
  <c r="J5" i="192"/>
  <c r="H6" i="192" s="1"/>
  <c r="E5" i="192"/>
  <c r="Q38" i="192" l="1"/>
  <c r="Q48" i="192"/>
  <c r="Q49" i="192"/>
  <c r="D11" i="192"/>
  <c r="I22" i="192"/>
  <c r="Q30" i="192"/>
  <c r="K34" i="192"/>
  <c r="K32" i="192" s="1"/>
  <c r="Q35" i="192"/>
  <c r="Q37" i="192"/>
  <c r="Q57" i="192"/>
  <c r="Q27" i="192"/>
  <c r="Q41" i="192"/>
  <c r="Q42" i="192"/>
  <c r="Q44" i="192"/>
  <c r="I11" i="192"/>
  <c r="Q15" i="192"/>
  <c r="Q16" i="192"/>
  <c r="Q17" i="192"/>
  <c r="Q21" i="192"/>
  <c r="F32" i="192"/>
  <c r="Q56" i="192"/>
  <c r="O11" i="192"/>
  <c r="O10" i="192" s="1"/>
  <c r="F22" i="192"/>
  <c r="Q51" i="192"/>
  <c r="Q50" i="192" s="1"/>
  <c r="P50" i="192"/>
  <c r="Q29" i="192"/>
  <c r="Q47" i="192"/>
  <c r="Q23" i="192"/>
  <c r="P22" i="192"/>
  <c r="Q36" i="192"/>
  <c r="N11" i="192"/>
  <c r="P13" i="192"/>
  <c r="Q13" i="192" s="1"/>
  <c r="E15" i="192"/>
  <c r="E11" i="192" s="1"/>
  <c r="E10" i="192" s="1"/>
  <c r="F17" i="192"/>
  <c r="J18" i="192"/>
  <c r="J11" i="192" s="1"/>
  <c r="J10" i="192" s="1"/>
  <c r="P18" i="192"/>
  <c r="N22" i="192"/>
  <c r="K26" i="192"/>
  <c r="K22" i="192" s="1"/>
  <c r="D32" i="192"/>
  <c r="D10" i="192" s="1"/>
  <c r="P34" i="192"/>
  <c r="F51" i="192"/>
  <c r="F50" i="192" s="1"/>
  <c r="P55" i="192"/>
  <c r="K12" i="192"/>
  <c r="Q12" i="192" s="1"/>
  <c r="K18" i="192" l="1"/>
  <c r="I10" i="192"/>
  <c r="Q55" i="192"/>
  <c r="Q26" i="192"/>
  <c r="Q22" i="192"/>
  <c r="K11" i="192"/>
  <c r="K10" i="192" s="1"/>
  <c r="Q34" i="192"/>
  <c r="P32" i="192"/>
  <c r="Q18" i="192"/>
  <c r="F15" i="192"/>
  <c r="F11" i="192" s="1"/>
  <c r="F10" i="192" s="1"/>
  <c r="N10" i="192"/>
  <c r="P11" i="192"/>
  <c r="F42" i="190"/>
  <c r="F43" i="190"/>
  <c r="F45" i="190"/>
  <c r="Q11" i="192" l="1"/>
  <c r="P10" i="192"/>
  <c r="Q32" i="192"/>
  <c r="D11" i="165"/>
  <c r="Q10" i="192" l="1"/>
  <c r="P30" i="182"/>
  <c r="G17" i="182" l="1"/>
  <c r="F17" i="182"/>
  <c r="H17" i="182"/>
  <c r="K17" i="182"/>
  <c r="L17" i="182"/>
  <c r="M17" i="182"/>
  <c r="F8" i="188"/>
  <c r="G20" i="188"/>
  <c r="G32" i="165" l="1"/>
  <c r="F39" i="190" l="1"/>
  <c r="F40" i="190"/>
  <c r="F41" i="190"/>
  <c r="E46" i="190" l="1"/>
  <c r="C46" i="190"/>
  <c r="F38" i="190"/>
  <c r="F37" i="190"/>
  <c r="F36" i="190"/>
  <c r="F35" i="190"/>
  <c r="F34" i="190"/>
  <c r="F33" i="190"/>
  <c r="F32" i="190"/>
  <c r="F31" i="190"/>
  <c r="F30" i="190"/>
  <c r="F29" i="190"/>
  <c r="F28" i="190"/>
  <c r="D27" i="190"/>
  <c r="F27" i="190" s="1"/>
  <c r="D26" i="190"/>
  <c r="F26" i="190" s="1"/>
  <c r="D25" i="190"/>
  <c r="F25" i="190" s="1"/>
  <c r="D24" i="190"/>
  <c r="F24" i="190" s="1"/>
  <c r="F23" i="190"/>
  <c r="F22" i="190"/>
  <c r="F21" i="190"/>
  <c r="F20" i="190"/>
  <c r="D19" i="190"/>
  <c r="F19" i="190" s="1"/>
  <c r="F18" i="190"/>
  <c r="D17" i="190"/>
  <c r="F17" i="190" s="1"/>
  <c r="D16" i="190"/>
  <c r="F16" i="190" s="1"/>
  <c r="F15" i="190"/>
  <c r="D15" i="190"/>
  <c r="F14" i="190"/>
  <c r="F13" i="190"/>
  <c r="D12" i="190"/>
  <c r="F12" i="190" s="1"/>
  <c r="F11" i="190"/>
  <c r="D10" i="190"/>
  <c r="F10" i="190" s="1"/>
  <c r="F9" i="190"/>
  <c r="F8" i="190"/>
  <c r="F7" i="190"/>
  <c r="D46" i="190" l="1"/>
  <c r="F6" i="190"/>
  <c r="F46" i="190" s="1"/>
  <c r="G21" i="188" l="1"/>
  <c r="G19" i="188"/>
  <c r="G18" i="188"/>
  <c r="G17" i="188"/>
  <c r="G16" i="188"/>
  <c r="G15" i="188"/>
  <c r="G14" i="188"/>
  <c r="G13" i="188"/>
  <c r="G11" i="188"/>
  <c r="E8" i="188"/>
  <c r="D8" i="188"/>
  <c r="C8" i="188"/>
  <c r="G8" i="188" l="1"/>
  <c r="G27" i="188" s="1"/>
  <c r="D30" i="180" l="1"/>
  <c r="J113" i="180"/>
  <c r="H80" i="179"/>
  <c r="H81" i="179"/>
  <c r="H83" i="179"/>
  <c r="H85" i="179"/>
  <c r="H87" i="179"/>
  <c r="H88" i="179"/>
  <c r="H90" i="179"/>
  <c r="H92" i="179"/>
  <c r="H93" i="179"/>
  <c r="H94" i="179"/>
  <c r="H95" i="179"/>
  <c r="H96" i="179"/>
  <c r="H97" i="179"/>
  <c r="H98" i="179"/>
  <c r="H100" i="179"/>
  <c r="H101" i="179"/>
  <c r="H102" i="179"/>
  <c r="H103" i="179"/>
  <c r="H104" i="179"/>
  <c r="H106" i="179"/>
  <c r="H107" i="179"/>
  <c r="H108" i="179"/>
  <c r="H109" i="179"/>
  <c r="H112" i="179"/>
  <c r="H113" i="179"/>
  <c r="H114" i="179"/>
  <c r="H117" i="179"/>
  <c r="H118" i="179"/>
  <c r="G80" i="179"/>
  <c r="G81" i="179"/>
  <c r="G83" i="179"/>
  <c r="G85" i="179"/>
  <c r="G87" i="179"/>
  <c r="G88" i="179"/>
  <c r="G90" i="179"/>
  <c r="G92" i="179"/>
  <c r="G93" i="179"/>
  <c r="G94" i="179"/>
  <c r="G95" i="179"/>
  <c r="G96" i="179"/>
  <c r="G97" i="179"/>
  <c r="G98" i="179"/>
  <c r="G100" i="179"/>
  <c r="G101" i="179"/>
  <c r="G102" i="179"/>
  <c r="G103" i="179"/>
  <c r="G104" i="179"/>
  <c r="G106" i="179"/>
  <c r="G107" i="179"/>
  <c r="G108" i="179"/>
  <c r="G109" i="179"/>
  <c r="G112" i="179"/>
  <c r="G113" i="179"/>
  <c r="G114" i="179"/>
  <c r="G117" i="179"/>
  <c r="G118" i="179"/>
  <c r="F80" i="179"/>
  <c r="F81" i="179"/>
  <c r="F83" i="179"/>
  <c r="F85" i="179"/>
  <c r="F87" i="179"/>
  <c r="F88" i="179"/>
  <c r="F90" i="179"/>
  <c r="F92" i="179"/>
  <c r="F93" i="179"/>
  <c r="F94" i="179"/>
  <c r="F95" i="179"/>
  <c r="F96" i="179"/>
  <c r="F97" i="179"/>
  <c r="F98" i="179"/>
  <c r="F100" i="179"/>
  <c r="F101" i="179"/>
  <c r="F102" i="179"/>
  <c r="F103" i="179"/>
  <c r="F104" i="179"/>
  <c r="F106" i="179"/>
  <c r="F107" i="179"/>
  <c r="F108" i="179"/>
  <c r="F109" i="179"/>
  <c r="F112" i="179"/>
  <c r="F113" i="179"/>
  <c r="F114" i="179"/>
  <c r="F117" i="179"/>
  <c r="F118" i="179"/>
  <c r="E80" i="179"/>
  <c r="E81" i="179"/>
  <c r="E83" i="179"/>
  <c r="E85" i="179"/>
  <c r="E87" i="179"/>
  <c r="E88" i="179"/>
  <c r="E90" i="179"/>
  <c r="E92" i="179"/>
  <c r="E93" i="179"/>
  <c r="E94" i="179"/>
  <c r="E95" i="179"/>
  <c r="E96" i="179"/>
  <c r="E97" i="179"/>
  <c r="E98" i="179"/>
  <c r="E100" i="179"/>
  <c r="E101" i="179"/>
  <c r="E102" i="179"/>
  <c r="E103" i="179"/>
  <c r="E104" i="179"/>
  <c r="E106" i="179"/>
  <c r="E107" i="179"/>
  <c r="E108" i="179"/>
  <c r="E109" i="179"/>
  <c r="E112" i="179"/>
  <c r="E113" i="179"/>
  <c r="E114" i="179"/>
  <c r="E117" i="179"/>
  <c r="E118" i="179"/>
  <c r="D80" i="179"/>
  <c r="D81" i="179"/>
  <c r="D83" i="179"/>
  <c r="D85" i="179"/>
  <c r="D87" i="179"/>
  <c r="D88" i="179"/>
  <c r="D90" i="179"/>
  <c r="D92" i="179"/>
  <c r="D93" i="179"/>
  <c r="D94" i="179"/>
  <c r="D95" i="179"/>
  <c r="D96" i="179"/>
  <c r="D97" i="179"/>
  <c r="D98" i="179"/>
  <c r="D100" i="179"/>
  <c r="D101" i="179"/>
  <c r="D102" i="179"/>
  <c r="D103" i="179"/>
  <c r="D104" i="179"/>
  <c r="D106" i="179"/>
  <c r="D107" i="179"/>
  <c r="D108" i="179"/>
  <c r="D109" i="179"/>
  <c r="D111" i="179"/>
  <c r="D113" i="179"/>
  <c r="D114" i="179"/>
  <c r="D117" i="179"/>
  <c r="D79" i="179"/>
  <c r="E79" i="179"/>
  <c r="F79" i="179"/>
  <c r="G79" i="179"/>
  <c r="H79" i="179"/>
  <c r="H7" i="179"/>
  <c r="H8" i="179"/>
  <c r="H9" i="179"/>
  <c r="H10" i="179"/>
  <c r="H11" i="179"/>
  <c r="H13" i="179"/>
  <c r="H15" i="179"/>
  <c r="H16" i="179"/>
  <c r="H17" i="179"/>
  <c r="H18" i="179"/>
  <c r="H19" i="179"/>
  <c r="H22" i="179"/>
  <c r="H24" i="179"/>
  <c r="H25" i="179"/>
  <c r="H26" i="179"/>
  <c r="H27" i="179"/>
  <c r="H30" i="179"/>
  <c r="H31" i="179"/>
  <c r="H32" i="179"/>
  <c r="H33" i="179"/>
  <c r="H34" i="179"/>
  <c r="H37" i="179"/>
  <c r="H38" i="179"/>
  <c r="H40" i="179"/>
  <c r="H42" i="179"/>
  <c r="H43" i="179"/>
  <c r="H44" i="179"/>
  <c r="H45" i="179"/>
  <c r="H47" i="179"/>
  <c r="H48" i="179"/>
  <c r="H50" i="179"/>
  <c r="H51" i="179"/>
  <c r="H52" i="179"/>
  <c r="H53" i="179"/>
  <c r="H54" i="179"/>
  <c r="H55" i="179"/>
  <c r="H56" i="179"/>
  <c r="H57" i="179"/>
  <c r="H58" i="179"/>
  <c r="H59" i="179"/>
  <c r="H60" i="179"/>
  <c r="H62" i="179"/>
  <c r="H63" i="179"/>
  <c r="H65" i="179"/>
  <c r="H67" i="179"/>
  <c r="H68" i="179"/>
  <c r="H69" i="179"/>
  <c r="H72" i="179"/>
  <c r="H73" i="179"/>
  <c r="H74" i="179"/>
  <c r="H75" i="179"/>
  <c r="G7" i="179"/>
  <c r="G8" i="179"/>
  <c r="G9" i="179"/>
  <c r="G10" i="179"/>
  <c r="G11" i="179"/>
  <c r="G13" i="179"/>
  <c r="G15" i="179"/>
  <c r="G16" i="179"/>
  <c r="G17" i="179"/>
  <c r="G18" i="179"/>
  <c r="G19" i="179"/>
  <c r="G22" i="179"/>
  <c r="G24" i="179"/>
  <c r="G25" i="179"/>
  <c r="G26" i="179"/>
  <c r="G27" i="179"/>
  <c r="G30" i="179"/>
  <c r="G31" i="179"/>
  <c r="G32" i="179"/>
  <c r="G33" i="179"/>
  <c r="G34" i="179"/>
  <c r="G37" i="179"/>
  <c r="G38" i="179"/>
  <c r="G40" i="179"/>
  <c r="G42" i="179"/>
  <c r="G43" i="179"/>
  <c r="G44" i="179"/>
  <c r="G45" i="179"/>
  <c r="G47" i="179"/>
  <c r="G48" i="179"/>
  <c r="G50" i="179"/>
  <c r="G51" i="179"/>
  <c r="G52" i="179"/>
  <c r="G53" i="179"/>
  <c r="G54" i="179"/>
  <c r="G55" i="179"/>
  <c r="G56" i="179"/>
  <c r="G57" i="179"/>
  <c r="G58" i="179"/>
  <c r="G59" i="179"/>
  <c r="G60" i="179"/>
  <c r="G62" i="179"/>
  <c r="G63" i="179"/>
  <c r="G65" i="179"/>
  <c r="G67" i="179"/>
  <c r="G68" i="179"/>
  <c r="G69" i="179"/>
  <c r="G72" i="179"/>
  <c r="G73" i="179"/>
  <c r="G74" i="179"/>
  <c r="F7" i="179"/>
  <c r="F8" i="179"/>
  <c r="F9" i="179"/>
  <c r="F10" i="179"/>
  <c r="F11" i="179"/>
  <c r="F13" i="179"/>
  <c r="F15" i="179"/>
  <c r="F16" i="179"/>
  <c r="F17" i="179"/>
  <c r="F18" i="179"/>
  <c r="F19" i="179"/>
  <c r="F22" i="179"/>
  <c r="F24" i="179"/>
  <c r="F25" i="179"/>
  <c r="F26" i="179"/>
  <c r="F27" i="179"/>
  <c r="F30" i="179"/>
  <c r="F31" i="179"/>
  <c r="F32" i="179"/>
  <c r="F33" i="179"/>
  <c r="F34" i="179"/>
  <c r="F37" i="179"/>
  <c r="F38" i="179"/>
  <c r="F40" i="179"/>
  <c r="F42" i="179"/>
  <c r="F43" i="179"/>
  <c r="F44" i="179"/>
  <c r="F45" i="179"/>
  <c r="F47" i="179"/>
  <c r="F48" i="179"/>
  <c r="F50" i="179"/>
  <c r="F51" i="179"/>
  <c r="F52" i="179"/>
  <c r="F53" i="179"/>
  <c r="F54" i="179"/>
  <c r="F55" i="179"/>
  <c r="F56" i="179"/>
  <c r="F57" i="179"/>
  <c r="F58" i="179"/>
  <c r="F59" i="179"/>
  <c r="F60" i="179"/>
  <c r="F62" i="179"/>
  <c r="F63" i="179"/>
  <c r="F65" i="179"/>
  <c r="F67" i="179"/>
  <c r="F68" i="179"/>
  <c r="F69" i="179"/>
  <c r="F72" i="179"/>
  <c r="F73" i="179"/>
  <c r="F74" i="179"/>
  <c r="F75" i="179"/>
  <c r="E7" i="179"/>
  <c r="E8" i="179"/>
  <c r="E9" i="179"/>
  <c r="E10" i="179"/>
  <c r="E11" i="179"/>
  <c r="E13" i="179"/>
  <c r="E15" i="179"/>
  <c r="E16" i="179"/>
  <c r="E17" i="179"/>
  <c r="E18" i="179"/>
  <c r="E19" i="179"/>
  <c r="E22" i="179"/>
  <c r="E24" i="179"/>
  <c r="E25" i="179"/>
  <c r="E26" i="179"/>
  <c r="E27" i="179"/>
  <c r="E30" i="179"/>
  <c r="E31" i="179"/>
  <c r="E32" i="179"/>
  <c r="E33" i="179"/>
  <c r="E34" i="179"/>
  <c r="E37" i="179"/>
  <c r="E38" i="179"/>
  <c r="E40" i="179"/>
  <c r="E42" i="179"/>
  <c r="E43" i="179"/>
  <c r="E44" i="179"/>
  <c r="E45" i="179"/>
  <c r="E47" i="179"/>
  <c r="E48" i="179"/>
  <c r="E50" i="179"/>
  <c r="E51" i="179"/>
  <c r="E52" i="179"/>
  <c r="E53" i="179"/>
  <c r="E54" i="179"/>
  <c r="E55" i="179"/>
  <c r="E56" i="179"/>
  <c r="E57" i="179"/>
  <c r="E58" i="179"/>
  <c r="E59" i="179"/>
  <c r="E60" i="179"/>
  <c r="E62" i="179"/>
  <c r="E63" i="179"/>
  <c r="E65" i="179"/>
  <c r="E67" i="179"/>
  <c r="E68" i="179"/>
  <c r="E69" i="179"/>
  <c r="E72" i="179"/>
  <c r="E73" i="179"/>
  <c r="E74" i="179"/>
  <c r="D7" i="179"/>
  <c r="D8" i="179"/>
  <c r="D9" i="179"/>
  <c r="D10" i="179"/>
  <c r="D11" i="179"/>
  <c r="D13" i="179"/>
  <c r="D15" i="179"/>
  <c r="D16" i="179"/>
  <c r="D17" i="179"/>
  <c r="D18" i="179"/>
  <c r="D19" i="179"/>
  <c r="D22" i="179"/>
  <c r="D24" i="179"/>
  <c r="D25" i="179"/>
  <c r="D26" i="179"/>
  <c r="D27" i="179"/>
  <c r="D31" i="179"/>
  <c r="D32" i="179"/>
  <c r="D33" i="179"/>
  <c r="D34" i="179"/>
  <c r="D37" i="179"/>
  <c r="D38" i="179"/>
  <c r="D40" i="179"/>
  <c r="D42" i="179"/>
  <c r="D43" i="179"/>
  <c r="D44" i="179"/>
  <c r="D45" i="179"/>
  <c r="D47" i="179"/>
  <c r="D48" i="179"/>
  <c r="D50" i="179"/>
  <c r="D51" i="179"/>
  <c r="D52" i="179"/>
  <c r="D53" i="179"/>
  <c r="D54" i="179"/>
  <c r="D55" i="179"/>
  <c r="D56" i="179"/>
  <c r="D57" i="179"/>
  <c r="D58" i="179"/>
  <c r="D59" i="179"/>
  <c r="D60" i="179"/>
  <c r="D62" i="179"/>
  <c r="D63" i="179"/>
  <c r="D65" i="179"/>
  <c r="D67" i="179"/>
  <c r="D68" i="179"/>
  <c r="D69" i="179"/>
  <c r="D72" i="179"/>
  <c r="D73" i="179"/>
  <c r="D74" i="179"/>
  <c r="D75" i="179"/>
  <c r="D6" i="179"/>
  <c r="E6" i="179"/>
  <c r="F6" i="179"/>
  <c r="G6" i="179"/>
  <c r="H6" i="179"/>
  <c r="D17" i="182" l="1"/>
  <c r="P14" i="182"/>
  <c r="H119" i="181"/>
  <c r="H120" i="181" s="1"/>
  <c r="G119" i="181"/>
  <c r="G120" i="181" s="1"/>
  <c r="F119" i="181"/>
  <c r="F120" i="181" s="1"/>
  <c r="E119" i="181"/>
  <c r="E120" i="181" s="1"/>
  <c r="C117" i="181"/>
  <c r="H115" i="181"/>
  <c r="D115" i="181"/>
  <c r="C114" i="181"/>
  <c r="C113" i="181"/>
  <c r="C112" i="181"/>
  <c r="H111" i="181"/>
  <c r="G111" i="181"/>
  <c r="G115" i="181" s="1"/>
  <c r="F111" i="181"/>
  <c r="F115" i="181" s="1"/>
  <c r="E111" i="181"/>
  <c r="H110" i="181"/>
  <c r="G110" i="181"/>
  <c r="F110" i="181"/>
  <c r="E110" i="181"/>
  <c r="D110" i="181"/>
  <c r="C109" i="181"/>
  <c r="C108" i="181"/>
  <c r="C107" i="181"/>
  <c r="C106" i="181"/>
  <c r="H105" i="181"/>
  <c r="G105" i="181"/>
  <c r="F105" i="181"/>
  <c r="E105" i="181"/>
  <c r="D105" i="181"/>
  <c r="C104" i="181"/>
  <c r="C103" i="181"/>
  <c r="C102" i="181"/>
  <c r="C101" i="181"/>
  <c r="C100" i="181"/>
  <c r="E99" i="181"/>
  <c r="C98" i="181"/>
  <c r="C97" i="181"/>
  <c r="C96" i="181"/>
  <c r="C95" i="181"/>
  <c r="C94" i="181"/>
  <c r="C93" i="181"/>
  <c r="C92" i="181"/>
  <c r="H91" i="181"/>
  <c r="H99" i="181" s="1"/>
  <c r="G91" i="181"/>
  <c r="G99" i="181" s="1"/>
  <c r="F91" i="181"/>
  <c r="F99" i="181" s="1"/>
  <c r="E91" i="181"/>
  <c r="D91" i="181"/>
  <c r="C90" i="181"/>
  <c r="C88" i="181"/>
  <c r="C87" i="181"/>
  <c r="H86" i="181"/>
  <c r="G86" i="181"/>
  <c r="F86" i="181"/>
  <c r="E86" i="181"/>
  <c r="D86" i="181"/>
  <c r="C86" i="181" s="1"/>
  <c r="C85" i="181"/>
  <c r="H84" i="181"/>
  <c r="G84" i="181"/>
  <c r="F84" i="181"/>
  <c r="E84" i="181"/>
  <c r="D84" i="181"/>
  <c r="C83" i="181"/>
  <c r="H82" i="181"/>
  <c r="G82" i="181"/>
  <c r="F82" i="181"/>
  <c r="E82" i="181"/>
  <c r="D82" i="181"/>
  <c r="C81" i="181"/>
  <c r="C80" i="181"/>
  <c r="C79" i="181"/>
  <c r="H77" i="181"/>
  <c r="H76" i="181"/>
  <c r="G76" i="181"/>
  <c r="G77" i="181" s="1"/>
  <c r="F76" i="181"/>
  <c r="F77" i="181" s="1"/>
  <c r="D76" i="181"/>
  <c r="D77" i="181" s="1"/>
  <c r="C74" i="181"/>
  <c r="C73" i="181"/>
  <c r="C72" i="181"/>
  <c r="H70" i="181"/>
  <c r="G70" i="181"/>
  <c r="F70" i="181"/>
  <c r="E70" i="181"/>
  <c r="D70" i="181"/>
  <c r="C70" i="181" s="1"/>
  <c r="C69" i="181"/>
  <c r="C68" i="181"/>
  <c r="C67" i="181"/>
  <c r="H66" i="181"/>
  <c r="G66" i="181"/>
  <c r="F66" i="181"/>
  <c r="E66" i="181"/>
  <c r="D66" i="181"/>
  <c r="C65" i="181"/>
  <c r="H64" i="181"/>
  <c r="G64" i="181"/>
  <c r="F64" i="181"/>
  <c r="E64" i="181"/>
  <c r="D64" i="181"/>
  <c r="C64" i="181"/>
  <c r="C63" i="181"/>
  <c r="C62" i="181"/>
  <c r="E61" i="181"/>
  <c r="C60" i="181"/>
  <c r="C59" i="181"/>
  <c r="C58" i="181"/>
  <c r="C57" i="181"/>
  <c r="C56" i="181"/>
  <c r="C55" i="181"/>
  <c r="C54" i="181"/>
  <c r="C53" i="181"/>
  <c r="C52" i="181"/>
  <c r="C51" i="181"/>
  <c r="C50" i="181"/>
  <c r="H49" i="181"/>
  <c r="G49" i="181"/>
  <c r="F49" i="181"/>
  <c r="E49" i="181"/>
  <c r="D49" i="181"/>
  <c r="C49" i="181" s="1"/>
  <c r="C48" i="181"/>
  <c r="C47" i="181"/>
  <c r="H46" i="181"/>
  <c r="G46" i="181"/>
  <c r="F46" i="181"/>
  <c r="E46" i="181"/>
  <c r="D46" i="181"/>
  <c r="C45" i="181"/>
  <c r="C44" i="181"/>
  <c r="C43" i="181"/>
  <c r="C42" i="181"/>
  <c r="H41" i="181"/>
  <c r="H61" i="181" s="1"/>
  <c r="G41" i="181"/>
  <c r="G61" i="181" s="1"/>
  <c r="F41" i="181"/>
  <c r="F61" i="181" s="1"/>
  <c r="E41" i="181"/>
  <c r="D41" i="181"/>
  <c r="D61" i="181" s="1"/>
  <c r="C40" i="181"/>
  <c r="C38" i="181"/>
  <c r="C37" i="181"/>
  <c r="H36" i="181"/>
  <c r="G36" i="181"/>
  <c r="F36" i="181"/>
  <c r="E36" i="181"/>
  <c r="D36" i="181"/>
  <c r="H35" i="181"/>
  <c r="G35" i="181"/>
  <c r="F35" i="181"/>
  <c r="E35" i="181"/>
  <c r="C35" i="181" s="1"/>
  <c r="D35" i="181"/>
  <c r="C34" i="181"/>
  <c r="C33" i="181"/>
  <c r="C32" i="181"/>
  <c r="C31" i="181"/>
  <c r="H29" i="181"/>
  <c r="G29" i="181"/>
  <c r="G39" i="181" s="1"/>
  <c r="F29" i="181"/>
  <c r="E29" i="181"/>
  <c r="C27" i="181"/>
  <c r="C26" i="181"/>
  <c r="C25" i="181"/>
  <c r="C24" i="181"/>
  <c r="H23" i="181"/>
  <c r="G23" i="181"/>
  <c r="F23" i="181"/>
  <c r="E23" i="181"/>
  <c r="D23" i="181"/>
  <c r="C23" i="181" s="1"/>
  <c r="C22" i="181"/>
  <c r="H21" i="181"/>
  <c r="G21" i="181"/>
  <c r="F21" i="181"/>
  <c r="E21" i="181"/>
  <c r="E28" i="181" s="1"/>
  <c r="D21" i="181"/>
  <c r="H20" i="181"/>
  <c r="C19" i="181"/>
  <c r="C18" i="181"/>
  <c r="C17" i="181"/>
  <c r="C16" i="181"/>
  <c r="C15" i="181"/>
  <c r="H14" i="181"/>
  <c r="G14" i="181"/>
  <c r="F14" i="181"/>
  <c r="E14" i="181"/>
  <c r="D14" i="181"/>
  <c r="C14" i="181"/>
  <c r="C13" i="181"/>
  <c r="H12" i="181"/>
  <c r="G12" i="181"/>
  <c r="F12" i="181"/>
  <c r="F20" i="181" s="1"/>
  <c r="E12" i="181"/>
  <c r="D12" i="181"/>
  <c r="C11" i="181"/>
  <c r="C10" i="181"/>
  <c r="C9" i="181"/>
  <c r="C8" i="181"/>
  <c r="C7" i="181"/>
  <c r="C6" i="181"/>
  <c r="H119" i="180"/>
  <c r="H120" i="180" s="1"/>
  <c r="G119" i="180"/>
  <c r="G120" i="180" s="1"/>
  <c r="F119" i="180"/>
  <c r="F120" i="180" s="1"/>
  <c r="E119" i="180"/>
  <c r="E120" i="180" s="1"/>
  <c r="C117" i="180"/>
  <c r="F115" i="180"/>
  <c r="D115" i="180"/>
  <c r="C114" i="180"/>
  <c r="C113" i="180"/>
  <c r="C112" i="180"/>
  <c r="H111" i="180"/>
  <c r="H115" i="180" s="1"/>
  <c r="G111" i="180"/>
  <c r="G115" i="180" s="1"/>
  <c r="F111" i="180"/>
  <c r="E111" i="180"/>
  <c r="C111" i="180" s="1"/>
  <c r="H110" i="180"/>
  <c r="G110" i="180"/>
  <c r="F110" i="180"/>
  <c r="E110" i="180"/>
  <c r="D110" i="180"/>
  <c r="C109" i="180"/>
  <c r="C108" i="180"/>
  <c r="C107" i="180"/>
  <c r="C106" i="180"/>
  <c r="H105" i="180"/>
  <c r="G105" i="180"/>
  <c r="F105" i="180"/>
  <c r="E105" i="180"/>
  <c r="D105" i="180"/>
  <c r="C104" i="180"/>
  <c r="C103" i="180"/>
  <c r="C102" i="180"/>
  <c r="C101" i="180"/>
  <c r="C100" i="180"/>
  <c r="G99" i="180"/>
  <c r="C98" i="180"/>
  <c r="C97" i="180"/>
  <c r="C96" i="180"/>
  <c r="C95" i="180"/>
  <c r="C94" i="180"/>
  <c r="C93" i="180"/>
  <c r="C92" i="180"/>
  <c r="H91" i="180"/>
  <c r="H99" i="180" s="1"/>
  <c r="G91" i="180"/>
  <c r="F91" i="180"/>
  <c r="F99" i="180" s="1"/>
  <c r="E91" i="180"/>
  <c r="E99" i="180" s="1"/>
  <c r="D91" i="180"/>
  <c r="C90" i="180"/>
  <c r="C88" i="180"/>
  <c r="C87" i="180"/>
  <c r="H86" i="180"/>
  <c r="G86" i="180"/>
  <c r="G89" i="180" s="1"/>
  <c r="F86" i="180"/>
  <c r="E86" i="180"/>
  <c r="C86" i="180" s="1"/>
  <c r="D86" i="180"/>
  <c r="C85" i="180"/>
  <c r="H84" i="180"/>
  <c r="G84" i="180"/>
  <c r="F84" i="180"/>
  <c r="E84" i="180"/>
  <c r="D84" i="180"/>
  <c r="C84" i="180" s="1"/>
  <c r="C83" i="180"/>
  <c r="H82" i="180"/>
  <c r="G82" i="180"/>
  <c r="F82" i="180"/>
  <c r="F89" i="180" s="1"/>
  <c r="F116" i="180" s="1"/>
  <c r="F121" i="180" s="1"/>
  <c r="E82" i="180"/>
  <c r="D82" i="180"/>
  <c r="C81" i="180"/>
  <c r="C80" i="180"/>
  <c r="C79" i="180"/>
  <c r="H76" i="180"/>
  <c r="H77" i="180" s="1"/>
  <c r="F76" i="180"/>
  <c r="F77" i="180" s="1"/>
  <c r="E76" i="180"/>
  <c r="E77" i="180" s="1"/>
  <c r="D76" i="180"/>
  <c r="D77" i="180" s="1"/>
  <c r="C74" i="180"/>
  <c r="C73" i="180"/>
  <c r="C72" i="180"/>
  <c r="H70" i="180"/>
  <c r="G70" i="180"/>
  <c r="F70" i="180"/>
  <c r="E70" i="180"/>
  <c r="D70" i="180"/>
  <c r="C70" i="180"/>
  <c r="C69" i="180"/>
  <c r="C68" i="180"/>
  <c r="C67" i="180"/>
  <c r="H66" i="180"/>
  <c r="G66" i="180"/>
  <c r="F66" i="180"/>
  <c r="E66" i="180"/>
  <c r="D66" i="180"/>
  <c r="C66" i="180" s="1"/>
  <c r="C65" i="180"/>
  <c r="H64" i="180"/>
  <c r="G64" i="180"/>
  <c r="F64" i="180"/>
  <c r="E64" i="180"/>
  <c r="D64" i="180"/>
  <c r="C64" i="180" s="1"/>
  <c r="C63" i="180"/>
  <c r="C62" i="180"/>
  <c r="C60" i="180"/>
  <c r="C59" i="180"/>
  <c r="C58" i="180"/>
  <c r="C57" i="180"/>
  <c r="C56" i="180"/>
  <c r="C55" i="180"/>
  <c r="C54" i="180"/>
  <c r="C53" i="180"/>
  <c r="C52" i="180"/>
  <c r="C51" i="180"/>
  <c r="C50" i="180"/>
  <c r="H49" i="180"/>
  <c r="G49" i="180"/>
  <c r="F49" i="180"/>
  <c r="E49" i="180"/>
  <c r="D49" i="180"/>
  <c r="C48" i="180"/>
  <c r="C47" i="180"/>
  <c r="H46" i="180"/>
  <c r="G46" i="180"/>
  <c r="F46" i="180"/>
  <c r="E46" i="180"/>
  <c r="D46" i="180"/>
  <c r="C45" i="180"/>
  <c r="C44" i="180"/>
  <c r="C43" i="180"/>
  <c r="C42" i="180"/>
  <c r="H41" i="180"/>
  <c r="G41" i="180"/>
  <c r="G61" i="180" s="1"/>
  <c r="F41" i="180"/>
  <c r="E41" i="180"/>
  <c r="E61" i="180" s="1"/>
  <c r="D41" i="180"/>
  <c r="C40" i="180"/>
  <c r="C38" i="180"/>
  <c r="C37" i="180"/>
  <c r="H36" i="180"/>
  <c r="G36" i="180"/>
  <c r="F36" i="180"/>
  <c r="E36" i="180"/>
  <c r="D36" i="180"/>
  <c r="H35" i="180"/>
  <c r="G35" i="180"/>
  <c r="F35" i="180"/>
  <c r="E35" i="180"/>
  <c r="D35" i="180"/>
  <c r="C35" i="180" s="1"/>
  <c r="C34" i="180"/>
  <c r="C33" i="180"/>
  <c r="C32" i="180"/>
  <c r="C31" i="180"/>
  <c r="C30" i="180"/>
  <c r="H29" i="180"/>
  <c r="G29" i="180"/>
  <c r="G39" i="180" s="1"/>
  <c r="F29" i="180"/>
  <c r="E29" i="180"/>
  <c r="D29" i="180"/>
  <c r="C27" i="180"/>
  <c r="C26" i="180"/>
  <c r="C25" i="180"/>
  <c r="C24" i="180"/>
  <c r="H23" i="180"/>
  <c r="G23" i="180"/>
  <c r="G28" i="180" s="1"/>
  <c r="F23" i="180"/>
  <c r="E23" i="180"/>
  <c r="C23" i="180" s="1"/>
  <c r="D23" i="180"/>
  <c r="C22" i="180"/>
  <c r="H21" i="180"/>
  <c r="H28" i="180" s="1"/>
  <c r="G21" i="180"/>
  <c r="F21" i="180"/>
  <c r="F28" i="180" s="1"/>
  <c r="E21" i="180"/>
  <c r="D21" i="180"/>
  <c r="D28" i="180" s="1"/>
  <c r="C19" i="180"/>
  <c r="C18" i="180"/>
  <c r="C17" i="180"/>
  <c r="C16" i="180"/>
  <c r="C15" i="180"/>
  <c r="H14" i="180"/>
  <c r="G14" i="180"/>
  <c r="F14" i="180"/>
  <c r="E14" i="180"/>
  <c r="D14" i="180"/>
  <c r="C14" i="180" s="1"/>
  <c r="C13" i="180"/>
  <c r="H12" i="180"/>
  <c r="H20" i="180" s="1"/>
  <c r="G12" i="180"/>
  <c r="G20" i="180" s="1"/>
  <c r="F12" i="180"/>
  <c r="E12" i="180"/>
  <c r="E20" i="180" s="1"/>
  <c r="D12" i="180"/>
  <c r="C11" i="180"/>
  <c r="C10" i="180"/>
  <c r="C9" i="180"/>
  <c r="C8" i="180"/>
  <c r="C7" i="180"/>
  <c r="C6" i="180"/>
  <c r="D20" i="180" l="1"/>
  <c r="C12" i="181"/>
  <c r="E28" i="180"/>
  <c r="E39" i="180"/>
  <c r="E71" i="180" s="1"/>
  <c r="E78" i="180" s="1"/>
  <c r="C46" i="180"/>
  <c r="D89" i="180"/>
  <c r="H89" i="180"/>
  <c r="H116" i="180" s="1"/>
  <c r="H121" i="180" s="1"/>
  <c r="G116" i="180"/>
  <c r="G121" i="180" s="1"/>
  <c r="G75" i="180" s="1"/>
  <c r="G75" i="179" s="1"/>
  <c r="C105" i="180"/>
  <c r="E89" i="181"/>
  <c r="C91" i="181"/>
  <c r="C110" i="181"/>
  <c r="F20" i="180"/>
  <c r="F39" i="180"/>
  <c r="F61" i="180"/>
  <c r="F71" i="180" s="1"/>
  <c r="F78" i="180" s="1"/>
  <c r="E89" i="180"/>
  <c r="C89" i="180" s="1"/>
  <c r="C91" i="180"/>
  <c r="C110" i="180"/>
  <c r="E20" i="181"/>
  <c r="E71" i="181" s="1"/>
  <c r="D20" i="181"/>
  <c r="C20" i="181" s="1"/>
  <c r="F28" i="181"/>
  <c r="G28" i="181"/>
  <c r="F39" i="181"/>
  <c r="C66" i="181"/>
  <c r="F89" i="181"/>
  <c r="F116" i="181" s="1"/>
  <c r="F121" i="181" s="1"/>
  <c r="C84" i="181"/>
  <c r="C111" i="181"/>
  <c r="C12" i="180"/>
  <c r="H39" i="180"/>
  <c r="D36" i="179"/>
  <c r="D61" i="180"/>
  <c r="H61" i="180"/>
  <c r="H71" i="180" s="1"/>
  <c r="H78" i="180" s="1"/>
  <c r="C49" i="180"/>
  <c r="G20" i="181"/>
  <c r="G71" i="181" s="1"/>
  <c r="G78" i="181" s="1"/>
  <c r="D28" i="181"/>
  <c r="H28" i="181"/>
  <c r="H39" i="181"/>
  <c r="E39" i="181"/>
  <c r="C46" i="181"/>
  <c r="D89" i="181"/>
  <c r="C89" i="181" s="1"/>
  <c r="H89" i="181"/>
  <c r="H116" i="181" s="1"/>
  <c r="H121" i="181" s="1"/>
  <c r="G89" i="181"/>
  <c r="G116" i="181" s="1"/>
  <c r="G121" i="181" s="1"/>
  <c r="C105" i="181"/>
  <c r="D39" i="180"/>
  <c r="C29" i="180"/>
  <c r="F71" i="181"/>
  <c r="F78" i="181" s="1"/>
  <c r="H71" i="181"/>
  <c r="H78" i="181" s="1"/>
  <c r="C61" i="181"/>
  <c r="C21" i="181"/>
  <c r="C41" i="181"/>
  <c r="D99" i="181"/>
  <c r="C99" i="181" s="1"/>
  <c r="E115" i="181"/>
  <c r="C115" i="181" s="1"/>
  <c r="C36" i="181"/>
  <c r="C82" i="181"/>
  <c r="G71" i="180"/>
  <c r="C28" i="180"/>
  <c r="C75" i="180"/>
  <c r="D118" i="180" s="1"/>
  <c r="C21" i="180"/>
  <c r="C41" i="180"/>
  <c r="D99" i="180"/>
  <c r="E115" i="180"/>
  <c r="C36" i="180"/>
  <c r="C82" i="180"/>
  <c r="C20" i="180"/>
  <c r="C28" i="181" l="1"/>
  <c r="C61" i="180"/>
  <c r="E116" i="180"/>
  <c r="E121" i="180" s="1"/>
  <c r="G76" i="180"/>
  <c r="G77" i="180" s="1"/>
  <c r="C77" i="180" s="1"/>
  <c r="C39" i="180"/>
  <c r="D71" i="180"/>
  <c r="C99" i="180"/>
  <c r="P25" i="182"/>
  <c r="E116" i="181"/>
  <c r="E121" i="181" s="1"/>
  <c r="D116" i="181"/>
  <c r="D116" i="180"/>
  <c r="C76" i="180"/>
  <c r="C115" i="180"/>
  <c r="D119" i="180"/>
  <c r="C118" i="180"/>
  <c r="G78" i="180"/>
  <c r="D78" i="180" l="1"/>
  <c r="C78" i="180" s="1"/>
  <c r="C71" i="180"/>
  <c r="C116" i="181"/>
  <c r="D118" i="181"/>
  <c r="D118" i="179" s="1"/>
  <c r="E75" i="181"/>
  <c r="E75" i="179" s="1"/>
  <c r="C116" i="180"/>
  <c r="C119" i="180"/>
  <c r="D120" i="180"/>
  <c r="C120" i="180" s="1"/>
  <c r="D119" i="181" l="1"/>
  <c r="D30" i="181"/>
  <c r="D30" i="179" s="1"/>
  <c r="C118" i="181"/>
  <c r="E76" i="181"/>
  <c r="C75" i="181"/>
  <c r="D121" i="180"/>
  <c r="C121" i="180" l="1"/>
  <c r="C30" i="181"/>
  <c r="D29" i="181"/>
  <c r="E77" i="181"/>
  <c r="C76" i="181"/>
  <c r="C119" i="181"/>
  <c r="D120" i="181"/>
  <c r="C120" i="181" l="1"/>
  <c r="D121" i="181"/>
  <c r="C121" i="181" s="1"/>
  <c r="C77" i="181"/>
  <c r="E78" i="181"/>
  <c r="D39" i="181"/>
  <c r="C29" i="181"/>
  <c r="C39" i="181" l="1"/>
  <c r="D71" i="181"/>
  <c r="D78" i="181" l="1"/>
  <c r="C78" i="181" s="1"/>
  <c r="C71" i="181"/>
  <c r="H46" i="165" l="1"/>
  <c r="G46" i="165"/>
  <c r="F46" i="165"/>
  <c r="F119" i="179" s="1"/>
  <c r="E46" i="165"/>
  <c r="D46" i="165"/>
  <c r="D119" i="179" s="1"/>
  <c r="C45" i="165"/>
  <c r="C44" i="165"/>
  <c r="C41" i="165"/>
  <c r="C40" i="165"/>
  <c r="C113" i="179" s="1"/>
  <c r="D39" i="165"/>
  <c r="H38" i="165"/>
  <c r="G38" i="165"/>
  <c r="G111" i="179" s="1"/>
  <c r="F38" i="165"/>
  <c r="E38" i="165"/>
  <c r="H37" i="165"/>
  <c r="H110" i="179" s="1"/>
  <c r="G37" i="165"/>
  <c r="G110" i="179" s="1"/>
  <c r="F37" i="165"/>
  <c r="F110" i="179" s="1"/>
  <c r="E37" i="165"/>
  <c r="E110" i="179" s="1"/>
  <c r="D37" i="165"/>
  <c r="D110" i="179" s="1"/>
  <c r="C36" i="165"/>
  <c r="C35" i="165"/>
  <c r="C34" i="165"/>
  <c r="C107" i="179" s="1"/>
  <c r="C33" i="165"/>
  <c r="H32" i="165"/>
  <c r="F32" i="165"/>
  <c r="E32" i="165"/>
  <c r="E105" i="179" s="1"/>
  <c r="D32" i="165"/>
  <c r="C31" i="165"/>
  <c r="C30" i="165"/>
  <c r="C29" i="165"/>
  <c r="C28" i="165"/>
  <c r="C27" i="165"/>
  <c r="C100" i="179" s="1"/>
  <c r="C25" i="165"/>
  <c r="C24" i="165"/>
  <c r="C23" i="165"/>
  <c r="C22" i="165"/>
  <c r="C21" i="165"/>
  <c r="C94" i="179" s="1"/>
  <c r="C20" i="165"/>
  <c r="C19" i="165"/>
  <c r="C92" i="179" s="1"/>
  <c r="H18" i="165"/>
  <c r="G18" i="165"/>
  <c r="F18" i="165"/>
  <c r="E18" i="165"/>
  <c r="D18" i="165"/>
  <c r="C17" i="165"/>
  <c r="C90" i="179" s="1"/>
  <c r="C15" i="165"/>
  <c r="C14" i="165"/>
  <c r="C87" i="179" s="1"/>
  <c r="H13" i="165"/>
  <c r="H86" i="179" s="1"/>
  <c r="G13" i="165"/>
  <c r="G86" i="179" s="1"/>
  <c r="F13" i="165"/>
  <c r="F86" i="179" s="1"/>
  <c r="E13" i="165"/>
  <c r="E86" i="179" s="1"/>
  <c r="D13" i="165"/>
  <c r="D86" i="179" s="1"/>
  <c r="C12" i="165"/>
  <c r="C85" i="179" s="1"/>
  <c r="H11" i="165"/>
  <c r="H84" i="179" s="1"/>
  <c r="G11" i="165"/>
  <c r="G84" i="179" s="1"/>
  <c r="F11" i="165"/>
  <c r="F84" i="179" s="1"/>
  <c r="E11" i="165"/>
  <c r="E84" i="179" s="1"/>
  <c r="D84" i="179"/>
  <c r="C10" i="165"/>
  <c r="H9" i="165"/>
  <c r="G9" i="165"/>
  <c r="G82" i="179" s="1"/>
  <c r="F9" i="165"/>
  <c r="F82" i="179" s="1"/>
  <c r="E9" i="165"/>
  <c r="E82" i="179" s="1"/>
  <c r="D9" i="165"/>
  <c r="C8" i="165"/>
  <c r="C7" i="165"/>
  <c r="C6" i="165"/>
  <c r="H76" i="164"/>
  <c r="G76" i="164"/>
  <c r="G76" i="179" s="1"/>
  <c r="F76" i="164"/>
  <c r="E76" i="164"/>
  <c r="D76" i="164"/>
  <c r="D76" i="179" s="1"/>
  <c r="C75" i="164"/>
  <c r="C74" i="164"/>
  <c r="C73" i="164"/>
  <c r="C72" i="164"/>
  <c r="H70" i="164"/>
  <c r="H70" i="179" s="1"/>
  <c r="G70" i="164"/>
  <c r="G70" i="179" s="1"/>
  <c r="F70" i="164"/>
  <c r="F70" i="179" s="1"/>
  <c r="E70" i="164"/>
  <c r="E70" i="179" s="1"/>
  <c r="D70" i="164"/>
  <c r="D70" i="179" s="1"/>
  <c r="C69" i="164"/>
  <c r="C69" i="179" s="1"/>
  <c r="C68" i="164"/>
  <c r="C67" i="164"/>
  <c r="C67" i="179" s="1"/>
  <c r="H66" i="164"/>
  <c r="H66" i="179" s="1"/>
  <c r="G66" i="164"/>
  <c r="G66" i="179" s="1"/>
  <c r="F66" i="164"/>
  <c r="F66" i="179" s="1"/>
  <c r="E66" i="164"/>
  <c r="E66" i="179" s="1"/>
  <c r="D66" i="164"/>
  <c r="D66" i="179" s="1"/>
  <c r="C65" i="164"/>
  <c r="H64" i="164"/>
  <c r="H64" i="179" s="1"/>
  <c r="G64" i="164"/>
  <c r="G64" i="179" s="1"/>
  <c r="F64" i="164"/>
  <c r="F64" i="179" s="1"/>
  <c r="E64" i="164"/>
  <c r="E64" i="179" s="1"/>
  <c r="D64" i="164"/>
  <c r="D64" i="179" s="1"/>
  <c r="C63" i="164"/>
  <c r="C63" i="179" s="1"/>
  <c r="C62" i="164"/>
  <c r="C60" i="164"/>
  <c r="C60" i="179" s="1"/>
  <c r="C59" i="164"/>
  <c r="C59" i="179" s="1"/>
  <c r="C58" i="164"/>
  <c r="C58" i="179" s="1"/>
  <c r="C57" i="164"/>
  <c r="C56" i="164"/>
  <c r="C56" i="179" s="1"/>
  <c r="C55" i="164"/>
  <c r="C54" i="164"/>
  <c r="C54" i="179" s="1"/>
  <c r="C53" i="164"/>
  <c r="C53" i="179" s="1"/>
  <c r="C52" i="164"/>
  <c r="C52" i="179" s="1"/>
  <c r="C51" i="164"/>
  <c r="C50" i="164"/>
  <c r="C50" i="179" s="1"/>
  <c r="H49" i="164"/>
  <c r="H49" i="179" s="1"/>
  <c r="G49" i="164"/>
  <c r="G49" i="179" s="1"/>
  <c r="F49" i="164"/>
  <c r="F49" i="179" s="1"/>
  <c r="E49" i="164"/>
  <c r="E49" i="179" s="1"/>
  <c r="D49" i="164"/>
  <c r="D49" i="179" s="1"/>
  <c r="C48" i="164"/>
  <c r="C47" i="164"/>
  <c r="H46" i="164"/>
  <c r="G46" i="164"/>
  <c r="G46" i="179" s="1"/>
  <c r="F46" i="164"/>
  <c r="F46" i="179" s="1"/>
  <c r="E46" i="164"/>
  <c r="E46" i="179" s="1"/>
  <c r="D46" i="164"/>
  <c r="C45" i="164"/>
  <c r="C45" i="179" s="1"/>
  <c r="C44" i="164"/>
  <c r="C44" i="179" s="1"/>
  <c r="C43" i="164"/>
  <c r="C42" i="164"/>
  <c r="C42" i="179" s="1"/>
  <c r="H41" i="164"/>
  <c r="H41" i="179" s="1"/>
  <c r="G41" i="164"/>
  <c r="F41" i="164"/>
  <c r="F41" i="179" s="1"/>
  <c r="E41" i="164"/>
  <c r="D41" i="164"/>
  <c r="C40" i="164"/>
  <c r="C40" i="179" s="1"/>
  <c r="C38" i="164"/>
  <c r="C38" i="179" s="1"/>
  <c r="C37" i="164"/>
  <c r="C37" i="179" s="1"/>
  <c r="H36" i="164"/>
  <c r="H36" i="179" s="1"/>
  <c r="G36" i="164"/>
  <c r="G36" i="179" s="1"/>
  <c r="F36" i="164"/>
  <c r="F36" i="179" s="1"/>
  <c r="E36" i="164"/>
  <c r="E36" i="179" s="1"/>
  <c r="H35" i="164"/>
  <c r="H35" i="179" s="1"/>
  <c r="G35" i="164"/>
  <c r="G35" i="179" s="1"/>
  <c r="F35" i="164"/>
  <c r="F35" i="179" s="1"/>
  <c r="E35" i="164"/>
  <c r="E35" i="179" s="1"/>
  <c r="D35" i="164"/>
  <c r="C34" i="164"/>
  <c r="C34" i="179" s="1"/>
  <c r="C33" i="164"/>
  <c r="C32" i="164"/>
  <c r="C32" i="179" s="1"/>
  <c r="C31" i="164"/>
  <c r="C31" i="179" s="1"/>
  <c r="C30" i="164"/>
  <c r="C30" i="179" s="1"/>
  <c r="H29" i="164"/>
  <c r="H29" i="179" s="1"/>
  <c r="G29" i="164"/>
  <c r="F29" i="164"/>
  <c r="F29" i="179" s="1"/>
  <c r="E29" i="164"/>
  <c r="D29" i="164"/>
  <c r="D29" i="179" s="1"/>
  <c r="C27" i="164"/>
  <c r="C27" i="179" s="1"/>
  <c r="C26" i="164"/>
  <c r="C26" i="179" s="1"/>
  <c r="C25" i="164"/>
  <c r="C25" i="179" s="1"/>
  <c r="C24" i="164"/>
  <c r="C24" i="179" s="1"/>
  <c r="H23" i="164"/>
  <c r="H23" i="179" s="1"/>
  <c r="G23" i="164"/>
  <c r="G23" i="179" s="1"/>
  <c r="F23" i="164"/>
  <c r="F23" i="179" s="1"/>
  <c r="E23" i="164"/>
  <c r="E23" i="179" s="1"/>
  <c r="D23" i="164"/>
  <c r="D23" i="179" s="1"/>
  <c r="C22" i="164"/>
  <c r="C22" i="179" s="1"/>
  <c r="H21" i="164"/>
  <c r="G21" i="164"/>
  <c r="F21" i="164"/>
  <c r="E21" i="164"/>
  <c r="D21" i="164"/>
  <c r="D21" i="179" s="1"/>
  <c r="C19" i="164"/>
  <c r="C19" i="179" s="1"/>
  <c r="C18" i="164"/>
  <c r="C17" i="164"/>
  <c r="C16" i="164"/>
  <c r="C15" i="164"/>
  <c r="H14" i="164"/>
  <c r="H14" i="179" s="1"/>
  <c r="G14" i="164"/>
  <c r="F14" i="164"/>
  <c r="F14" i="179" s="1"/>
  <c r="E14" i="164"/>
  <c r="E14" i="179" s="1"/>
  <c r="D14" i="164"/>
  <c r="D14" i="179" s="1"/>
  <c r="C13" i="164"/>
  <c r="H12" i="164"/>
  <c r="G12" i="164"/>
  <c r="G12" i="179" s="1"/>
  <c r="F12" i="164"/>
  <c r="E12" i="164"/>
  <c r="D12" i="164"/>
  <c r="C11" i="164"/>
  <c r="C11" i="179" s="1"/>
  <c r="C10" i="164"/>
  <c r="C9" i="164"/>
  <c r="C8" i="164"/>
  <c r="C7" i="164"/>
  <c r="C6" i="164"/>
  <c r="D12" i="179" l="1"/>
  <c r="D20" i="164"/>
  <c r="C72" i="179"/>
  <c r="D35" i="177"/>
  <c r="C30" i="182"/>
  <c r="F47" i="165"/>
  <c r="F120" i="179" s="1"/>
  <c r="C114" i="179"/>
  <c r="C93" i="179"/>
  <c r="C57" i="179"/>
  <c r="C33" i="179"/>
  <c r="C13" i="179"/>
  <c r="C48" i="179"/>
  <c r="C109" i="179"/>
  <c r="C108" i="179"/>
  <c r="C106" i="179"/>
  <c r="C17" i="182"/>
  <c r="C95" i="179"/>
  <c r="C83" i="179"/>
  <c r="C31" i="182"/>
  <c r="D36" i="177"/>
  <c r="H34" i="177" s="1"/>
  <c r="C68" i="179"/>
  <c r="C51" i="179"/>
  <c r="C17" i="179"/>
  <c r="C8" i="179"/>
  <c r="C7" i="179"/>
  <c r="C6" i="179"/>
  <c r="F105" i="179"/>
  <c r="C43" i="179"/>
  <c r="C101" i="179"/>
  <c r="C32" i="182"/>
  <c r="C98" i="179"/>
  <c r="C97" i="179"/>
  <c r="C96" i="179"/>
  <c r="C88" i="179"/>
  <c r="C104" i="179"/>
  <c r="G105" i="179"/>
  <c r="C65" i="179"/>
  <c r="C16" i="179"/>
  <c r="C74" i="179"/>
  <c r="C55" i="179"/>
  <c r="C47" i="179"/>
  <c r="C62" i="179"/>
  <c r="C15" i="179"/>
  <c r="C10" i="179"/>
  <c r="C9" i="179"/>
  <c r="C103" i="179"/>
  <c r="H105" i="179"/>
  <c r="C102" i="179"/>
  <c r="C18" i="179"/>
  <c r="E26" i="165"/>
  <c r="E99" i="179" s="1"/>
  <c r="E91" i="179"/>
  <c r="F26" i="165"/>
  <c r="F99" i="179" s="1"/>
  <c r="F91" i="179"/>
  <c r="C9" i="165"/>
  <c r="D82" i="179"/>
  <c r="H16" i="165"/>
  <c r="H89" i="179" s="1"/>
  <c r="H82" i="179"/>
  <c r="C18" i="165"/>
  <c r="G26" i="165"/>
  <c r="G99" i="179" s="1"/>
  <c r="G91" i="179"/>
  <c r="E42" i="165"/>
  <c r="E115" i="179" s="1"/>
  <c r="E111" i="179"/>
  <c r="D42" i="165"/>
  <c r="D115" i="179" s="1"/>
  <c r="D112" i="179"/>
  <c r="G37" i="177"/>
  <c r="C117" i="179"/>
  <c r="C32" i="165"/>
  <c r="D105" i="179"/>
  <c r="H47" i="165"/>
  <c r="H120" i="179" s="1"/>
  <c r="H119" i="179"/>
  <c r="H42" i="165"/>
  <c r="H115" i="179" s="1"/>
  <c r="H111" i="179"/>
  <c r="G42" i="165"/>
  <c r="G115" i="179" s="1"/>
  <c r="E47" i="165"/>
  <c r="E120" i="179" s="1"/>
  <c r="E119" i="179"/>
  <c r="D26" i="165"/>
  <c r="D99" i="179" s="1"/>
  <c r="D91" i="179"/>
  <c r="H26" i="165"/>
  <c r="H99" i="179" s="1"/>
  <c r="H91" i="179"/>
  <c r="F42" i="165"/>
  <c r="F115" i="179" s="1"/>
  <c r="F111" i="179"/>
  <c r="G47" i="165"/>
  <c r="G120" i="179" s="1"/>
  <c r="G119" i="179"/>
  <c r="C118" i="179"/>
  <c r="C18" i="182"/>
  <c r="G34" i="177"/>
  <c r="F28" i="164"/>
  <c r="F28" i="179" s="1"/>
  <c r="F21" i="179"/>
  <c r="H28" i="164"/>
  <c r="H28" i="179" s="1"/>
  <c r="H21" i="179"/>
  <c r="E39" i="164"/>
  <c r="E39" i="179" s="1"/>
  <c r="E29" i="179"/>
  <c r="G61" i="164"/>
  <c r="G61" i="179" s="1"/>
  <c r="G41" i="179"/>
  <c r="F20" i="164"/>
  <c r="F20" i="179" s="1"/>
  <c r="F12" i="179"/>
  <c r="H20" i="164"/>
  <c r="H20" i="179" s="1"/>
  <c r="H12" i="179"/>
  <c r="E20" i="164"/>
  <c r="E20" i="179" s="1"/>
  <c r="E12" i="179"/>
  <c r="G20" i="164"/>
  <c r="G20" i="179" s="1"/>
  <c r="G14" i="179"/>
  <c r="E28" i="164"/>
  <c r="E28" i="179" s="1"/>
  <c r="E21" i="179"/>
  <c r="C35" i="164"/>
  <c r="D35" i="179"/>
  <c r="D61" i="164"/>
  <c r="D61" i="179" s="1"/>
  <c r="D41" i="179"/>
  <c r="C41" i="164"/>
  <c r="E41" i="179"/>
  <c r="C46" i="164"/>
  <c r="D46" i="179"/>
  <c r="H61" i="164"/>
  <c r="H61" i="179" s="1"/>
  <c r="H46" i="179"/>
  <c r="G39" i="164"/>
  <c r="G39" i="179" s="1"/>
  <c r="G29" i="179"/>
  <c r="G28" i="164"/>
  <c r="G28" i="179" s="1"/>
  <c r="G21" i="179"/>
  <c r="C75" i="179"/>
  <c r="D34" i="177"/>
  <c r="C9" i="182"/>
  <c r="C81" i="179"/>
  <c r="G10" i="177"/>
  <c r="C8" i="182"/>
  <c r="G9" i="177"/>
  <c r="C80" i="179"/>
  <c r="G8" i="177"/>
  <c r="C7" i="182"/>
  <c r="C79" i="179"/>
  <c r="D28" i="164"/>
  <c r="D28" i="179" s="1"/>
  <c r="E77" i="164"/>
  <c r="E77" i="179" s="1"/>
  <c r="E76" i="179"/>
  <c r="H77" i="164"/>
  <c r="H77" i="179" s="1"/>
  <c r="H76" i="179"/>
  <c r="G77" i="164"/>
  <c r="G77" i="179" s="1"/>
  <c r="C73" i="179"/>
  <c r="C29" i="182"/>
  <c r="D37" i="177"/>
  <c r="F77" i="164"/>
  <c r="F77" i="179" s="1"/>
  <c r="F76" i="179"/>
  <c r="F39" i="164"/>
  <c r="F61" i="164"/>
  <c r="F61" i="179" s="1"/>
  <c r="E61" i="164"/>
  <c r="C70" i="164"/>
  <c r="E16" i="165"/>
  <c r="C76" i="164"/>
  <c r="C13" i="165"/>
  <c r="C37" i="165"/>
  <c r="C38" i="165"/>
  <c r="C111" i="179" s="1"/>
  <c r="C23" i="164"/>
  <c r="C23" i="179" s="1"/>
  <c r="C66" i="164"/>
  <c r="C12" i="164"/>
  <c r="C14" i="164"/>
  <c r="D20" i="179"/>
  <c r="D39" i="164"/>
  <c r="D39" i="179" s="1"/>
  <c r="H39" i="164"/>
  <c r="C36" i="164"/>
  <c r="C36" i="179" s="1"/>
  <c r="C49" i="164"/>
  <c r="C64" i="164"/>
  <c r="C11" i="165"/>
  <c r="C84" i="179" s="1"/>
  <c r="G16" i="165"/>
  <c r="C39" i="165"/>
  <c r="C46" i="165"/>
  <c r="C42" i="165"/>
  <c r="F16" i="165"/>
  <c r="F43" i="165" s="1"/>
  <c r="D16" i="165"/>
  <c r="D89" i="179" s="1"/>
  <c r="D47" i="165"/>
  <c r="C29" i="164"/>
  <c r="C29" i="179" s="1"/>
  <c r="C21" i="164"/>
  <c r="C21" i="179" s="1"/>
  <c r="D77" i="164"/>
  <c r="D77" i="179" s="1"/>
  <c r="G43" i="165" l="1"/>
  <c r="E43" i="165"/>
  <c r="E48" i="165" s="1"/>
  <c r="D11" i="177"/>
  <c r="C25" i="182"/>
  <c r="H43" i="165"/>
  <c r="H116" i="179" s="1"/>
  <c r="C112" i="179"/>
  <c r="C35" i="179"/>
  <c r="C39" i="164"/>
  <c r="C91" i="179"/>
  <c r="C82" i="179"/>
  <c r="C49" i="179"/>
  <c r="C41" i="179"/>
  <c r="G71" i="164"/>
  <c r="G78" i="164" s="1"/>
  <c r="G78" i="179" s="1"/>
  <c r="C119" i="179"/>
  <c r="N32" i="182"/>
  <c r="N28" i="182" s="1"/>
  <c r="G32" i="182"/>
  <c r="G28" i="182" s="1"/>
  <c r="L32" i="182"/>
  <c r="L28" i="182" s="1"/>
  <c r="E32" i="182"/>
  <c r="F32" i="182"/>
  <c r="F28" i="182" s="1"/>
  <c r="J32" i="182"/>
  <c r="J28" i="182" s="1"/>
  <c r="K32" i="182"/>
  <c r="K28" i="182" s="1"/>
  <c r="I32" i="182"/>
  <c r="I28" i="182" s="1"/>
  <c r="H32" i="182"/>
  <c r="H28" i="182" s="1"/>
  <c r="O32" i="182"/>
  <c r="O28" i="182" s="1"/>
  <c r="D32" i="182"/>
  <c r="M32" i="182"/>
  <c r="M28" i="182" s="1"/>
  <c r="C86" i="179"/>
  <c r="C66" i="179"/>
  <c r="C76" i="179"/>
  <c r="C46" i="179"/>
  <c r="C12" i="179"/>
  <c r="C12" i="182"/>
  <c r="O12" i="182" s="1"/>
  <c r="C14" i="179"/>
  <c r="G21" i="177"/>
  <c r="C105" i="179"/>
  <c r="C14" i="182"/>
  <c r="C115" i="179"/>
  <c r="G23" i="177"/>
  <c r="F116" i="179"/>
  <c r="F89" i="179"/>
  <c r="C110" i="179"/>
  <c r="C13" i="182"/>
  <c r="G22" i="177"/>
  <c r="C26" i="165"/>
  <c r="G48" i="165"/>
  <c r="G89" i="179"/>
  <c r="E89" i="179"/>
  <c r="C47" i="165"/>
  <c r="D120" i="179"/>
  <c r="K18" i="182"/>
  <c r="K16" i="182" s="1"/>
  <c r="G18" i="182"/>
  <c r="G16" i="182" s="1"/>
  <c r="O18" i="182"/>
  <c r="O16" i="182" s="1"/>
  <c r="C16" i="182"/>
  <c r="M18" i="182"/>
  <c r="M16" i="182" s="1"/>
  <c r="H18" i="182"/>
  <c r="H16" i="182" s="1"/>
  <c r="I18" i="182"/>
  <c r="I16" i="182" s="1"/>
  <c r="D18" i="182"/>
  <c r="J18" i="182"/>
  <c r="J16" i="182" s="1"/>
  <c r="F18" i="182"/>
  <c r="F16" i="182" s="1"/>
  <c r="N18" i="182"/>
  <c r="N16" i="182" s="1"/>
  <c r="E18" i="182"/>
  <c r="L18" i="182"/>
  <c r="L16" i="182" s="1"/>
  <c r="C61" i="164"/>
  <c r="F71" i="164"/>
  <c r="F71" i="179" s="1"/>
  <c r="F39" i="179"/>
  <c r="H71" i="164"/>
  <c r="H39" i="179"/>
  <c r="C26" i="182"/>
  <c r="D23" i="177"/>
  <c r="C70" i="179"/>
  <c r="C20" i="164"/>
  <c r="C64" i="179"/>
  <c r="C24" i="182"/>
  <c r="D22" i="177"/>
  <c r="E71" i="164"/>
  <c r="E61" i="179"/>
  <c r="C22" i="182"/>
  <c r="H48" i="165"/>
  <c r="H121" i="179" s="1"/>
  <c r="I9" i="182"/>
  <c r="E9" i="182"/>
  <c r="L9" i="182"/>
  <c r="M9" i="182"/>
  <c r="N9" i="182"/>
  <c r="G9" i="182"/>
  <c r="K9" i="182"/>
  <c r="O9" i="182"/>
  <c r="D9" i="182"/>
  <c r="H9" i="182"/>
  <c r="F9" i="182"/>
  <c r="J9" i="182"/>
  <c r="O8" i="182"/>
  <c r="K8" i="182"/>
  <c r="N8" i="182"/>
  <c r="I8" i="182"/>
  <c r="D8" i="182"/>
  <c r="G8" i="182"/>
  <c r="J8" i="182"/>
  <c r="E8" i="182"/>
  <c r="H8" i="182"/>
  <c r="F8" i="182"/>
  <c r="L8" i="182"/>
  <c r="M8" i="182"/>
  <c r="M7" i="182"/>
  <c r="I7" i="182"/>
  <c r="E7" i="182"/>
  <c r="L7" i="182"/>
  <c r="O7" i="182"/>
  <c r="D7" i="182"/>
  <c r="G7" i="182"/>
  <c r="K7" i="182"/>
  <c r="F7" i="182"/>
  <c r="H7" i="182"/>
  <c r="J7" i="182"/>
  <c r="N7" i="182"/>
  <c r="C28" i="164"/>
  <c r="C28" i="179" s="1"/>
  <c r="C77" i="164"/>
  <c r="D29" i="182"/>
  <c r="C28" i="182"/>
  <c r="D71" i="164"/>
  <c r="C16" i="165"/>
  <c r="D43" i="165"/>
  <c r="D116" i="179" s="1"/>
  <c r="G71" i="179" l="1"/>
  <c r="C99" i="179"/>
  <c r="D9" i="177"/>
  <c r="C39" i="179"/>
  <c r="F78" i="164"/>
  <c r="F78" i="179" s="1"/>
  <c r="F12" i="182"/>
  <c r="E12" i="182"/>
  <c r="L12" i="182"/>
  <c r="D12" i="182"/>
  <c r="H12" i="182"/>
  <c r="I12" i="182"/>
  <c r="M12" i="182"/>
  <c r="J12" i="182"/>
  <c r="N12" i="182"/>
  <c r="G12" i="182"/>
  <c r="K12" i="182"/>
  <c r="G29" i="177"/>
  <c r="C120" i="179"/>
  <c r="P32" i="182"/>
  <c r="G12" i="177"/>
  <c r="C43" i="165"/>
  <c r="C77" i="179"/>
  <c r="F48" i="165"/>
  <c r="F121" i="179" s="1"/>
  <c r="G116" i="179"/>
  <c r="C11" i="182"/>
  <c r="L11" i="182" s="1"/>
  <c r="E116" i="179"/>
  <c r="G11" i="177"/>
  <c r="C89" i="179"/>
  <c r="C10" i="182"/>
  <c r="I13" i="182"/>
  <c r="E13" i="182"/>
  <c r="L13" i="182"/>
  <c r="M13" i="182"/>
  <c r="N13" i="182"/>
  <c r="K13" i="182"/>
  <c r="D13" i="182"/>
  <c r="H13" i="182"/>
  <c r="F13" i="182"/>
  <c r="J13" i="182"/>
  <c r="O13" i="182"/>
  <c r="G13" i="182"/>
  <c r="P18" i="182"/>
  <c r="D16" i="182"/>
  <c r="D21" i="177"/>
  <c r="D29" i="177" s="1"/>
  <c r="G30" i="177" s="1"/>
  <c r="K26" i="182"/>
  <c r="O26" i="182"/>
  <c r="M26" i="182"/>
  <c r="H26" i="182"/>
  <c r="N26" i="182"/>
  <c r="I26" i="182"/>
  <c r="D26" i="182"/>
  <c r="L26" i="182"/>
  <c r="J26" i="182"/>
  <c r="E26" i="182"/>
  <c r="G26" i="182"/>
  <c r="F26" i="182"/>
  <c r="E78" i="164"/>
  <c r="E78" i="179" s="1"/>
  <c r="E71" i="179"/>
  <c r="C20" i="182"/>
  <c r="D8" i="177"/>
  <c r="C20" i="179"/>
  <c r="H78" i="164"/>
  <c r="H78" i="179" s="1"/>
  <c r="H71" i="179"/>
  <c r="C21" i="182"/>
  <c r="M21" i="182" s="1"/>
  <c r="K22" i="182"/>
  <c r="O22" i="182"/>
  <c r="J22" i="182"/>
  <c r="E22" i="182"/>
  <c r="G22" i="182"/>
  <c r="F22" i="182"/>
  <c r="L22" i="182"/>
  <c r="N22" i="182"/>
  <c r="D22" i="182"/>
  <c r="M22" i="182"/>
  <c r="H22" i="182"/>
  <c r="I22" i="182"/>
  <c r="O24" i="182"/>
  <c r="K24" i="182"/>
  <c r="N24" i="182"/>
  <c r="I24" i="182"/>
  <c r="D24" i="182"/>
  <c r="J24" i="182"/>
  <c r="E24" i="182"/>
  <c r="G24" i="182"/>
  <c r="H24" i="182"/>
  <c r="F24" i="182"/>
  <c r="L24" i="182"/>
  <c r="M24" i="182"/>
  <c r="C61" i="179"/>
  <c r="C23" i="182"/>
  <c r="D10" i="177"/>
  <c r="G121" i="179"/>
  <c r="E121" i="179"/>
  <c r="P9" i="182"/>
  <c r="P8" i="182"/>
  <c r="P7" i="182"/>
  <c r="C71" i="164"/>
  <c r="D71" i="179"/>
  <c r="P29" i="182"/>
  <c r="D28" i="182"/>
  <c r="D78" i="164"/>
  <c r="D48" i="165"/>
  <c r="D121" i="179" s="1"/>
  <c r="I21" i="182" l="1"/>
  <c r="H21" i="182"/>
  <c r="K21" i="182"/>
  <c r="N21" i="182"/>
  <c r="G21" i="182"/>
  <c r="L21" i="182"/>
  <c r="D21" i="182"/>
  <c r="J21" i="182"/>
  <c r="E21" i="182"/>
  <c r="O21" i="182"/>
  <c r="F21" i="182"/>
  <c r="H29" i="177"/>
  <c r="P12" i="182"/>
  <c r="C116" i="179"/>
  <c r="P22" i="182"/>
  <c r="G31" i="177"/>
  <c r="G16" i="177"/>
  <c r="G33" i="177" s="1"/>
  <c r="G38" i="177" s="1"/>
  <c r="K11" i="182"/>
  <c r="D11" i="182"/>
  <c r="G11" i="182"/>
  <c r="F11" i="182"/>
  <c r="M11" i="182"/>
  <c r="J11" i="182"/>
  <c r="O11" i="182"/>
  <c r="E11" i="182"/>
  <c r="N11" i="182"/>
  <c r="H11" i="182"/>
  <c r="C71" i="179"/>
  <c r="I11" i="182"/>
  <c r="P13" i="182"/>
  <c r="O10" i="182"/>
  <c r="K10" i="182"/>
  <c r="M10" i="182"/>
  <c r="H10" i="182"/>
  <c r="J10" i="182"/>
  <c r="G10" i="182"/>
  <c r="L10" i="182"/>
  <c r="L15" i="182" s="1"/>
  <c r="L19" i="182" s="1"/>
  <c r="N10" i="182"/>
  <c r="I10" i="182"/>
  <c r="D10" i="182"/>
  <c r="E10" i="182"/>
  <c r="F10" i="182"/>
  <c r="C15" i="182"/>
  <c r="C19" i="182" s="1"/>
  <c r="I23" i="182"/>
  <c r="E23" i="182"/>
  <c r="L23" i="182"/>
  <c r="M23" i="182"/>
  <c r="N23" i="182"/>
  <c r="J23" i="182"/>
  <c r="G23" i="182"/>
  <c r="F23" i="182"/>
  <c r="K23" i="182"/>
  <c r="D23" i="182"/>
  <c r="O23" i="182"/>
  <c r="H23" i="182"/>
  <c r="O20" i="182"/>
  <c r="K20" i="182"/>
  <c r="F20" i="182"/>
  <c r="L20" i="182"/>
  <c r="J20" i="182"/>
  <c r="M20" i="182"/>
  <c r="H20" i="182"/>
  <c r="N20" i="182"/>
  <c r="I20" i="182"/>
  <c r="D20" i="182"/>
  <c r="E20" i="182"/>
  <c r="G20" i="182"/>
  <c r="P26" i="182"/>
  <c r="P24" i="182"/>
  <c r="C27" i="182"/>
  <c r="C33" i="182" s="1"/>
  <c r="D16" i="177"/>
  <c r="C78" i="164"/>
  <c r="D78" i="179"/>
  <c r="C48" i="165"/>
  <c r="D27" i="182" l="1"/>
  <c r="D33" i="182" s="1"/>
  <c r="I27" i="182"/>
  <c r="I33" i="182" s="1"/>
  <c r="O27" i="182"/>
  <c r="O33" i="182" s="1"/>
  <c r="L27" i="182"/>
  <c r="L33" i="182" s="1"/>
  <c r="H15" i="182"/>
  <c r="H19" i="182" s="1"/>
  <c r="M15" i="182"/>
  <c r="M19" i="182" s="1"/>
  <c r="O15" i="182"/>
  <c r="O19" i="182" s="1"/>
  <c r="P21" i="182"/>
  <c r="G27" i="182"/>
  <c r="G33" i="182" s="1"/>
  <c r="J15" i="182"/>
  <c r="J19" i="182" s="1"/>
  <c r="E27" i="182"/>
  <c r="H27" i="182"/>
  <c r="H33" i="182" s="1"/>
  <c r="F27" i="182"/>
  <c r="F33" i="182" s="1"/>
  <c r="J27" i="182"/>
  <c r="J33" i="182" s="1"/>
  <c r="G15" i="182"/>
  <c r="G19" i="182" s="1"/>
  <c r="K15" i="182"/>
  <c r="K19" i="182" s="1"/>
  <c r="F15" i="182"/>
  <c r="F19" i="182" s="1"/>
  <c r="E15" i="182"/>
  <c r="I15" i="182"/>
  <c r="I19" i="182" s="1"/>
  <c r="P11" i="182"/>
  <c r="N15" i="182"/>
  <c r="N19" i="182" s="1"/>
  <c r="N27" i="182"/>
  <c r="N33" i="182" s="1"/>
  <c r="M27" i="182"/>
  <c r="M33" i="182" s="1"/>
  <c r="K27" i="182"/>
  <c r="K33" i="182" s="1"/>
  <c r="C78" i="179"/>
  <c r="C49" i="165"/>
  <c r="P10" i="182"/>
  <c r="D15" i="182"/>
  <c r="G17" i="177"/>
  <c r="G18" i="177" s="1"/>
  <c r="H16" i="177"/>
  <c r="D33" i="177"/>
  <c r="P20" i="182"/>
  <c r="P23" i="182"/>
  <c r="C121" i="179"/>
  <c r="P27" i="182" l="1"/>
  <c r="D19" i="182"/>
  <c r="P15" i="182"/>
  <c r="D38" i="177"/>
  <c r="H33" i="177"/>
  <c r="E28" i="182"/>
  <c r="E33" i="182" s="1"/>
  <c r="P33" i="182" s="1"/>
  <c r="P31" i="182"/>
  <c r="E17" i="182"/>
  <c r="E16" i="182" s="1"/>
  <c r="P28" i="182" l="1"/>
  <c r="P16" i="182"/>
  <c r="E19" i="182"/>
  <c r="P19" i="182" s="1"/>
  <c r="P17" i="182"/>
</calcChain>
</file>

<file path=xl/sharedStrings.xml><?xml version="1.0" encoding="utf-8"?>
<sst xmlns="http://schemas.openxmlformats.org/spreadsheetml/2006/main" count="835" uniqueCount="395">
  <si>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</si>
  <si>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</si>
  <si>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</si>
  <si>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</si>
  <si>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</si>
  <si>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</si>
  <si>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</si>
  <si>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</si>
  <si>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</si>
  <si>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</si>
  <si>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</si>
  <si>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</si>
  <si>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</si>
  <si>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</si>
  <si>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</si>
  <si>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</si>
  <si>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</si>
  <si>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</si>
  <si>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</si>
  <si>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</si>
  <si>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</si>
  <si>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</si>
  <si>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</si>
  <si>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</si>
  <si>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</si>
  <si>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</si>
  <si>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</si>
  <si>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</si>
  <si>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</si>
  <si>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</si>
  <si>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</si>
  <si>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</si>
  <si>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</si>
  <si>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</si>
  <si>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</si>
  <si>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</si>
  <si>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</si>
  <si>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</si>
  <si>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</si>
  <si>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</si>
  <si>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</si>
  <si>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</si>
  <si>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</si>
  <si>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</si>
  <si>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</si>
  <si>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</si>
  <si>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</si>
  <si>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</si>
  <si>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</si>
  <si>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</si>
  <si>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</si>
  <si>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</si>
  <si>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</si>
  <si>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</si>
  <si>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</si>
  <si>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</si>
  <si>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</si>
  <si>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</si>
  <si>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</si>
  <si>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</si>
  <si>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</si>
  <si>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</si>
  <si>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</si>
  <si>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</si>
  <si>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</si>
  <si>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</si>
  <si>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</si>
  <si>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</si>
  <si>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</si>
  <si>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</si>
  <si>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</si>
  <si>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</si>
  <si>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</si>
  <si>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</si>
  <si>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</si>
  <si>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</si>
  <si>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</si>
  <si>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</si>
  <si>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</si>
  <si>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</si>
  <si>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</si>
  <si>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Beruházások</t>
  </si>
  <si>
    <t>TESZ informatikai eszközök+áfa</t>
  </si>
  <si>
    <t>ÖH informatikai eszközök + áfa</t>
  </si>
  <si>
    <t>ÖH egyéb gép, berend + áfa</t>
  </si>
  <si>
    <t>adatok Ft-ban</t>
  </si>
  <si>
    <t>Működési bevételek</t>
  </si>
  <si>
    <t xml:space="preserve">Dologi kiadások </t>
  </si>
  <si>
    <t>Költségvetési kiadások</t>
  </si>
  <si>
    <t xml:space="preserve">Finanszírozási kiadások </t>
  </si>
  <si>
    <t xml:space="preserve">ÖNK védőnői szolg. Egyéb eszközbeszerzés  </t>
  </si>
  <si>
    <t>Működési célú átvett pénzeszközök (B6)</t>
  </si>
  <si>
    <t>Egyéb működési célú átvett pénzeszközök (65)</t>
  </si>
  <si>
    <t>Elszámolásból származó bevételek (B116)</t>
  </si>
  <si>
    <t>Süni egyéb tárgyi eszköz + áfa</t>
  </si>
  <si>
    <t xml:space="preserve">ÖNK urnahely temetkezési hely kialakítás </t>
  </si>
  <si>
    <t>ÖNK Kiskovácsi temető ravatalozó bővítés Korm. Hiv hatós. Előir</t>
  </si>
  <si>
    <t>Kultúrház</t>
  </si>
  <si>
    <t>adatok  Ft-ban</t>
  </si>
  <si>
    <t xml:space="preserve">Berhida Város Önkormányzata 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</si>
  <si>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</si>
  <si>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</si>
  <si>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</si>
  <si>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</si>
  <si>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</si>
  <si>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</si>
  <si>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</si>
  <si>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</si>
  <si>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</si>
  <si>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</si>
  <si>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</si>
  <si>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</si>
  <si>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</si>
  <si>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</si>
  <si>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</si>
  <si>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</si>
  <si>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</si>
  <si>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</si>
  <si>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</si>
  <si>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</si>
  <si>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</si>
  <si>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</si>
  <si>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</si>
  <si>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</si>
  <si>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</si>
  <si>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</si>
  <si>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</si>
  <si>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</si>
  <si>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</si>
  <si>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</si>
  <si>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</si>
  <si>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</si>
  <si>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</si>
  <si>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</si>
  <si>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</si>
  <si>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</si>
  <si>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</si>
  <si>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</si>
  <si>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</si>
  <si>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</si>
  <si>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</si>
  <si>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</si>
  <si>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</si>
  <si>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</si>
  <si>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</si>
  <si>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</si>
  <si>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</si>
  <si>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</si>
  <si>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ÖNK kerékpárút kialakítás TOP 3.1.1-16 pályázat</t>
  </si>
  <si>
    <t>ÖNK szennyvíz tisztítótelep, csatornahál fejl. KEHOP pályázat</t>
  </si>
  <si>
    <t>KÖTELEZŐ FELADATOK</t>
  </si>
  <si>
    <t>ÖNKÉNT VÁLLALT FELADATOK</t>
  </si>
  <si>
    <t>ÁLLAMIGAZGATÁSI FELADATOK</t>
  </si>
  <si>
    <t>ÖNK tervek</t>
  </si>
  <si>
    <t>ÖNK 181/2 hrsz-ú közút közvilágítási hálózatra csatlakozás</t>
  </si>
  <si>
    <t>A</t>
  </si>
  <si>
    <t>D</t>
  </si>
  <si>
    <t>E</t>
  </si>
  <si>
    <t>Egyéb működési célú támogatások államháztartáson kívülre  (K512)</t>
  </si>
  <si>
    <t>ÖNK sportparkok kialakítása térburkolat</t>
  </si>
  <si>
    <t>ÖNK sportpark napelemes lámpa</t>
  </si>
  <si>
    <t xml:space="preserve">ÖNK VP6-7.2.1.4.1.3-17 közétkeztetés fejl. Süni eszközfejl.pály.  </t>
  </si>
  <si>
    <t xml:space="preserve">ÖNK védőnői szolg. informatikai eszközbeszerzés  </t>
  </si>
  <si>
    <t>Berhida Város Önkormányzatának</t>
  </si>
  <si>
    <t xml:space="preserve">A </t>
  </si>
  <si>
    <t xml:space="preserve">E </t>
  </si>
  <si>
    <t>2019 évi költségvetés</t>
  </si>
  <si>
    <t xml:space="preserve">D </t>
  </si>
  <si>
    <t>2019. évi eredeti költségvetés</t>
  </si>
  <si>
    <t>Egyéb felhalmozási célú támogatások államháztartáson belülre  (K84)</t>
  </si>
  <si>
    <t>Egyéb felhalmozási célú támogatás Áht-n kívülre (K89)</t>
  </si>
  <si>
    <t>2019. évi költségvetés</t>
  </si>
  <si>
    <t>TESZ egyéb gép- berendezés+áfa</t>
  </si>
  <si>
    <t>Kultúrház éven túli könyvbeszerzés</t>
  </si>
  <si>
    <t>Kultúrház immateriális javak beszerzése</t>
  </si>
  <si>
    <t xml:space="preserve">Kultúr kisértékű te. Csóri pályázat  </t>
  </si>
  <si>
    <t>ÖNK  közvilágítás korszer</t>
  </si>
  <si>
    <t>ÖNK kamerák elhelyezése, cseréje</t>
  </si>
  <si>
    <t>ÖNK térburkolat Péti úti temetőben (urnafalnál)</t>
  </si>
  <si>
    <t>ÖNK buszmegálló beszerzés</t>
  </si>
  <si>
    <t>ÖNK Bem u. sarka terület átvétel kapcsán kerítés építés</t>
  </si>
  <si>
    <t>ÖNK Magyar Ifjúság-Liszt F. u. közötti járdához területvásárlás</t>
  </si>
  <si>
    <t>ÖNK rendezési terv, települési rendezési eszköz terv módosítás</t>
  </si>
  <si>
    <t xml:space="preserve">                                    BERHIDA VÁROS ÖNKORMÁNYZATA</t>
  </si>
  <si>
    <t>2019.évi MÉRLEGTERV</t>
  </si>
  <si>
    <t>a működési és felhalmozási célú bevételi és kiadási előirányzatokról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</si>
  <si>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</si>
  <si>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</si>
  <si>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</si>
  <si>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</si>
  <si>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</si>
  <si>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</si>
  <si>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</si>
  <si>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</si>
  <si>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</si>
  <si>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</si>
  <si>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</si>
  <si>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</si>
  <si>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</si>
  <si>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</si>
  <si>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</si>
  <si>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</si>
  <si>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</si>
  <si>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</si>
  <si>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</si>
  <si>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</si>
  <si>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</si>
  <si>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</si>
  <si>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</si>
  <si>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</si>
  <si>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</si>
  <si>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</si>
  <si>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</si>
  <si>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</si>
  <si>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</si>
  <si>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</si>
  <si>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</si>
  <si>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</si>
  <si>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</si>
  <si>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</si>
  <si>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</si>
  <si>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</si>
  <si>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</si>
  <si>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</si>
  <si>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</si>
  <si>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</si>
  <si>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</si>
  <si>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</si>
  <si>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</si>
  <si>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</si>
  <si>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</si>
  <si>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</si>
  <si>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</si>
  <si>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</si>
  <si>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</si>
  <si>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</si>
  <si>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</si>
  <si>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>2019. Évi költségvetéséhez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</si>
  <si>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</si>
  <si>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</si>
  <si>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</si>
  <si>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</si>
  <si>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</si>
  <si>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</si>
  <si>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</si>
  <si>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</si>
  <si>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</si>
  <si>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</si>
  <si>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</si>
  <si>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</si>
  <si>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</si>
  <si>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</si>
  <si>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</si>
  <si>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</si>
  <si>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</si>
  <si>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</si>
  <si>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</si>
  <si>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</si>
  <si>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</si>
  <si>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</si>
  <si>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</si>
  <si>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</si>
  <si>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</si>
  <si>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</si>
  <si>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</si>
  <si>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</si>
  <si>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</si>
  <si>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</si>
  <si>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</si>
  <si>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változás</t>
  </si>
  <si>
    <t>Mód előir.</t>
  </si>
  <si>
    <t>ÖNK Süni ovifoci pálya pályázat kerítés</t>
  </si>
  <si>
    <t>Kultúrház 2019. évi érdekeltség növ, egyéb gép, berend</t>
  </si>
  <si>
    <t>Mód előirányzat összesen</t>
  </si>
  <si>
    <t>Áht megelőlegezés</t>
  </si>
  <si>
    <t>ellátottak pénzbeli juttatásai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</si>
  <si>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</si>
  <si>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</si>
  <si>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</si>
  <si>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</si>
  <si>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</si>
  <si>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</si>
  <si>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</si>
  <si>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</si>
  <si>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</si>
  <si>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</si>
  <si>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</si>
  <si>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 célonként</t>
  </si>
  <si>
    <t>Gyermekvéd.támog.</t>
  </si>
  <si>
    <t>Lakhatási támog</t>
  </si>
  <si>
    <t>Temetési segély</t>
  </si>
  <si>
    <t>közgyógy ellátás helyi megáll</t>
  </si>
  <si>
    <t xml:space="preserve">Átmeneti segély </t>
  </si>
  <si>
    <t>Köztemetés</t>
  </si>
  <si>
    <t>Intézményi ell., oktatásban részt  vevők</t>
  </si>
  <si>
    <t>Arany János ösztöndíj</t>
  </si>
  <si>
    <t>érettségire jelentkezők regisztrációs díja</t>
  </si>
  <si>
    <t>Dologi kiadás</t>
  </si>
  <si>
    <t>Téli rezsicsökkentés pályázat</t>
  </si>
  <si>
    <t>szociális tüzifa juttatás</t>
  </si>
  <si>
    <t>Egyéb központi kezelésű tám</t>
  </si>
  <si>
    <t>Bursa hungarica felsőoktatási pály tám</t>
  </si>
  <si>
    <t>MMINDÖSSZESEN</t>
  </si>
  <si>
    <t>ÖNK Víziközmű Alap szennyvíz tisztító aknák felúj</t>
  </si>
  <si>
    <t>Kultúrház egyéb tárgyi eszköz  beszerzés (világító testek,kuka)</t>
  </si>
  <si>
    <t>Kultúrház 2018. érdekeltségnöv pályázat egyéb gép, berend (színpad felsőgépészet)</t>
  </si>
  <si>
    <t>Süni informatikai  tárgyi eszköz + áfa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</si>
  <si>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</si>
  <si>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</si>
  <si>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</si>
  <si>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</si>
  <si>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</si>
  <si>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fő</t>
  </si>
  <si>
    <t>beszámítás</t>
  </si>
  <si>
    <t>2018 tényl</t>
  </si>
  <si>
    <t>2019 tényl</t>
  </si>
  <si>
    <t>Forint</t>
  </si>
  <si>
    <t>Módosított összesen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</si>
  <si>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</si>
  <si>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</si>
  <si>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</si>
  <si>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</si>
  <si>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</si>
  <si>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</si>
  <si>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</si>
  <si>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</si>
  <si>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</si>
  <si>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Polgármesterek illetményének támogatása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</si>
  <si>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</si>
  <si>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</si>
  <si>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</si>
  <si>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</si>
  <si>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</si>
  <si>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</si>
  <si>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</si>
  <si>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</si>
  <si>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</si>
  <si>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</si>
  <si>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</si>
  <si>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</si>
  <si>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</si>
  <si>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</si>
  <si>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 bértámogatás</t>
  </si>
  <si>
    <t>Bölcsődei működtetési tám</t>
  </si>
  <si>
    <t xml:space="preserve">Családsegítés és gyermekjóléti szolgáltatás B: 5972   Vi: 683 = 6655 fő  </t>
  </si>
  <si>
    <t>szociális étkeztetés</t>
  </si>
  <si>
    <t>házi segítségnyújtás szem élyi gondozás</t>
  </si>
  <si>
    <t>házi segítségnyújtás - szociális segítés</t>
  </si>
  <si>
    <t>időskorúak nappali ellátása</t>
  </si>
  <si>
    <t>ágazati pótlék</t>
  </si>
  <si>
    <t>4.) Tel önk kulturális feladatainak támogatása</t>
  </si>
  <si>
    <t xml:space="preserve">könyvtári és közművelődési feladat tám Berhida: </t>
  </si>
  <si>
    <t>könyvtári érdekeltségnövelő tám</t>
  </si>
  <si>
    <t>Kulturális pótlék</t>
  </si>
  <si>
    <t>5.)Helyi önkorm. Kiegészítő támogatásai</t>
  </si>
  <si>
    <t>2018. évi állami tám. elszámolásból adódó bevétel</t>
  </si>
  <si>
    <t>Természetbeni ellátások, Erzsébet utalvány</t>
  </si>
  <si>
    <t>bérkompenzáció</t>
  </si>
  <si>
    <t>Minimálbér támogatás köznevelés</t>
  </si>
  <si>
    <t>minimál bér támogatás ált. műk. Feladat</t>
  </si>
  <si>
    <t>Minimálbér támogatás gyermekétkeztetési feladathoz</t>
  </si>
  <si>
    <t>Minimálbér támogaás családs, gyermekjólét-hez</t>
  </si>
  <si>
    <t>Minimálbér tám. Szoc. Étkeztetéshez</t>
  </si>
  <si>
    <t>Minimálbér támogatás idősek nappali ell.-hoz</t>
  </si>
  <si>
    <t>Minimálbér támogatás közművelődési feladathoz</t>
  </si>
  <si>
    <t xml:space="preserve">Köztisztviselői bérrendezési alap pályázat </t>
  </si>
  <si>
    <t>ÖNK rendezetlen ingatlanvásárlás</t>
  </si>
  <si>
    <t>Gyermekvédelmi kedvezmény</t>
  </si>
  <si>
    <t>kötvény visszaváltás</t>
  </si>
  <si>
    <t>ÖNK VP6-19.2.1.-7-2-17 közösségi együttműködést segítő fejl. Tám. Fittnesparkok</t>
  </si>
  <si>
    <t>1/a. melléklet a 2/2019.(III.1.) rendelethez</t>
  </si>
  <si>
    <t>1/c. melléklet a 2/2019.(III.1.) rendelethez</t>
  </si>
  <si>
    <t>2/b. melléklet a 2/2019.(III.1.) rendelethez</t>
  </si>
  <si>
    <t>2/d. melléklet a 2/2019.(III.1.) rendelethez</t>
  </si>
  <si>
    <t>4. melléklet a 2/2019.(III.1.) rendelethez</t>
  </si>
  <si>
    <t>6. melléklet a 2/2019.(III.1.) rendelethez</t>
  </si>
  <si>
    <t>9/a. melléklet a 2/2019.(III.1.) rendelethez</t>
  </si>
  <si>
    <t>9/b. melléklet a 2/2019.(III.1.) rendelethez</t>
  </si>
  <si>
    <t>9/c. melléklet a 2/2019.(III.1.) rendelethez</t>
  </si>
  <si>
    <t>13. melléklet a 2/2019.(III.1.) rendelethez</t>
  </si>
  <si>
    <t>2019. évi  költségvetés</t>
  </si>
  <si>
    <t>ÖNK viziközmű alapból 06/2 hrsz-ú ingatlan új víz és szennyvízbekötő vezeték megvalósítása</t>
  </si>
  <si>
    <t>ÖNK Viola utca telkek közvilágítás részleges kialak</t>
  </si>
  <si>
    <t>ÖNK Kiskovácsi temető egyéb építményi munkák (kerítés, térkő, KAPU)</t>
  </si>
  <si>
    <t>Kultúr szakkörök kisértékű egyéb eszköz beszerz.+áfa (függöny,blúz Pere-Rúzs; Berhida TE ruha)</t>
  </si>
  <si>
    <t>Jó adatszolgáltató önkormányzatok támogatása pályázat</t>
  </si>
  <si>
    <t>1. melléklet a 1/2020.(II.28.) rendelethez</t>
  </si>
  <si>
    <t>2. melléklet a 1/2020.(II.28.) rendelethez</t>
  </si>
  <si>
    <t>3. melléklet a 1/2020.(II.28.) rendelethez</t>
  </si>
  <si>
    <t>4. melléklet a 1/2020.(II.28.) rendelethez</t>
  </si>
  <si>
    <t>6. melléklet a 1/2020.(II.28.) rendelethez</t>
  </si>
  <si>
    <t>7. melléklet a 1/2020.(II.28.) rendelethez</t>
  </si>
  <si>
    <t>8. melléklet a 1/2020.(II.28.) rendelethez</t>
  </si>
  <si>
    <t>9. melléklet a 1/2020.(II.28.) rendelethez</t>
  </si>
  <si>
    <t>10. melléklet a 1/2020.(II.28.)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</si>
</sst>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0__"/>
    <numFmt numFmtId="168" formatCode="_-* #,##0.0\ _F_t_-;\-* #,##0.0\ _F_t_-;_-* &quot;-&quot;??\ _F_t_-;_-@_-"/>
  </numFmts>
  <fonts count="6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99">
    <xf numFmtId="0" fontId="0" fillId="0" borderId="0"/>
    <xf numFmtId="164" fontId="39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36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5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9" fillId="0" borderId="0"/>
    <xf numFmtId="0" fontId="30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9" fillId="0" borderId="0"/>
    <xf numFmtId="0" fontId="51" fillId="0" borderId="0"/>
    <xf numFmtId="0" fontId="52" fillId="0" borderId="0"/>
    <xf numFmtId="0" fontId="39" fillId="0" borderId="0"/>
    <xf numFmtId="164" fontId="29" fillId="0" borderId="0" applyFont="0" applyFill="0" applyBorder="0" applyAlignment="0" applyProtection="0"/>
    <xf numFmtId="0" fontId="28" fillId="0" borderId="0"/>
    <xf numFmtId="164" fontId="31" fillId="0" borderId="0" applyFont="0" applyFill="0" applyBorder="0" applyAlignment="0" applyProtection="0"/>
    <xf numFmtId="0" fontId="36" fillId="0" borderId="0"/>
    <xf numFmtId="164" fontId="39" fillId="0" borderId="0" applyFont="0" applyFill="0" applyBorder="0" applyAlignment="0" applyProtection="0"/>
    <xf numFmtId="0" fontId="27" fillId="0" borderId="0"/>
    <xf numFmtId="0" fontId="27" fillId="0" borderId="0"/>
    <xf numFmtId="164" fontId="31" fillId="0" borderId="0" applyFont="0" applyFill="0" applyBorder="0" applyAlignment="0" applyProtection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164" fontId="22" fillId="0" borderId="0" applyFont="0" applyFill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4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9" fillId="0" borderId="0"/>
    <xf numFmtId="0" fontId="34" fillId="0" borderId="0"/>
    <xf numFmtId="0" fontId="2" fillId="0" borderId="0"/>
    <xf numFmtId="0" fontId="1" fillId="0" borderId="0"/>
  </cellStyleXfs>
  <cellXfs count="385">
    <xf numFmtId="0" fontId="0" fillId="0" borderId="0" xfId="0"/>
    <xf numFmtId="165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3" fontId="33" fillId="0" borderId="1" xfId="0" applyNumberFormat="1" applyFont="1" applyBorder="1" applyAlignment="1">
      <alignment horizontal="right" vertical="top" wrapText="1"/>
    </xf>
    <xf numFmtId="0" fontId="34" fillId="0" borderId="1" xfId="0" applyFont="1" applyBorder="1" applyAlignment="1">
      <alignment horizontal="center" vertical="top" wrapText="1"/>
    </xf>
    <xf numFmtId="3" fontId="34" fillId="0" borderId="1" xfId="0" applyNumberFormat="1" applyFont="1" applyBorder="1" applyAlignment="1">
      <alignment horizontal="right" vertical="top" wrapText="1"/>
    </xf>
    <xf numFmtId="3" fontId="34" fillId="2" borderId="1" xfId="0" applyNumberFormat="1" applyFont="1" applyFill="1" applyBorder="1" applyAlignment="1">
      <alignment horizontal="right" vertical="top" wrapText="1"/>
    </xf>
    <xf numFmtId="3" fontId="34" fillId="3" borderId="1" xfId="0" applyNumberFormat="1" applyFont="1" applyFill="1" applyBorder="1" applyAlignment="1">
      <alignment horizontal="right" vertical="top" wrapText="1"/>
    </xf>
    <xf numFmtId="3" fontId="34" fillId="4" borderId="1" xfId="0" applyNumberFormat="1" applyFont="1" applyFill="1" applyBorder="1" applyAlignment="1">
      <alignment horizontal="right" vertical="top" wrapText="1"/>
    </xf>
    <xf numFmtId="3" fontId="33" fillId="5" borderId="1" xfId="0" applyNumberFormat="1" applyFont="1" applyFill="1" applyBorder="1" applyAlignment="1">
      <alignment horizontal="right" vertical="top" wrapText="1"/>
    </xf>
    <xf numFmtId="3" fontId="33" fillId="6" borderId="1" xfId="0" applyNumberFormat="1" applyFont="1" applyFill="1" applyBorder="1" applyAlignment="1">
      <alignment horizontal="right" vertical="top" wrapText="1"/>
    </xf>
    <xf numFmtId="3" fontId="0" fillId="0" borderId="2" xfId="0" applyNumberFormat="1" applyBorder="1"/>
    <xf numFmtId="0" fontId="0" fillId="3" borderId="0" xfId="0" applyFill="1" applyBorder="1"/>
    <xf numFmtId="3" fontId="34" fillId="7" borderId="1" xfId="0" applyNumberFormat="1" applyFont="1" applyFill="1" applyBorder="1" applyAlignment="1">
      <alignment horizontal="right" vertical="top" wrapText="1"/>
    </xf>
    <xf numFmtId="3" fontId="33" fillId="7" borderId="1" xfId="0" applyNumberFormat="1" applyFont="1" applyFill="1" applyBorder="1" applyAlignment="1">
      <alignment horizontal="right" vertical="top" wrapText="1"/>
    </xf>
    <xf numFmtId="3" fontId="34" fillId="8" borderId="1" xfId="0" applyNumberFormat="1" applyFont="1" applyFill="1" applyBorder="1" applyAlignment="1">
      <alignment horizontal="right" vertical="top" wrapText="1"/>
    </xf>
    <xf numFmtId="3" fontId="33" fillId="2" borderId="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34" fillId="0" borderId="5" xfId="0" applyFont="1" applyBorder="1" applyAlignment="1">
      <alignment horizontal="left" vertical="top" wrapText="1"/>
    </xf>
    <xf numFmtId="0" fontId="33" fillId="6" borderId="5" xfId="0" applyFont="1" applyFill="1" applyBorder="1" applyAlignment="1">
      <alignment horizontal="left" vertical="top" wrapText="1"/>
    </xf>
    <xf numFmtId="0" fontId="33" fillId="5" borderId="5" xfId="0" applyFont="1" applyFill="1" applyBorder="1" applyAlignment="1">
      <alignment horizontal="left" vertical="top" wrapText="1"/>
    </xf>
    <xf numFmtId="0" fontId="0" fillId="0" borderId="6" xfId="0" applyBorder="1"/>
    <xf numFmtId="0" fontId="44" fillId="0" borderId="0" xfId="16" applyFont="1"/>
    <xf numFmtId="0" fontId="40" fillId="0" borderId="0" xfId="17" applyFont="1"/>
    <xf numFmtId="0" fontId="39" fillId="0" borderId="0" xfId="19" applyBorder="1"/>
    <xf numFmtId="0" fontId="39" fillId="0" borderId="0" xfId="19" applyFill="1" applyBorder="1"/>
    <xf numFmtId="3" fontId="0" fillId="0" borderId="0" xfId="0" applyNumberFormat="1"/>
    <xf numFmtId="3" fontId="34" fillId="11" borderId="1" xfId="0" applyNumberFormat="1" applyFont="1" applyFill="1" applyBorder="1" applyAlignment="1">
      <alignment horizontal="right" vertical="top" wrapText="1"/>
    </xf>
    <xf numFmtId="3" fontId="34" fillId="6" borderId="1" xfId="0" applyNumberFormat="1" applyFont="1" applyFill="1" applyBorder="1" applyAlignment="1">
      <alignment horizontal="right" vertical="top" wrapText="1"/>
    </xf>
    <xf numFmtId="0" fontId="35" fillId="0" borderId="0" xfId="0" applyFont="1"/>
    <xf numFmtId="0" fontId="0" fillId="0" borderId="0" xfId="0" applyBorder="1"/>
    <xf numFmtId="0" fontId="35" fillId="3" borderId="0" xfId="0" applyFont="1" applyFill="1"/>
    <xf numFmtId="0" fontId="34" fillId="0" borderId="1" xfId="0" applyFont="1" applyBorder="1" applyAlignment="1">
      <alignment horizontal="left" vertical="top" wrapText="1"/>
    </xf>
    <xf numFmtId="3" fontId="34" fillId="13" borderId="1" xfId="0" applyNumberFormat="1" applyFont="1" applyFill="1" applyBorder="1" applyAlignment="1">
      <alignment horizontal="right" vertical="top" wrapText="1"/>
    </xf>
    <xf numFmtId="0" fontId="34" fillId="11" borderId="1" xfId="0" applyFont="1" applyFill="1" applyBorder="1" applyAlignment="1">
      <alignment horizontal="left" vertical="top" wrapText="1"/>
    </xf>
    <xf numFmtId="3" fontId="34" fillId="14" borderId="1" xfId="0" applyNumberFormat="1" applyFont="1" applyFill="1" applyBorder="1" applyAlignment="1">
      <alignment horizontal="right" vertical="top" wrapText="1"/>
    </xf>
    <xf numFmtId="0" fontId="0" fillId="11" borderId="0" xfId="0" applyFill="1"/>
    <xf numFmtId="0" fontId="33" fillId="2" borderId="1" xfId="0" applyFont="1" applyFill="1" applyBorder="1" applyAlignment="1">
      <alignment horizontal="left" vertical="top" wrapText="1"/>
    </xf>
    <xf numFmtId="3" fontId="33" fillId="11" borderId="1" xfId="0" applyNumberFormat="1" applyFont="1" applyFill="1" applyBorder="1" applyAlignment="1">
      <alignment horizontal="right" vertical="top" wrapText="1"/>
    </xf>
    <xf numFmtId="0" fontId="34" fillId="0" borderId="11" xfId="0" applyFont="1" applyFill="1" applyBorder="1" applyAlignment="1">
      <alignment horizontal="left" vertical="top" wrapText="1"/>
    </xf>
    <xf numFmtId="3" fontId="34" fillId="15" borderId="1" xfId="0" applyNumberFormat="1" applyFont="1" applyFill="1" applyBorder="1" applyAlignment="1">
      <alignment horizontal="right" vertical="top" wrapText="1"/>
    </xf>
    <xf numFmtId="0" fontId="34" fillId="3" borderId="1" xfId="0" applyFont="1" applyFill="1" applyBorder="1" applyAlignment="1">
      <alignment horizontal="left" vertical="top" wrapText="1"/>
    </xf>
    <xf numFmtId="0" fontId="33" fillId="6" borderId="1" xfId="0" applyFont="1" applyFill="1" applyBorder="1" applyAlignment="1">
      <alignment horizontal="left" vertical="top" wrapText="1"/>
    </xf>
    <xf numFmtId="0" fontId="0" fillId="15" borderId="12" xfId="0" applyFill="1" applyBorder="1"/>
    <xf numFmtId="3" fontId="0" fillId="15" borderId="3" xfId="0" applyNumberFormat="1" applyFill="1" applyBorder="1"/>
    <xf numFmtId="3" fontId="33" fillId="13" borderId="10" xfId="0" applyNumberFormat="1" applyFont="1" applyFill="1" applyBorder="1" applyAlignment="1">
      <alignment horizontal="right" vertical="top" wrapText="1"/>
    </xf>
    <xf numFmtId="0" fontId="33" fillId="5" borderId="1" xfId="0" applyFont="1" applyFill="1" applyBorder="1" applyAlignment="1">
      <alignment horizontal="left" vertical="top" wrapText="1"/>
    </xf>
    <xf numFmtId="3" fontId="34" fillId="5" borderId="1" xfId="0" applyNumberFormat="1" applyFont="1" applyFill="1" applyBorder="1" applyAlignment="1">
      <alignment horizontal="right" vertical="top" wrapText="1"/>
    </xf>
    <xf numFmtId="3" fontId="34" fillId="13" borderId="7" xfId="0" applyNumberFormat="1" applyFont="1" applyFill="1" applyBorder="1" applyAlignment="1">
      <alignment horizontal="right" vertical="top" wrapText="1"/>
    </xf>
    <xf numFmtId="0" fontId="0" fillId="15" borderId="13" xfId="0" applyFill="1" applyBorder="1"/>
    <xf numFmtId="3" fontId="34" fillId="13" borderId="14" xfId="0" applyNumberFormat="1" applyFont="1" applyFill="1" applyBorder="1" applyAlignment="1">
      <alignment horizontal="right" vertical="top" wrapText="1"/>
    </xf>
    <xf numFmtId="0" fontId="33" fillId="5" borderId="4" xfId="0" applyFont="1" applyFill="1" applyBorder="1" applyAlignment="1">
      <alignment horizontal="left" vertical="top" wrapText="1"/>
    </xf>
    <xf numFmtId="3" fontId="34" fillId="13" borderId="4" xfId="0" applyNumberFormat="1" applyFont="1" applyFill="1" applyBorder="1" applyAlignment="1">
      <alignment horizontal="right" vertical="top" wrapText="1"/>
    </xf>
    <xf numFmtId="3" fontId="34" fillId="13" borderId="15" xfId="0" applyNumberFormat="1" applyFont="1" applyFill="1" applyBorder="1" applyAlignment="1">
      <alignment horizontal="right" vertical="top" wrapText="1"/>
    </xf>
    <xf numFmtId="3" fontId="0" fillId="15" borderId="16" xfId="0" applyNumberFormat="1" applyFill="1" applyBorder="1"/>
    <xf numFmtId="3" fontId="0" fillId="15" borderId="17" xfId="0" applyNumberFormat="1" applyFill="1" applyBorder="1"/>
    <xf numFmtId="3" fontId="34" fillId="5" borderId="4" xfId="0" applyNumberFormat="1" applyFont="1" applyFill="1" applyBorder="1" applyAlignment="1">
      <alignment horizontal="right" vertical="top" wrapText="1"/>
    </xf>
    <xf numFmtId="0" fontId="0" fillId="0" borderId="0" xfId="0"/>
    <xf numFmtId="0" fontId="33" fillId="0" borderId="0" xfId="14" applyFont="1" applyAlignment="1">
      <alignment horizontal="center"/>
    </xf>
    <xf numFmtId="3" fontId="33" fillId="0" borderId="18" xfId="0" applyNumberFormat="1" applyFont="1" applyBorder="1" applyAlignment="1">
      <alignment horizontal="right" vertical="top" wrapText="1"/>
    </xf>
    <xf numFmtId="3" fontId="33" fillId="5" borderId="21" xfId="0" applyNumberFormat="1" applyFont="1" applyFill="1" applyBorder="1" applyAlignment="1">
      <alignment horizontal="right" vertical="top" wrapText="1"/>
    </xf>
    <xf numFmtId="3" fontId="34" fillId="3" borderId="21" xfId="0" applyNumberFormat="1" applyFont="1" applyFill="1" applyBorder="1" applyAlignment="1">
      <alignment horizontal="right" vertical="top" wrapText="1"/>
    </xf>
    <xf numFmtId="3" fontId="34" fillId="0" borderId="21" xfId="0" applyNumberFormat="1" applyFont="1" applyBorder="1" applyAlignment="1">
      <alignment horizontal="right" vertical="top" wrapText="1"/>
    </xf>
    <xf numFmtId="3" fontId="34" fillId="2" borderId="21" xfId="0" applyNumberFormat="1" applyFont="1" applyFill="1" applyBorder="1" applyAlignment="1">
      <alignment horizontal="right" vertical="top" wrapText="1"/>
    </xf>
    <xf numFmtId="3" fontId="33" fillId="6" borderId="21" xfId="0" applyNumberFormat="1" applyFont="1" applyFill="1" applyBorder="1" applyAlignment="1">
      <alignment horizontal="right" vertical="top" wrapText="1"/>
    </xf>
    <xf numFmtId="0" fontId="33" fillId="6" borderId="19" xfId="0" applyFont="1" applyFill="1" applyBorder="1" applyAlignment="1">
      <alignment horizontal="left" vertical="top" wrapText="1"/>
    </xf>
    <xf numFmtId="3" fontId="33" fillId="6" borderId="20" xfId="0" applyNumberFormat="1" applyFont="1" applyFill="1" applyBorder="1" applyAlignment="1">
      <alignment horizontal="right" vertical="top" wrapText="1"/>
    </xf>
    <xf numFmtId="3" fontId="33" fillId="6" borderId="18" xfId="0" applyNumberFormat="1" applyFont="1" applyFill="1" applyBorder="1" applyAlignment="1">
      <alignment horizontal="right" vertical="top" wrapText="1"/>
    </xf>
    <xf numFmtId="3" fontId="0" fillId="6" borderId="18" xfId="0" applyNumberFormat="1" applyFill="1" applyBorder="1"/>
    <xf numFmtId="0" fontId="34" fillId="0" borderId="0" xfId="10"/>
    <xf numFmtId="0" fontId="33" fillId="0" borderId="0" xfId="10" applyFont="1"/>
    <xf numFmtId="0" fontId="35" fillId="0" borderId="23" xfId="0" applyFont="1" applyBorder="1"/>
    <xf numFmtId="0" fontId="34" fillId="11" borderId="5" xfId="85" applyFont="1" applyFill="1" applyBorder="1" applyAlignment="1">
      <alignment horizontal="left" vertical="center" wrapText="1"/>
    </xf>
    <xf numFmtId="0" fontId="32" fillId="12" borderId="5" xfId="85" applyFont="1" applyFill="1" applyBorder="1" applyAlignment="1">
      <alignment horizontal="left" vertical="center" wrapText="1"/>
    </xf>
    <xf numFmtId="0" fontId="33" fillId="6" borderId="18" xfId="0" applyFont="1" applyFill="1" applyBorder="1" applyAlignment="1">
      <alignment horizontal="left" vertical="top" wrapText="1"/>
    </xf>
    <xf numFmtId="0" fontId="32" fillId="0" borderId="19" xfId="0" applyFont="1" applyFill="1" applyBorder="1" applyAlignment="1">
      <alignment horizontal="center" vertical="center"/>
    </xf>
    <xf numFmtId="3" fontId="33" fillId="0" borderId="20" xfId="0" applyNumberFormat="1" applyFont="1" applyBorder="1" applyAlignment="1">
      <alignment horizontal="right" vertical="top" wrapText="1"/>
    </xf>
    <xf numFmtId="166" fontId="0" fillId="0" borderId="0" xfId="1" applyNumberFormat="1" applyFont="1"/>
    <xf numFmtId="166" fontId="40" fillId="0" borderId="1" xfId="22" applyNumberFormat="1" applyFont="1" applyBorder="1"/>
    <xf numFmtId="166" fontId="40" fillId="11" borderId="1" xfId="22" applyNumberFormat="1" applyFont="1" applyFill="1" applyBorder="1"/>
    <xf numFmtId="166" fontId="38" fillId="10" borderId="1" xfId="22" applyNumberFormat="1" applyFont="1" applyFill="1" applyBorder="1"/>
    <xf numFmtId="166" fontId="34" fillId="0" borderId="11" xfId="1" applyNumberFormat="1" applyFont="1" applyBorder="1"/>
    <xf numFmtId="0" fontId="34" fillId="0" borderId="0" xfId="14"/>
    <xf numFmtId="0" fontId="33" fillId="0" borderId="0" xfId="14" applyFont="1" applyAlignment="1">
      <alignment horizontal="left"/>
    </xf>
    <xf numFmtId="0" fontId="33" fillId="0" borderId="0" xfId="14" applyFont="1"/>
    <xf numFmtId="0" fontId="44" fillId="0" borderId="0" xfId="14" applyFont="1"/>
    <xf numFmtId="0" fontId="34" fillId="8" borderId="11" xfId="14" applyFill="1" applyBorder="1"/>
    <xf numFmtId="0" fontId="34" fillId="0" borderId="11" xfId="14" applyBorder="1"/>
    <xf numFmtId="0" fontId="34" fillId="0" borderId="11" xfId="14" applyFont="1" applyBorder="1"/>
    <xf numFmtId="166" fontId="34" fillId="3" borderId="11" xfId="1" applyNumberFormat="1" applyFont="1" applyFill="1" applyBorder="1"/>
    <xf numFmtId="0" fontId="34" fillId="8" borderId="1" xfId="14" applyFill="1" applyBorder="1"/>
    <xf numFmtId="166" fontId="34" fillId="8" borderId="1" xfId="1" applyNumberFormat="1" applyFont="1" applyFill="1" applyBorder="1"/>
    <xf numFmtId="166" fontId="34" fillId="0" borderId="0" xfId="14" applyNumberFormat="1"/>
    <xf numFmtId="0" fontId="34" fillId="0" borderId="4" xfId="14" applyBorder="1"/>
    <xf numFmtId="0" fontId="34" fillId="0" borderId="11" xfId="14" applyFill="1" applyBorder="1"/>
    <xf numFmtId="0" fontId="34" fillId="9" borderId="1" xfId="14" applyFill="1" applyBorder="1"/>
    <xf numFmtId="166" fontId="34" fillId="9" borderId="1" xfId="1" applyNumberFormat="1" applyFont="1" applyFill="1" applyBorder="1"/>
    <xf numFmtId="166" fontId="34" fillId="0" borderId="22" xfId="14" applyNumberFormat="1" applyBorder="1"/>
    <xf numFmtId="0" fontId="34" fillId="0" borderId="0" xfId="14" applyBorder="1"/>
    <xf numFmtId="0" fontId="34" fillId="0" borderId="0" xfId="14" applyFont="1" applyBorder="1"/>
    <xf numFmtId="166" fontId="34" fillId="0" borderId="0" xfId="1" applyNumberFormat="1" applyFont="1" applyBorder="1"/>
    <xf numFmtId="166" fontId="34" fillId="0" borderId="0" xfId="1" applyNumberFormat="1" applyFont="1"/>
    <xf numFmtId="0" fontId="34" fillId="11" borderId="5" xfId="88" applyFont="1" applyFill="1" applyBorder="1" applyAlignment="1">
      <alignment horizontal="left" vertical="center" wrapText="1"/>
    </xf>
    <xf numFmtId="0" fontId="32" fillId="12" borderId="5" xfId="88" applyFont="1" applyFill="1" applyBorder="1" applyAlignment="1">
      <alignment horizontal="left" vertical="center" wrapText="1"/>
    </xf>
    <xf numFmtId="3" fontId="34" fillId="13" borderId="18" xfId="0" applyNumberFormat="1" applyFont="1" applyFill="1" applyBorder="1" applyAlignment="1">
      <alignment horizontal="right" vertical="top" wrapText="1"/>
    </xf>
    <xf numFmtId="0" fontId="41" fillId="0" borderId="0" xfId="10" applyFont="1"/>
    <xf numFmtId="166" fontId="41" fillId="0" borderId="0" xfId="1" applyNumberFormat="1" applyFont="1"/>
    <xf numFmtId="0" fontId="43" fillId="0" borderId="0" xfId="10" applyFont="1"/>
    <xf numFmtId="166" fontId="44" fillId="0" borderId="0" xfId="1" applyNumberFormat="1" applyFont="1"/>
    <xf numFmtId="0" fontId="43" fillId="10" borderId="1" xfId="10" applyFont="1" applyFill="1" applyBorder="1"/>
    <xf numFmtId="166" fontId="41" fillId="10" borderId="1" xfId="1" applyNumberFormat="1" applyFont="1" applyFill="1" applyBorder="1"/>
    <xf numFmtId="0" fontId="41" fillId="10" borderId="11" xfId="10" applyFont="1" applyFill="1" applyBorder="1"/>
    <xf numFmtId="0" fontId="41" fillId="0" borderId="1" xfId="10" applyFont="1" applyBorder="1" applyAlignment="1">
      <alignment horizontal="justify" wrapText="1"/>
    </xf>
    <xf numFmtId="166" fontId="41" fillId="0" borderId="1" xfId="4" applyNumberFormat="1" applyFont="1" applyBorder="1" applyAlignment="1">
      <alignment horizontal="right" wrapText="1"/>
    </xf>
    <xf numFmtId="166" fontId="41" fillId="0" borderId="1" xfId="1" applyNumberFormat="1" applyFont="1" applyBorder="1"/>
    <xf numFmtId="1" fontId="34" fillId="0" borderId="0" xfId="10" applyNumberFormat="1" applyFont="1"/>
    <xf numFmtId="0" fontId="41" fillId="0" borderId="1" xfId="10" applyFont="1" applyFill="1" applyBorder="1" applyAlignment="1">
      <alignment horizontal="justify" wrapText="1"/>
    </xf>
    <xf numFmtId="166" fontId="41" fillId="0" borderId="1" xfId="4" applyNumberFormat="1" applyFont="1" applyFill="1" applyBorder="1" applyAlignment="1">
      <alignment horizontal="right" wrapText="1"/>
    </xf>
    <xf numFmtId="0" fontId="43" fillId="16" borderId="1" xfId="10" applyFont="1" applyFill="1" applyBorder="1" applyAlignment="1">
      <alignment horizontal="justify" wrapText="1"/>
    </xf>
    <xf numFmtId="166" fontId="41" fillId="16" borderId="1" xfId="4" applyNumberFormat="1" applyFont="1" applyFill="1" applyBorder="1" applyAlignment="1">
      <alignment horizontal="right" wrapText="1"/>
    </xf>
    <xf numFmtId="166" fontId="41" fillId="16" borderId="1" xfId="1" applyNumberFormat="1" applyFont="1" applyFill="1" applyBorder="1" applyAlignment="1">
      <alignment horizontal="right" wrapText="1"/>
    </xf>
    <xf numFmtId="0" fontId="43" fillId="16" borderId="1" xfId="10" applyFont="1" applyFill="1" applyBorder="1" applyAlignment="1">
      <alignment wrapText="1"/>
    </xf>
    <xf numFmtId="166" fontId="43" fillId="16" borderId="1" xfId="4" applyNumberFormat="1" applyFont="1" applyFill="1" applyBorder="1" applyAlignment="1">
      <alignment horizontal="right" wrapText="1"/>
    </xf>
    <xf numFmtId="166" fontId="43" fillId="16" borderId="1" xfId="1" applyNumberFormat="1" applyFont="1" applyFill="1" applyBorder="1" applyAlignment="1">
      <alignment horizontal="right" wrapText="1"/>
    </xf>
    <xf numFmtId="1" fontId="34" fillId="0" borderId="0" xfId="10" applyNumberFormat="1"/>
    <xf numFmtId="0" fontId="39" fillId="3" borderId="0" xfId="19" applyFont="1" applyFill="1" applyBorder="1"/>
    <xf numFmtId="0" fontId="41" fillId="3" borderId="1" xfId="10" applyFont="1" applyFill="1" applyBorder="1" applyAlignment="1">
      <alignment wrapText="1"/>
    </xf>
    <xf numFmtId="166" fontId="41" fillId="3" borderId="1" xfId="4" applyNumberFormat="1" applyFont="1" applyFill="1" applyBorder="1" applyAlignment="1">
      <alignment horizontal="right" wrapText="1"/>
    </xf>
    <xf numFmtId="166" fontId="41" fillId="3" borderId="1" xfId="1" applyNumberFormat="1" applyFont="1" applyFill="1" applyBorder="1" applyAlignment="1">
      <alignment horizontal="right" wrapText="1"/>
    </xf>
    <xf numFmtId="0" fontId="34" fillId="3" borderId="0" xfId="10" applyFont="1" applyFill="1"/>
    <xf numFmtId="0" fontId="41" fillId="0" borderId="1" xfId="10" applyFont="1" applyBorder="1" applyAlignment="1">
      <alignment wrapText="1"/>
    </xf>
    <xf numFmtId="166" fontId="43" fillId="0" borderId="1" xfId="4" applyNumberFormat="1" applyFont="1" applyBorder="1" applyAlignment="1">
      <alignment horizontal="right" wrapText="1"/>
    </xf>
    <xf numFmtId="0" fontId="43" fillId="10" borderId="1" xfId="10" applyFont="1" applyFill="1" applyBorder="1" applyAlignment="1">
      <alignment wrapText="1"/>
    </xf>
    <xf numFmtId="166" fontId="43" fillId="10" borderId="1" xfId="4" applyNumberFormat="1" applyFont="1" applyFill="1" applyBorder="1" applyAlignment="1">
      <alignment horizontal="right" wrapText="1"/>
    </xf>
    <xf numFmtId="166" fontId="43" fillId="10" borderId="1" xfId="1" applyNumberFormat="1" applyFont="1" applyFill="1" applyBorder="1" applyAlignment="1">
      <alignment horizontal="right" wrapText="1"/>
    </xf>
    <xf numFmtId="0" fontId="41" fillId="0" borderId="1" xfId="10" applyFont="1" applyFill="1" applyBorder="1" applyAlignment="1">
      <alignment wrapText="1"/>
    </xf>
    <xf numFmtId="167" fontId="48" fillId="0" borderId="1" xfId="89" applyNumberFormat="1" applyFont="1" applyFill="1" applyBorder="1" applyAlignment="1">
      <alignment horizontal="left" vertical="center" wrapText="1"/>
    </xf>
    <xf numFmtId="166" fontId="48" fillId="0" borderId="1" xfId="4" applyNumberFormat="1" applyFont="1" applyFill="1" applyBorder="1" applyAlignment="1">
      <alignment horizontal="right" vertical="center" wrapText="1"/>
    </xf>
    <xf numFmtId="0" fontId="35" fillId="0" borderId="0" xfId="19" applyFont="1" applyFill="1" applyBorder="1"/>
    <xf numFmtId="167" fontId="49" fillId="16" borderId="1" xfId="89" applyNumberFormat="1" applyFont="1" applyFill="1" applyBorder="1" applyAlignment="1">
      <alignment horizontal="left" vertical="center" wrapText="1"/>
    </xf>
    <xf numFmtId="166" fontId="49" fillId="16" borderId="1" xfId="4" applyNumberFormat="1" applyFont="1" applyFill="1" applyBorder="1" applyAlignment="1">
      <alignment horizontal="right" vertical="center" wrapText="1"/>
    </xf>
    <xf numFmtId="166" fontId="49" fillId="16" borderId="1" xfId="1" applyNumberFormat="1" applyFont="1" applyFill="1" applyBorder="1" applyAlignment="1">
      <alignment horizontal="right" vertical="center" wrapText="1"/>
    </xf>
    <xf numFmtId="1" fontId="33" fillId="0" borderId="0" xfId="10" applyNumberFormat="1" applyFont="1"/>
    <xf numFmtId="0" fontId="39" fillId="0" borderId="0" xfId="19" applyFont="1" applyFill="1" applyBorder="1"/>
    <xf numFmtId="0" fontId="34" fillId="0" borderId="0" xfId="10" applyFont="1"/>
    <xf numFmtId="166" fontId="49" fillId="0" borderId="1" xfId="4" applyNumberFormat="1" applyFont="1" applyFill="1" applyBorder="1" applyAlignment="1">
      <alignment horizontal="right" vertical="center" wrapText="1"/>
    </xf>
    <xf numFmtId="167" fontId="49" fillId="10" borderId="1" xfId="89" applyNumberFormat="1" applyFont="1" applyFill="1" applyBorder="1" applyAlignment="1">
      <alignment horizontal="left" vertical="center" wrapText="1"/>
    </xf>
    <xf numFmtId="166" fontId="49" fillId="10" borderId="1" xfId="4" applyNumberFormat="1" applyFont="1" applyFill="1" applyBorder="1" applyAlignment="1">
      <alignment horizontal="right" vertical="center" wrapText="1"/>
    </xf>
    <xf numFmtId="166" fontId="49" fillId="10" borderId="1" xfId="1" applyNumberFormat="1" applyFont="1" applyFill="1" applyBorder="1" applyAlignment="1">
      <alignment horizontal="right" vertical="center" wrapText="1"/>
    </xf>
    <xf numFmtId="3" fontId="34" fillId="13" borderId="24" xfId="0" applyNumberFormat="1" applyFont="1" applyFill="1" applyBorder="1" applyAlignment="1">
      <alignment horizontal="right" vertical="top" wrapText="1"/>
    </xf>
    <xf numFmtId="166" fontId="36" fillId="0" borderId="1" xfId="1" applyNumberFormat="1" applyFont="1" applyBorder="1"/>
    <xf numFmtId="0" fontId="53" fillId="11" borderId="1" xfId="0" applyFont="1" applyFill="1" applyBorder="1"/>
    <xf numFmtId="166" fontId="41" fillId="0" borderId="0" xfId="10" applyNumberFormat="1" applyFont="1"/>
    <xf numFmtId="0" fontId="0" fillId="0" borderId="0" xfId="0"/>
    <xf numFmtId="0" fontId="39" fillId="0" borderId="0" xfId="19"/>
    <xf numFmtId="0" fontId="35" fillId="0" borderId="0" xfId="19" applyFont="1"/>
    <xf numFmtId="0" fontId="35" fillId="0" borderId="0" xfId="19" applyFont="1" applyAlignment="1">
      <alignment horizontal="left"/>
    </xf>
    <xf numFmtId="0" fontId="35" fillId="9" borderId="18" xfId="19" applyFont="1" applyFill="1" applyBorder="1"/>
    <xf numFmtId="0" fontId="35" fillId="9" borderId="4" xfId="19" applyFont="1" applyFill="1" applyBorder="1"/>
    <xf numFmtId="0" fontId="39" fillId="8" borderId="1" xfId="19" applyFill="1" applyBorder="1"/>
    <xf numFmtId="166" fontId="39" fillId="8" borderId="1" xfId="1" applyNumberFormat="1" applyFill="1" applyBorder="1"/>
    <xf numFmtId="0" fontId="35" fillId="0" borderId="1" xfId="19" applyFont="1" applyBorder="1"/>
    <xf numFmtId="166" fontId="39" fillId="0" borderId="1" xfId="1" applyNumberFormat="1" applyBorder="1"/>
    <xf numFmtId="0" fontId="35" fillId="0" borderId="11" xfId="19" applyFont="1" applyBorder="1"/>
    <xf numFmtId="166" fontId="39" fillId="0" borderId="11" xfId="1" applyNumberFormat="1" applyBorder="1"/>
    <xf numFmtId="0" fontId="39" fillId="0" borderId="11" xfId="19" applyBorder="1"/>
    <xf numFmtId="0" fontId="55" fillId="0" borderId="0" xfId="19" applyFont="1"/>
    <xf numFmtId="0" fontId="0" fillId="0" borderId="11" xfId="19" applyFont="1" applyBorder="1"/>
    <xf numFmtId="0" fontId="0" fillId="0" borderId="4" xfId="19" applyFont="1" applyBorder="1"/>
    <xf numFmtId="166" fontId="39" fillId="0" borderId="4" xfId="1" applyNumberFormat="1" applyBorder="1"/>
    <xf numFmtId="166" fontId="39" fillId="0" borderId="0" xfId="1" applyNumberFormat="1"/>
    <xf numFmtId="0" fontId="35" fillId="0" borderId="19" xfId="19" applyFont="1" applyBorder="1"/>
    <xf numFmtId="0" fontId="39" fillId="0" borderId="25" xfId="19" applyBorder="1"/>
    <xf numFmtId="166" fontId="35" fillId="0" borderId="20" xfId="1" applyNumberFormat="1" applyFont="1" applyBorder="1"/>
    <xf numFmtId="0" fontId="39" fillId="0" borderId="26" xfId="19" applyBorder="1"/>
    <xf numFmtId="166" fontId="39" fillId="0" borderId="27" xfId="1" applyNumberFormat="1" applyBorder="1"/>
    <xf numFmtId="0" fontId="0" fillId="0" borderId="28" xfId="19" applyFont="1" applyBorder="1"/>
    <xf numFmtId="0" fontId="39" fillId="0" borderId="23" xfId="19" applyBorder="1"/>
    <xf numFmtId="166" fontId="39" fillId="0" borderId="29" xfId="1" applyNumberFormat="1" applyBorder="1"/>
    <xf numFmtId="166" fontId="39" fillId="0" borderId="20" xfId="1" applyNumberFormat="1" applyBorder="1"/>
    <xf numFmtId="166" fontId="35" fillId="0" borderId="29" xfId="1" applyNumberFormat="1" applyFont="1" applyBorder="1"/>
    <xf numFmtId="0" fontId="35" fillId="17" borderId="0" xfId="19" applyFont="1" applyFill="1"/>
    <xf numFmtId="166" fontId="35" fillId="17" borderId="0" xfId="1" applyNumberFormat="1" applyFont="1" applyFill="1"/>
    <xf numFmtId="0" fontId="40" fillId="0" borderId="0" xfId="91" applyFont="1"/>
    <xf numFmtId="0" fontId="45" fillId="0" borderId="0" xfId="91" applyFont="1"/>
    <xf numFmtId="0" fontId="4" fillId="0" borderId="0" xfId="91"/>
    <xf numFmtId="0" fontId="37" fillId="3" borderId="0" xfId="91" applyFont="1" applyFill="1"/>
    <xf numFmtId="0" fontId="38" fillId="10" borderId="1" xfId="91" applyFont="1" applyFill="1" applyBorder="1"/>
    <xf numFmtId="0" fontId="40" fillId="0" borderId="1" xfId="91" applyFont="1" applyBorder="1"/>
    <xf numFmtId="0" fontId="40" fillId="11" borderId="1" xfId="91" applyFont="1" applyFill="1" applyBorder="1"/>
    <xf numFmtId="166" fontId="4" fillId="0" borderId="0" xfId="91" applyNumberFormat="1"/>
    <xf numFmtId="0" fontId="53" fillId="11" borderId="1" xfId="93" applyFont="1" applyFill="1" applyBorder="1"/>
    <xf numFmtId="0" fontId="46" fillId="0" borderId="0" xfId="91" applyFont="1"/>
    <xf numFmtId="0" fontId="40" fillId="11" borderId="1" xfId="0" applyFont="1" applyFill="1" applyBorder="1"/>
    <xf numFmtId="0" fontId="4" fillId="11" borderId="0" xfId="91" applyFill="1"/>
    <xf numFmtId="166" fontId="4" fillId="11" borderId="0" xfId="91" applyNumberFormat="1" applyFill="1"/>
    <xf numFmtId="0" fontId="40" fillId="11" borderId="18" xfId="0" applyFont="1" applyFill="1" applyBorder="1"/>
    <xf numFmtId="0" fontId="37" fillId="0" borderId="0" xfId="8" applyFont="1"/>
    <xf numFmtId="166" fontId="57" fillId="6" borderId="31" xfId="2" applyNumberFormat="1" applyFont="1" applyFill="1" applyBorder="1"/>
    <xf numFmtId="0" fontId="36" fillId="6" borderId="32" xfId="8" applyFill="1" applyBorder="1"/>
    <xf numFmtId="166" fontId="57" fillId="6" borderId="0" xfId="2" applyNumberFormat="1" applyFont="1" applyFill="1"/>
    <xf numFmtId="10" fontId="53" fillId="4" borderId="33" xfId="8" applyNumberFormat="1" applyFont="1" applyFill="1" applyBorder="1"/>
    <xf numFmtId="0" fontId="36" fillId="6" borderId="33" xfId="8" applyFill="1" applyBorder="1"/>
    <xf numFmtId="166" fontId="57" fillId="6" borderId="33" xfId="2" applyNumberFormat="1" applyFont="1" applyFill="1" applyBorder="1"/>
    <xf numFmtId="0" fontId="59" fillId="11" borderId="0" xfId="8" applyFont="1" applyFill="1"/>
    <xf numFmtId="0" fontId="60" fillId="11" borderId="0" xfId="8" applyFont="1" applyFill="1"/>
    <xf numFmtId="0" fontId="59" fillId="6" borderId="0" xfId="8" applyFont="1" applyFill="1"/>
    <xf numFmtId="0" fontId="60" fillId="6" borderId="0" xfId="8" applyFont="1" applyFill="1"/>
    <xf numFmtId="0" fontId="40" fillId="0" borderId="0" xfId="8" applyFont="1" applyAlignment="1">
      <alignment horizontal="center"/>
    </xf>
    <xf numFmtId="0" fontId="35" fillId="11" borderId="34" xfId="95" applyFont="1" applyFill="1" applyBorder="1"/>
    <xf numFmtId="0" fontId="35" fillId="11" borderId="0" xfId="95" applyFont="1" applyFill="1"/>
    <xf numFmtId="0" fontId="35" fillId="0" borderId="34" xfId="95" applyFont="1" applyBorder="1"/>
    <xf numFmtId="0" fontId="35" fillId="0" borderId="0" xfId="95" applyFont="1"/>
    <xf numFmtId="0" fontId="59" fillId="0" borderId="0" xfId="8" applyFont="1"/>
    <xf numFmtId="0" fontId="59" fillId="0" borderId="35" xfId="8" applyFont="1" applyBorder="1"/>
    <xf numFmtId="0" fontId="59" fillId="0" borderId="37" xfId="8" applyFont="1" applyBorder="1"/>
    <xf numFmtId="0" fontId="36" fillId="0" borderId="38" xfId="8" applyBorder="1"/>
    <xf numFmtId="0" fontId="36" fillId="0" borderId="37" xfId="8" applyBorder="1"/>
    <xf numFmtId="3" fontId="59" fillId="10" borderId="39" xfId="3" applyNumberFormat="1" applyFont="1" applyFill="1" applyBorder="1"/>
    <xf numFmtId="3" fontId="59" fillId="10" borderId="40" xfId="3" applyNumberFormat="1" applyFont="1" applyFill="1" applyBorder="1"/>
    <xf numFmtId="0" fontId="59" fillId="0" borderId="41" xfId="8" applyFont="1" applyBorder="1"/>
    <xf numFmtId="3" fontId="59" fillId="5" borderId="39" xfId="3" applyNumberFormat="1" applyFont="1" applyFill="1" applyBorder="1"/>
    <xf numFmtId="3" fontId="59" fillId="21" borderId="40" xfId="3" applyNumberFormat="1" applyFont="1" applyFill="1" applyBorder="1"/>
    <xf numFmtId="0" fontId="62" fillId="0" borderId="26" xfId="96" applyFont="1" applyBorder="1"/>
    <xf numFmtId="166" fontId="41" fillId="0" borderId="42" xfId="3" applyNumberFormat="1" applyFont="1" applyBorder="1"/>
    <xf numFmtId="164" fontId="41" fillId="3" borderId="27" xfId="3" applyFont="1" applyFill="1" applyBorder="1"/>
    <xf numFmtId="3" fontId="36" fillId="4" borderId="43" xfId="3" applyNumberFormat="1" applyFill="1" applyBorder="1"/>
    <xf numFmtId="166" fontId="63" fillId="0" borderId="0" xfId="29" applyNumberFormat="1" applyFont="1"/>
    <xf numFmtId="0" fontId="62" fillId="3" borderId="26" xfId="96" applyFont="1" applyFill="1" applyBorder="1"/>
    <xf numFmtId="166" fontId="41" fillId="3" borderId="27" xfId="3" applyNumberFormat="1" applyFont="1" applyFill="1" applyBorder="1"/>
    <xf numFmtId="166" fontId="41" fillId="3" borderId="0" xfId="29" applyNumberFormat="1" applyFont="1" applyFill="1"/>
    <xf numFmtId="168" fontId="41" fillId="3" borderId="27" xfId="3" applyNumberFormat="1" applyFont="1" applyFill="1" applyBorder="1"/>
    <xf numFmtId="166" fontId="41" fillId="3" borderId="42" xfId="3" applyNumberFormat="1" applyFont="1" applyFill="1" applyBorder="1"/>
    <xf numFmtId="0" fontId="62" fillId="3" borderId="45" xfId="8" applyFont="1" applyFill="1" applyBorder="1"/>
    <xf numFmtId="166" fontId="41" fillId="0" borderId="27" xfId="3" applyNumberFormat="1" applyFont="1" applyBorder="1"/>
    <xf numFmtId="0" fontId="62" fillId="0" borderId="45" xfId="8" applyFont="1" applyBorder="1"/>
    <xf numFmtId="166" fontId="36" fillId="0" borderId="34" xfId="3" applyNumberFormat="1" applyBorder="1"/>
    <xf numFmtId="166" fontId="36" fillId="0" borderId="0" xfId="3" applyNumberFormat="1"/>
    <xf numFmtId="3" fontId="62" fillId="4" borderId="46" xfId="3" applyNumberFormat="1" applyFont="1" applyFill="1" applyBorder="1"/>
    <xf numFmtId="0" fontId="62" fillId="11" borderId="45" xfId="8" applyFont="1" applyFill="1" applyBorder="1"/>
    <xf numFmtId="3" fontId="62" fillId="19" borderId="46" xfId="3" applyNumberFormat="1" applyFont="1" applyFill="1" applyBorder="1"/>
    <xf numFmtId="166" fontId="59" fillId="0" borderId="38" xfId="3" applyNumberFormat="1" applyFont="1" applyBorder="1"/>
    <xf numFmtId="166" fontId="59" fillId="0" borderId="37" xfId="3" applyNumberFormat="1" applyFont="1" applyBorder="1"/>
    <xf numFmtId="3" fontId="59" fillId="10" borderId="47" xfId="3" applyNumberFormat="1" applyFont="1" applyFill="1" applyBorder="1"/>
    <xf numFmtId="3" fontId="59" fillId="5" borderId="40" xfId="3" applyNumberFormat="1" applyFont="1" applyFill="1" applyBorder="1"/>
    <xf numFmtId="0" fontId="36" fillId="0" borderId="32" xfId="8" applyBorder="1"/>
    <xf numFmtId="166" fontId="43" fillId="3" borderId="42" xfId="3" applyNumberFormat="1" applyFont="1" applyFill="1" applyBorder="1"/>
    <xf numFmtId="168" fontId="41" fillId="19" borderId="27" xfId="3" applyNumberFormat="1" applyFont="1" applyFill="1" applyBorder="1"/>
    <xf numFmtId="166" fontId="41" fillId="19" borderId="43" xfId="3" applyNumberFormat="1" applyFont="1" applyFill="1" applyBorder="1"/>
    <xf numFmtId="168" fontId="41" fillId="11" borderId="27" xfId="3" applyNumberFormat="1" applyFont="1" applyFill="1" applyBorder="1"/>
    <xf numFmtId="0" fontId="36" fillId="0" borderId="48" xfId="8" applyBorder="1"/>
    <xf numFmtId="166" fontId="41" fillId="3" borderId="49" xfId="3" applyNumberFormat="1" applyFont="1" applyFill="1" applyBorder="1"/>
    <xf numFmtId="168" fontId="41" fillId="22" borderId="27" xfId="3" applyNumberFormat="1" applyFont="1" applyFill="1" applyBorder="1"/>
    <xf numFmtId="166" fontId="41" fillId="19" borderId="50" xfId="3" applyNumberFormat="1" applyFont="1" applyFill="1" applyBorder="1"/>
    <xf numFmtId="166" fontId="43" fillId="3" borderId="49" xfId="3" applyNumberFormat="1" applyFont="1" applyFill="1" applyBorder="1"/>
    <xf numFmtId="166" fontId="41" fillId="4" borderId="50" xfId="3" applyNumberFormat="1" applyFont="1" applyFill="1" applyBorder="1"/>
    <xf numFmtId="166" fontId="41" fillId="19" borderId="52" xfId="3" applyNumberFormat="1" applyFont="1" applyFill="1" applyBorder="1"/>
    <xf numFmtId="166" fontId="41" fillId="4" borderId="51" xfId="3" applyNumberFormat="1" applyFont="1" applyFill="1" applyBorder="1"/>
    <xf numFmtId="166" fontId="43" fillId="0" borderId="53" xfId="3" applyNumberFormat="1" applyFont="1" applyBorder="1"/>
    <xf numFmtId="166" fontId="43" fillId="0" borderId="37" xfId="3" applyNumberFormat="1" applyFont="1" applyBorder="1"/>
    <xf numFmtId="166" fontId="59" fillId="10" borderId="47" xfId="3" applyNumberFormat="1" applyFont="1" applyFill="1" applyBorder="1"/>
    <xf numFmtId="166" fontId="59" fillId="5" borderId="39" xfId="3" applyNumberFormat="1" applyFont="1" applyFill="1" applyBorder="1"/>
    <xf numFmtId="166" fontId="59" fillId="5" borderId="40" xfId="3" applyNumberFormat="1" applyFont="1" applyFill="1" applyBorder="1"/>
    <xf numFmtId="0" fontId="36" fillId="0" borderId="54" xfId="8" applyBorder="1"/>
    <xf numFmtId="166" fontId="41" fillId="0" borderId="55" xfId="3" applyNumberFormat="1" applyFont="1" applyBorder="1"/>
    <xf numFmtId="166" fontId="41" fillId="4" borderId="11" xfId="3" applyNumberFormat="1" applyFont="1" applyFill="1" applyBorder="1"/>
    <xf numFmtId="0" fontId="36" fillId="0" borderId="56" xfId="8" applyBorder="1"/>
    <xf numFmtId="166" fontId="41" fillId="0" borderId="57" xfId="3" applyNumberFormat="1" applyFont="1" applyBorder="1"/>
    <xf numFmtId="164" fontId="41" fillId="22" borderId="27" xfId="3" applyFont="1" applyFill="1" applyBorder="1"/>
    <xf numFmtId="164" fontId="41" fillId="11" borderId="27" xfId="3" applyFont="1" applyFill="1" applyBorder="1"/>
    <xf numFmtId="166" fontId="41" fillId="4" borderId="58" xfId="3" applyNumberFormat="1" applyFont="1" applyFill="1" applyBorder="1"/>
    <xf numFmtId="166" fontId="41" fillId="11" borderId="27" xfId="3" applyNumberFormat="1" applyFont="1" applyFill="1" applyBorder="1"/>
    <xf numFmtId="166" fontId="41" fillId="21" borderId="58" xfId="3" applyNumberFormat="1" applyFont="1" applyFill="1" applyBorder="1"/>
    <xf numFmtId="166" fontId="41" fillId="22" borderId="0" xfId="3" applyNumberFormat="1" applyFont="1" applyFill="1"/>
    <xf numFmtId="166" fontId="41" fillId="11" borderId="0" xfId="3" applyNumberFormat="1" applyFont="1" applyFill="1"/>
    <xf numFmtId="0" fontId="36" fillId="3" borderId="56" xfId="8" applyFill="1" applyBorder="1"/>
    <xf numFmtId="166" fontId="41" fillId="0" borderId="0" xfId="3" applyNumberFormat="1" applyFont="1"/>
    <xf numFmtId="166" fontId="65" fillId="23" borderId="0" xfId="1" applyNumberFormat="1" applyFont="1" applyFill="1"/>
    <xf numFmtId="166" fontId="41" fillId="22" borderId="27" xfId="3" applyNumberFormat="1" applyFont="1" applyFill="1" applyBorder="1"/>
    <xf numFmtId="166" fontId="41" fillId="19" borderId="27" xfId="3" applyNumberFormat="1" applyFont="1" applyFill="1" applyBorder="1"/>
    <xf numFmtId="166" fontId="41" fillId="6" borderId="57" xfId="3" applyNumberFormat="1" applyFont="1" applyFill="1" applyBorder="1"/>
    <xf numFmtId="166" fontId="41" fillId="11" borderId="49" xfId="3" applyNumberFormat="1" applyFont="1" applyFill="1" applyBorder="1"/>
    <xf numFmtId="166" fontId="41" fillId="0" borderId="49" xfId="3" applyNumberFormat="1" applyFont="1" applyBorder="1"/>
    <xf numFmtId="166" fontId="41" fillId="6" borderId="49" xfId="3" applyNumberFormat="1" applyFont="1" applyFill="1" applyBorder="1"/>
    <xf numFmtId="0" fontId="59" fillId="0" borderId="30" xfId="8" applyFont="1" applyBorder="1"/>
    <xf numFmtId="166" fontId="43" fillId="0" borderId="59" xfId="3" applyNumberFormat="1" applyFont="1" applyBorder="1"/>
    <xf numFmtId="166" fontId="43" fillId="0" borderId="31" xfId="3" applyNumberFormat="1" applyFont="1" applyBorder="1"/>
    <xf numFmtId="166" fontId="59" fillId="10" borderId="60" xfId="3" applyNumberFormat="1" applyFont="1" applyFill="1" applyBorder="1"/>
    <xf numFmtId="166" fontId="59" fillId="10" borderId="61" xfId="3" applyNumberFormat="1" applyFont="1" applyFill="1" applyBorder="1"/>
    <xf numFmtId="166" fontId="59" fillId="10" borderId="62" xfId="3" applyNumberFormat="1" applyFont="1" applyFill="1" applyBorder="1"/>
    <xf numFmtId="0" fontId="36" fillId="0" borderId="63" xfId="8" applyBorder="1"/>
    <xf numFmtId="166" fontId="41" fillId="0" borderId="64" xfId="3" applyNumberFormat="1" applyFont="1" applyBorder="1"/>
    <xf numFmtId="166" fontId="41" fillId="0" borderId="63" xfId="3" applyNumberFormat="1" applyFont="1" applyBorder="1"/>
    <xf numFmtId="166" fontId="41" fillId="4" borderId="63" xfId="3" applyNumberFormat="1" applyFont="1" applyFill="1" applyBorder="1"/>
    <xf numFmtId="166" fontId="41" fillId="0" borderId="11" xfId="3" applyNumberFormat="1" applyFont="1" applyBorder="1"/>
    <xf numFmtId="0" fontId="36" fillId="0" borderId="9" xfId="8" applyBorder="1"/>
    <xf numFmtId="0" fontId="59" fillId="0" borderId="68" xfId="30" applyFont="1" applyBorder="1"/>
    <xf numFmtId="0" fontId="36" fillId="0" borderId="11" xfId="30" applyBorder="1"/>
    <xf numFmtId="0" fontId="36" fillId="0" borderId="70" xfId="30" applyBorder="1"/>
    <xf numFmtId="0" fontId="40" fillId="0" borderId="0" xfId="0" applyFont="1" applyAlignment="1">
      <alignment wrapText="1"/>
    </xf>
    <xf numFmtId="3" fontId="62" fillId="18" borderId="46" xfId="3" applyNumberFormat="1" applyFont="1" applyFill="1" applyBorder="1"/>
    <xf numFmtId="168" fontId="41" fillId="18" borderId="27" xfId="3" applyNumberFormat="1" applyFont="1" applyFill="1" applyBorder="1"/>
    <xf numFmtId="166" fontId="41" fillId="18" borderId="43" xfId="3" applyNumberFormat="1" applyFont="1" applyFill="1" applyBorder="1"/>
    <xf numFmtId="166" fontId="41" fillId="18" borderId="50" xfId="3" applyNumberFormat="1" applyFont="1" applyFill="1" applyBorder="1"/>
    <xf numFmtId="166" fontId="41" fillId="18" borderId="0" xfId="3" applyNumberFormat="1" applyFont="1" applyFill="1"/>
    <xf numFmtId="166" fontId="41" fillId="18" borderId="51" xfId="3" applyNumberFormat="1" applyFont="1" applyFill="1" applyBorder="1"/>
    <xf numFmtId="3" fontId="36" fillId="18" borderId="43" xfId="3" applyNumberFormat="1" applyFill="1" applyBorder="1"/>
    <xf numFmtId="168" fontId="41" fillId="0" borderId="27" xfId="3" applyNumberFormat="1" applyFont="1" applyBorder="1"/>
    <xf numFmtId="166" fontId="66" fillId="18" borderId="11" xfId="1" applyNumberFormat="1" applyFont="1" applyFill="1" applyBorder="1"/>
    <xf numFmtId="166" fontId="66" fillId="18" borderId="8" xfId="1" applyNumberFormat="1" applyFont="1" applyFill="1" applyBorder="1"/>
    <xf numFmtId="0" fontId="38" fillId="11" borderId="1" xfId="91" applyFont="1" applyFill="1" applyBorder="1"/>
    <xf numFmtId="0" fontId="40" fillId="11" borderId="1" xfId="18" applyFont="1" applyFill="1" applyBorder="1"/>
    <xf numFmtId="0" fontId="40" fillId="11" borderId="4" xfId="91" applyFont="1" applyFill="1" applyBorder="1"/>
    <xf numFmtId="0" fontId="40" fillId="11" borderId="4" xfId="18" applyFont="1" applyFill="1" applyBorder="1"/>
    <xf numFmtId="0" fontId="40" fillId="11" borderId="4" xfId="26" applyFont="1" applyFill="1" applyBorder="1"/>
    <xf numFmtId="0" fontId="40" fillId="11" borderId="1" xfId="26" applyFont="1" applyFill="1" applyBorder="1"/>
    <xf numFmtId="0" fontId="54" fillId="11" borderId="1" xfId="26" applyFont="1" applyFill="1" applyBorder="1"/>
    <xf numFmtId="0" fontId="53" fillId="11" borderId="1" xfId="92" applyFont="1" applyFill="1" applyBorder="1"/>
    <xf numFmtId="0" fontId="53" fillId="11" borderId="1" xfId="26" applyFont="1" applyFill="1" applyBorder="1"/>
    <xf numFmtId="0" fontId="40" fillId="11" borderId="0" xfId="0" applyFont="1" applyFill="1"/>
    <xf numFmtId="0" fontId="0" fillId="0" borderId="0" xfId="19" applyFont="1"/>
    <xf numFmtId="0" fontId="40" fillId="11" borderId="71" xfId="0" applyFont="1" applyFill="1" applyBorder="1"/>
    <xf numFmtId="166" fontId="41" fillId="3" borderId="71" xfId="4" applyNumberFormat="1" applyFont="1" applyFill="1" applyBorder="1" applyAlignment="1">
      <alignment horizontal="right" wrapText="1"/>
    </xf>
    <xf numFmtId="166" fontId="36" fillId="0" borderId="71" xfId="1" applyNumberFormat="1" applyFont="1" applyBorder="1"/>
    <xf numFmtId="166" fontId="41" fillId="0" borderId="71" xfId="1" applyNumberFormat="1" applyFont="1" applyBorder="1"/>
    <xf numFmtId="166" fontId="40" fillId="11" borderId="71" xfId="22" applyNumberFormat="1" applyFont="1" applyFill="1" applyBorder="1"/>
    <xf numFmtId="0" fontId="40" fillId="0" borderId="0" xfId="0" applyFont="1"/>
    <xf numFmtId="0" fontId="40" fillId="0" borderId="71" xfId="0" applyFont="1" applyBorder="1" applyAlignment="1">
      <alignment horizontal="justify" vertical="center"/>
    </xf>
    <xf numFmtId="0" fontId="40" fillId="0" borderId="71" xfId="0" applyFont="1" applyBorder="1"/>
    <xf numFmtId="0" fontId="40" fillId="11" borderId="1" xfId="0" applyFont="1" applyFill="1" applyBorder="1" applyAlignment="1">
      <alignment wrapText="1"/>
    </xf>
    <xf numFmtId="166" fontId="67" fillId="0" borderId="11" xfId="1" applyNumberFormat="1" applyFont="1" applyBorder="1"/>
    <xf numFmtId="166" fontId="67" fillId="0" borderId="67" xfId="1" applyNumberFormat="1" applyFont="1" applyBorder="1"/>
    <xf numFmtId="0" fontId="1" fillId="0" borderId="0" xfId="98"/>
    <xf numFmtId="0" fontId="56" fillId="0" borderId="0" xfId="98" applyFont="1"/>
    <xf numFmtId="0" fontId="34" fillId="6" borderId="30" xfId="98" applyFont="1" applyFill="1" applyBorder="1" applyAlignment="1">
      <alignment horizontal="left"/>
    </xf>
    <xf numFmtId="0" fontId="1" fillId="6" borderId="31" xfId="98" applyFill="1" applyBorder="1"/>
    <xf numFmtId="9" fontId="34" fillId="6" borderId="0" xfId="98" applyNumberFormat="1" applyFont="1" applyFill="1" applyAlignment="1">
      <alignment horizontal="left"/>
    </xf>
    <xf numFmtId="0" fontId="1" fillId="6" borderId="0" xfId="98" applyFill="1"/>
    <xf numFmtId="0" fontId="58" fillId="3" borderId="72" xfId="98" applyFont="1" applyFill="1" applyBorder="1"/>
    <xf numFmtId="0" fontId="34" fillId="6" borderId="33" xfId="98" applyFont="1" applyFill="1" applyBorder="1" applyAlignment="1">
      <alignment horizontal="left"/>
    </xf>
    <xf numFmtId="0" fontId="1" fillId="6" borderId="33" xfId="98" applyFill="1" applyBorder="1"/>
    <xf numFmtId="0" fontId="58" fillId="3" borderId="0" xfId="98" applyFont="1" applyFill="1"/>
    <xf numFmtId="166" fontId="61" fillId="18" borderId="0" xfId="98" applyNumberFormat="1" applyFont="1" applyFill="1"/>
    <xf numFmtId="166" fontId="61" fillId="11" borderId="0" xfId="98" applyNumberFormat="1" applyFont="1" applyFill="1"/>
    <xf numFmtId="0" fontId="61" fillId="20" borderId="0" xfId="98" applyFont="1" applyFill="1"/>
    <xf numFmtId="0" fontId="54" fillId="11" borderId="0" xfId="98" applyFont="1" applyFill="1"/>
    <xf numFmtId="0" fontId="1" fillId="11" borderId="0" xfId="98" applyFill="1"/>
    <xf numFmtId="0" fontId="54" fillId="0" borderId="0" xfId="98" applyFont="1"/>
    <xf numFmtId="0" fontId="59" fillId="0" borderId="65" xfId="8" applyFont="1" applyBorder="1"/>
    <xf numFmtId="0" fontId="59" fillId="0" borderId="73" xfId="8" applyFont="1" applyBorder="1"/>
    <xf numFmtId="0" fontId="36" fillId="0" borderId="63" xfId="8" applyBorder="1" applyAlignment="1">
      <alignment horizontal="center"/>
    </xf>
    <xf numFmtId="0" fontId="1" fillId="0" borderId="36" xfId="98" applyBorder="1"/>
    <xf numFmtId="0" fontId="1" fillId="0" borderId="66" xfId="98" applyBorder="1" applyAlignment="1">
      <alignment wrapText="1"/>
    </xf>
    <xf numFmtId="3" fontId="1" fillId="0" borderId="0" xfId="98" applyNumberFormat="1"/>
    <xf numFmtId="166" fontId="64" fillId="5" borderId="0" xfId="98" applyNumberFormat="1" applyFont="1" applyFill="1"/>
    <xf numFmtId="166" fontId="64" fillId="5" borderId="44" xfId="98" applyNumberFormat="1" applyFont="1" applyFill="1" applyBorder="1"/>
    <xf numFmtId="3" fontId="36" fillId="4" borderId="50" xfId="3" applyNumberFormat="1" applyFill="1" applyBorder="1"/>
    <xf numFmtId="3" fontId="62" fillId="22" borderId="46" xfId="3" applyNumberFormat="1" applyFont="1" applyFill="1" applyBorder="1"/>
    <xf numFmtId="166" fontId="64" fillId="22" borderId="44" xfId="98" applyNumberFormat="1" applyFont="1" applyFill="1" applyBorder="1"/>
    <xf numFmtId="3" fontId="68" fillId="0" borderId="0" xfId="98" applyNumberFormat="1" applyFont="1"/>
    <xf numFmtId="0" fontId="1" fillId="5" borderId="0" xfId="98" applyFill="1"/>
    <xf numFmtId="0" fontId="1" fillId="5" borderId="44" xfId="98" applyFill="1" applyBorder="1"/>
    <xf numFmtId="166" fontId="41" fillId="22" borderId="58" xfId="3" applyNumberFormat="1" applyFont="1" applyFill="1" applyBorder="1"/>
    <xf numFmtId="166" fontId="41" fillId="22" borderId="50" xfId="3" applyNumberFormat="1" applyFont="1" applyFill="1" applyBorder="1"/>
    <xf numFmtId="166" fontId="64" fillId="5" borderId="65" xfId="98" applyNumberFormat="1" applyFont="1" applyFill="1" applyBorder="1"/>
    <xf numFmtId="166" fontId="64" fillId="5" borderId="66" xfId="98" applyNumberFormat="1" applyFont="1" applyFill="1" applyBorder="1"/>
    <xf numFmtId="166" fontId="64" fillId="5" borderId="26" xfId="98" applyNumberFormat="1" applyFont="1" applyFill="1" applyBorder="1"/>
    <xf numFmtId="0" fontId="1" fillId="0" borderId="27" xfId="98" applyBorder="1"/>
    <xf numFmtId="0" fontId="1" fillId="0" borderId="11" xfId="98" applyBorder="1"/>
    <xf numFmtId="0" fontId="1" fillId="0" borderId="26" xfId="98" applyBorder="1"/>
    <xf numFmtId="166" fontId="66" fillId="22" borderId="11" xfId="1" applyNumberFormat="1" applyFont="1" applyFill="1" applyBorder="1"/>
    <xf numFmtId="166" fontId="64" fillId="22" borderId="66" xfId="98" applyNumberFormat="1" applyFont="1" applyFill="1" applyBorder="1"/>
    <xf numFmtId="0" fontId="1" fillId="0" borderId="69" xfId="98" applyBorder="1"/>
    <xf numFmtId="0" fontId="1" fillId="0" borderId="8" xfId="98" applyBorder="1"/>
    <xf numFmtId="0" fontId="1" fillId="0" borderId="39" xfId="98" applyBorder="1"/>
    <xf numFmtId="166" fontId="1" fillId="0" borderId="8" xfId="1" applyNumberFormat="1" applyFont="1" applyBorder="1"/>
    <xf numFmtId="0" fontId="1" fillId="0" borderId="4" xfId="98" applyBorder="1"/>
    <xf numFmtId="166" fontId="1" fillId="0" borderId="67" xfId="1" applyNumberFormat="1" applyFont="1" applyBorder="1"/>
    <xf numFmtId="0" fontId="1" fillId="0" borderId="70" xfId="98" applyBorder="1"/>
    <xf numFmtId="166" fontId="1" fillId="0" borderId="26" xfId="1" applyNumberFormat="1" applyFont="1" applyBorder="1"/>
    <xf numFmtId="166" fontId="1" fillId="0" borderId="0" xfId="1" applyNumberFormat="1" applyFont="1"/>
    <xf numFmtId="166" fontId="1" fillId="0" borderId="44" xfId="1" applyNumberFormat="1" applyFont="1" applyBorder="1"/>
    <xf numFmtId="0" fontId="34" fillId="9" borderId="1" xfId="14" applyFill="1" applyBorder="1" applyAlignment="1">
      <alignment horizontal="center"/>
    </xf>
    <xf numFmtId="0" fontId="35" fillId="9" borderId="19" xfId="19" applyFont="1" applyFill="1" applyBorder="1" applyAlignment="1">
      <alignment horizontal="center"/>
    </xf>
    <xf numFmtId="0" fontId="35" fillId="9" borderId="20" xfId="19" applyFont="1" applyFill="1" applyBorder="1" applyAlignment="1">
      <alignment horizontal="center"/>
    </xf>
  </cellXfs>
  <cellStyles count="99">
    <cellStyle name="Ezres" xfId="1" builtinId="3"/>
    <cellStyle name="Ezres 2" xfId="2" xr:uid="{00000000-0005-0000-0000-000001000000}"/>
    <cellStyle name="Ezres 2 2" xfId="3" xr:uid="{00000000-0005-0000-0000-000002000000}"/>
    <cellStyle name="Ezres 2 3" xfId="31" xr:uid="{00000000-0005-0000-0000-000003000000}"/>
    <cellStyle name="Ezres 3" xfId="4" xr:uid="{00000000-0005-0000-0000-000004000000}"/>
    <cellStyle name="Ezres 4" xfId="27" xr:uid="{00000000-0005-0000-0000-000005000000}"/>
    <cellStyle name="Ezres 4 2" xfId="5" xr:uid="{00000000-0005-0000-0000-000006000000}"/>
    <cellStyle name="Ezres 4 3" xfId="40" xr:uid="{00000000-0005-0000-0000-000007000000}"/>
    <cellStyle name="Ezres 4 3 2" xfId="48" xr:uid="{1238A6AD-B32A-46B7-B88E-625507E1FF5E}"/>
    <cellStyle name="Ezres 4 3 2 2" xfId="53" xr:uid="{4AB72426-6457-4C58-8969-F0A95423D4F2}"/>
    <cellStyle name="Ezres 4 3 2 3" xfId="57" xr:uid="{2D2EAD1A-12ED-4262-B918-953E1A0F4C44}"/>
    <cellStyle name="Ezres 4 4" xfId="46" xr:uid="{E498038D-798F-4337-88ED-4FDF252C22CE}"/>
    <cellStyle name="Ezres 4 5" xfId="59" xr:uid="{37DE2D06-8105-4FF4-BB10-E6D13501BF71}"/>
    <cellStyle name="Ezres 4 5 2" xfId="78" xr:uid="{B77E7556-824B-4A99-ADD1-3752D2258932}"/>
    <cellStyle name="Ezres 5 2" xfId="34" xr:uid="{00000000-0005-0000-0000-000008000000}"/>
    <cellStyle name="Ezres 6" xfId="6" xr:uid="{00000000-0005-0000-0000-000009000000}"/>
    <cellStyle name="Ezres 6 2" xfId="29" xr:uid="{00000000-0005-0000-0000-00000A000000}"/>
    <cellStyle name="Ezres 7" xfId="21" xr:uid="{00000000-0005-0000-0000-00000B000000}"/>
    <cellStyle name="Ezres 7 2" xfId="7" xr:uid="{00000000-0005-0000-0000-00000C000000}"/>
    <cellStyle name="Ezres 7 2 2" xfId="22" xr:uid="{00000000-0005-0000-0000-00000D000000}"/>
    <cellStyle name="Normál" xfId="0" builtinId="0"/>
    <cellStyle name="Normál 10" xfId="35" xr:uid="{00000000-0005-0000-0000-00000F000000}"/>
    <cellStyle name="Normál 2" xfId="8" xr:uid="{00000000-0005-0000-0000-000010000000}"/>
    <cellStyle name="Normál 2 3" xfId="30" xr:uid="{00000000-0005-0000-0000-000011000000}"/>
    <cellStyle name="Normál 3" xfId="9" xr:uid="{00000000-0005-0000-0000-000012000000}"/>
    <cellStyle name="Normál 3 2" xfId="10" xr:uid="{00000000-0005-0000-0000-000013000000}"/>
    <cellStyle name="Normál 3 3" xfId="37" xr:uid="{00000000-0005-0000-0000-000014000000}"/>
    <cellStyle name="Normál 3 3 2" xfId="49" xr:uid="{00CB95E0-36D6-4881-B1D5-C1612672CC82}"/>
    <cellStyle name="Normál 3 4" xfId="38" xr:uid="{00000000-0005-0000-0000-000015000000}"/>
    <cellStyle name="Normál 3 4 2" xfId="43" xr:uid="{2FD3D679-1B2B-42EE-8BA8-C5B787F9638F}"/>
    <cellStyle name="Normál 3 4 2 2" xfId="51" xr:uid="{813326B8-80EB-4C82-B6FD-7511284C8241}"/>
    <cellStyle name="Normál 3 4 2 2 2" xfId="60" xr:uid="{6739E2D2-D2EA-485C-AF3C-E63D3F045284}"/>
    <cellStyle name="Normál 3 4 2 2 2 2" xfId="80" xr:uid="{D2545132-1A23-4814-9845-8EFBB3234C08}"/>
    <cellStyle name="Normál 3 4 2 2 3" xfId="69" xr:uid="{842C861D-5036-446E-B3C1-7072DC0A4C7B}"/>
    <cellStyle name="Normál 3 4 2 2 3 2" xfId="72" xr:uid="{FC7982AC-B27E-45D5-A954-1F8C544F25F1}"/>
    <cellStyle name="Normál 3 4 2 2 3 2 2" xfId="74" xr:uid="{F150594F-4C4D-4476-BAD1-000C24DABAE4}"/>
    <cellStyle name="Normál 3 4 2 2 3 2 2 2" xfId="76" xr:uid="{CAEF4EA8-A8AF-46CD-85A0-DCC6114AFAC0}"/>
    <cellStyle name="Normál 3 4 2 2 3 2 2 3" xfId="86" xr:uid="{D785076B-383A-444A-AAEC-C10D2F9980A8}"/>
    <cellStyle name="Normál 3 4 2 2 3 2 2 3 2" xfId="91" xr:uid="{BB26EC87-651F-4605-9F10-BB3B0E04790E}"/>
    <cellStyle name="Normál 3 4 2 2 4" xfId="84" xr:uid="{7E57E097-62C6-4AC7-9B70-E314E2967D80}"/>
    <cellStyle name="Normál 3 4 2 2 5" xfId="97" xr:uid="{66EFF093-49AB-47A8-8D30-F3457CE71BCE}"/>
    <cellStyle name="Normál 3 4 2 3" xfId="55" xr:uid="{767777A9-3FD6-4806-B836-1455CA3DE14A}"/>
    <cellStyle name="Normál 3 4 2 3 2" xfId="62" xr:uid="{D64B0A3D-CF08-4A2F-9E0C-D5AF00DD9005}"/>
    <cellStyle name="Normál 3 5" xfId="42" xr:uid="{00000000-0005-0000-0000-000016000000}"/>
    <cellStyle name="Normál 3 5 2" xfId="50" xr:uid="{88B56308-1D20-47B6-AE33-6865432F4597}"/>
    <cellStyle name="Normál 3 5 2 2" xfId="66" xr:uid="{A7B8494A-7775-4858-8A1F-CED6F6D698FC}"/>
    <cellStyle name="Normál 3 5 2 3" xfId="71" xr:uid="{9DB054CB-CC75-4A31-931B-F42E196C8538}"/>
    <cellStyle name="Normál 3 5 2 3 2" xfId="94" xr:uid="{0F680607-1B2B-4173-B500-72EE8D9DBDC6}"/>
    <cellStyle name="Normál 3 5 2 3 2 2" xfId="98" xr:uid="{4AF6D242-2293-4FCA-A25F-101F1823681A}"/>
    <cellStyle name="Normál 3 6" xfId="65" xr:uid="{6736AF4C-347F-4BAD-8412-9C19689DFE64}"/>
    <cellStyle name="Normál 3 7" xfId="70" xr:uid="{00E792D7-FCC3-46EB-8319-F18E79FF452A}"/>
    <cellStyle name="Normál 3 8" xfId="81" xr:uid="{C2EE71A6-CDD1-44F8-9043-28750A2BB828}"/>
    <cellStyle name="Normál 4" xfId="11" xr:uid="{00000000-0005-0000-0000-000017000000}"/>
    <cellStyle name="Normál 4 2" xfId="12" xr:uid="{00000000-0005-0000-0000-000018000000}"/>
    <cellStyle name="Normál 4 2 2" xfId="13" xr:uid="{00000000-0005-0000-0000-000019000000}"/>
    <cellStyle name="Normál 4 2 3" xfId="33" xr:uid="{00000000-0005-0000-0000-00001A000000}"/>
    <cellStyle name="Normál 4 2 4" xfId="36" xr:uid="{00000000-0005-0000-0000-00001B000000}"/>
    <cellStyle name="Normál 4 2 5" xfId="39" xr:uid="{00000000-0005-0000-0000-00001C000000}"/>
    <cellStyle name="Normál 4 2 5 2" xfId="47" xr:uid="{7F4AC7AE-B072-4717-BF07-C58288ABA8B0}"/>
    <cellStyle name="Normál 4 2 5 2 2" xfId="52" xr:uid="{5F965979-B920-4C9B-8D59-18E98923BDC6}"/>
    <cellStyle name="Normál 4 2 5 2 3" xfId="56" xr:uid="{E5FFA5DF-106F-43B1-8BBE-C249B42D1ED7}"/>
    <cellStyle name="Normál 4 2 5 2 3 2" xfId="63" xr:uid="{A91886C6-02DB-4D31-A5AF-923DA8B53FC9}"/>
    <cellStyle name="Normál 4 2 6" xfId="45" xr:uid="{6654B481-6E3B-4331-836D-31847B9DB557}"/>
    <cellStyle name="Normál 4 3" xfId="14" xr:uid="{00000000-0005-0000-0000-00001D000000}"/>
    <cellStyle name="Normál 4 4" xfId="20" xr:uid="{00000000-0005-0000-0000-00001E000000}"/>
    <cellStyle name="Normál 5" xfId="23" xr:uid="{00000000-0005-0000-0000-00001F000000}"/>
    <cellStyle name="Normál 5 2" xfId="15" xr:uid="{00000000-0005-0000-0000-000020000000}"/>
    <cellStyle name="Normál 5 3" xfId="41" xr:uid="{00000000-0005-0000-0000-000021000000}"/>
    <cellStyle name="Normál 5 3 2" xfId="44" xr:uid="{9F89D927-0E63-4190-B879-A7FEF7A077AE}"/>
    <cellStyle name="Normál 5 3 3" xfId="54" xr:uid="{0D0C5208-F2CA-4803-8F8A-7D449FD62499}"/>
    <cellStyle name="Normál 5 3 4" xfId="58" xr:uid="{DF674A15-0464-47D4-A2A5-EC1DA8DECB0F}"/>
    <cellStyle name="Normál 5 3 4 2" xfId="64" xr:uid="{29F61C0A-15AB-4CEE-AFEC-1BE4C67A9D7B}"/>
    <cellStyle name="Normál 5 4" xfId="61" xr:uid="{C2781686-4A60-4B9F-BDDC-9CD22521660F}"/>
    <cellStyle name="Normál 5 4 2" xfId="73" xr:uid="{D7DCFF9F-CA4E-4138-90C9-E2868979A67E}"/>
    <cellStyle name="Normál 5 4 2 2" xfId="75" xr:uid="{C274A79F-4AFD-49AF-A888-A10F022E2C24}"/>
    <cellStyle name="Normál 5 4 2 2 2" xfId="77" xr:uid="{287E18AA-BC97-4546-A7F0-B267A3D25CBC}"/>
    <cellStyle name="Normál 5 4 2 2 3" xfId="87" xr:uid="{5D4031E8-B5AE-4870-9DCD-C9EB06527F66}"/>
    <cellStyle name="Normál 5 4 2 2 3 2" xfId="92" xr:uid="{DCB8E843-A404-4F1C-B79E-04937A565F3F}"/>
    <cellStyle name="Normál 5 4 3" xfId="79" xr:uid="{9238AEF6-6A13-4B2D-A5AD-9E7147C833A1}"/>
    <cellStyle name="Normál 5 4 3 2" xfId="88" xr:uid="{D5CACFC3-793E-4F98-ADFC-A2197E62C73A}"/>
    <cellStyle name="Normál 5 4 3 3" xfId="93" xr:uid="{BA3FB2DE-1134-4F8C-B12E-529E0F05C90F}"/>
    <cellStyle name="Normál 5 4 4" xfId="83" xr:uid="{0D86DE42-C2C3-4C5B-83C9-D4D9B475078D}"/>
    <cellStyle name="Normál 5 5" xfId="67" xr:uid="{5C5D50A9-EE02-4788-8638-E999EC307FE2}"/>
    <cellStyle name="Normál 5 6" xfId="68" xr:uid="{460A428F-5C54-42B1-94C5-5502E78AC008}"/>
    <cellStyle name="Normál 5 7" xfId="82" xr:uid="{7CE0FC5E-F4F8-48F6-BD1A-A244FE989A85}"/>
    <cellStyle name="Normál 5 8" xfId="85" xr:uid="{888034C1-645C-4313-B987-981E7A3CD84F}"/>
    <cellStyle name="Normál 5 9" xfId="90" xr:uid="{27DA0EBF-1A58-467B-B1DF-F92E88C54FD8}"/>
    <cellStyle name="Normál 6" xfId="25" xr:uid="{00000000-0005-0000-0000-000022000000}"/>
    <cellStyle name="Normál 6 2" xfId="26" xr:uid="{00000000-0005-0000-0000-000023000000}"/>
    <cellStyle name="Normál 7" xfId="24" xr:uid="{00000000-0005-0000-0000-000024000000}"/>
    <cellStyle name="Normál 8" xfId="28" xr:uid="{00000000-0005-0000-0000-000025000000}"/>
    <cellStyle name="Normál 9" xfId="32" xr:uid="{00000000-0005-0000-0000-000026000000}"/>
    <cellStyle name="Normál_2006. július felülv." xfId="96" xr:uid="{A78954A0-698D-4C66-B6EF-ACD80A3B1420}"/>
    <cellStyle name="Normál_2007.költségv.táblák 2" xfId="16" xr:uid="{00000000-0005-0000-0000-000028000000}"/>
    <cellStyle name="Normál_2007.költségv.táblák 3" xfId="17" xr:uid="{00000000-0005-0000-0000-000029000000}"/>
    <cellStyle name="Normál_2-1, 2-2 melléklet 2006" xfId="18" xr:uid="{00000000-0005-0000-0000-00002B000000}"/>
    <cellStyle name="Normál_6.MELL.szoc.tábla" xfId="19" xr:uid="{00000000-0005-0000-0000-00002C000000}"/>
    <cellStyle name="Normál_97ûrlap" xfId="89" xr:uid="{D084FC46-DD85-41EC-9502-53DE3477DD86}"/>
    <cellStyle name="Normál_Intézményi kiadás 2008" xfId="95" xr:uid="{24F0353F-83C8-48FE-AF26-66093B689779}"/>
  </cellStyles>
  <dxfs count="0"/>
  <tableStyles count="0" defaultTableStyle="TableStyleMedium2" defaultPivotStyle="PivotStyleLight16"/>
  <colors>
    <mruColors>
      <color rgb="FFFFCCFF"/>
      <color rgb="FFFF99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ivatali%20z&#225;rsz&#225;mad&#225;s\2018%20z&#225;rsz&#225;mad&#225;s\2019%20k&#246;lts&#233;gv%20t&#225;bl&#225;k%20m&#225;sol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 mell"/>
      <sheetName val="12 mell"/>
      <sheetName val="13. mell"/>
      <sheetName val="14 mell"/>
    </sheetNames>
    <sheetDataSet>
      <sheetData sheetId="0">
        <row r="66">
          <cell r="C66">
            <v>0</v>
          </cell>
        </row>
      </sheetData>
      <sheetData sheetId="1" refreshError="1"/>
      <sheetData sheetId="2">
        <row r="44">
          <cell r="D44">
            <v>13401715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3184-8438-473E-A696-369FA8918281}">
  <dimension ref="A1:Q59"/>
  <sheetViews>
    <sheetView tabSelected="1" zoomScaleNormal="100" workbookViewId="0">
      <selection activeCell="E1" sqref="E1"/>
    </sheetView>
  </sheetViews>
  <sheetFormatPr defaultColWidth="9.140625" defaultRowHeight="15" x14ac:dyDescent="0.25"/>
  <cols>
    <col min="1" max="1" width="48.42578125" style="332" customWidth="1"/>
    <col min="2" max="2" width="11.7109375" style="332" customWidth="1"/>
    <col min="3" max="3" width="8.85546875" style="332" customWidth="1"/>
    <col min="4" max="4" width="14.42578125" style="332" customWidth="1"/>
    <col min="5" max="5" width="13" style="332" customWidth="1"/>
    <col min="6" max="7" width="12.42578125" style="332" customWidth="1"/>
    <col min="8" max="8" width="14.42578125" style="332" customWidth="1"/>
    <col min="9" max="9" width="13" style="332" customWidth="1"/>
    <col min="10" max="10" width="15.42578125" style="332" customWidth="1"/>
    <col min="11" max="11" width="14.5703125" style="332" customWidth="1"/>
    <col min="12" max="12" width="12.42578125" style="332" customWidth="1"/>
    <col min="13" max="13" width="14.42578125" style="332" customWidth="1"/>
    <col min="14" max="14" width="13" style="332" customWidth="1"/>
    <col min="15" max="15" width="15.42578125" style="332" customWidth="1"/>
    <col min="16" max="16" width="14.5703125" style="332" customWidth="1"/>
    <col min="17" max="17" width="11.28515625" style="332" customWidth="1"/>
    <col min="18" max="16384" width="9.140625" style="332"/>
  </cols>
  <sheetData>
    <row r="1" spans="1:17" ht="18.75" x14ac:dyDescent="0.3">
      <c r="A1" s="197" t="s">
        <v>0</v>
      </c>
      <c r="E1" s="153" t="s">
        <v>386</v>
      </c>
      <c r="I1" s="153"/>
      <c r="N1" s="153"/>
    </row>
    <row r="2" spans="1:17" ht="18.75" x14ac:dyDescent="0.3">
      <c r="A2" s="197" t="s">
        <v>307</v>
      </c>
      <c r="E2" s="153" t="s">
        <v>370</v>
      </c>
      <c r="I2" s="153"/>
      <c r="N2" s="153"/>
    </row>
    <row r="3" spans="1:17" ht="23.25" thickBot="1" x14ac:dyDescent="0.4">
      <c r="A3" s="197"/>
      <c r="D3" s="333">
        <v>2018</v>
      </c>
      <c r="H3" s="333">
        <v>2019</v>
      </c>
      <c r="M3" s="333">
        <v>2019</v>
      </c>
    </row>
    <row r="4" spans="1:17" ht="18.75" x14ac:dyDescent="0.3">
      <c r="A4" s="197"/>
      <c r="B4" s="334" t="s">
        <v>308</v>
      </c>
      <c r="C4" s="335"/>
      <c r="D4" s="335"/>
      <c r="E4" s="198">
        <v>9437151820</v>
      </c>
      <c r="F4" s="335"/>
      <c r="G4" s="334" t="s">
        <v>308</v>
      </c>
      <c r="H4" s="335"/>
      <c r="I4" s="335"/>
      <c r="J4" s="198">
        <v>9578698183</v>
      </c>
      <c r="K4" s="335"/>
      <c r="L4" s="334" t="s">
        <v>308</v>
      </c>
      <c r="M4" s="335"/>
      <c r="N4" s="335"/>
      <c r="O4" s="198">
        <v>9578698183</v>
      </c>
      <c r="P4" s="335"/>
    </row>
    <row r="5" spans="1:17" ht="18.75" x14ac:dyDescent="0.3">
      <c r="A5" s="197"/>
      <c r="B5" s="199" t="s">
        <v>309</v>
      </c>
      <c r="C5" s="336" t="s">
        <v>310</v>
      </c>
      <c r="D5" s="337"/>
      <c r="E5" s="200">
        <f>E4*0.0055</f>
        <v>51904335.009999998</v>
      </c>
      <c r="F5" s="337"/>
      <c r="G5" s="199" t="s">
        <v>309</v>
      </c>
      <c r="H5" s="336" t="s">
        <v>310</v>
      </c>
      <c r="I5" s="337"/>
      <c r="J5" s="200">
        <f>J4*0.0055</f>
        <v>52682840.006499998</v>
      </c>
      <c r="K5" s="337"/>
      <c r="L5" s="199" t="s">
        <v>309</v>
      </c>
      <c r="M5" s="336" t="s">
        <v>310</v>
      </c>
      <c r="N5" s="337"/>
      <c r="O5" s="200">
        <f>O4*0.0055</f>
        <v>52682840.006499998</v>
      </c>
      <c r="P5" s="337"/>
    </row>
    <row r="6" spans="1:17" ht="19.5" thickBot="1" x14ac:dyDescent="0.35">
      <c r="A6" s="338" t="s">
        <v>171</v>
      </c>
      <c r="B6" s="339"/>
      <c r="C6" s="201">
        <f>E6/E5</f>
        <v>0.7499999950389501</v>
      </c>
      <c r="D6" s="202"/>
      <c r="E6" s="203">
        <v>38928251</v>
      </c>
      <c r="F6" s="340"/>
      <c r="G6" s="339"/>
      <c r="H6" s="201">
        <f>J6/J5</f>
        <v>0.52116317185277861</v>
      </c>
      <c r="I6" s="202"/>
      <c r="J6" s="203">
        <v>27456356</v>
      </c>
      <c r="K6" s="340"/>
      <c r="L6" s="339"/>
      <c r="M6" s="201">
        <f>O6/O5</f>
        <v>0.52116317185277861</v>
      </c>
      <c r="N6" s="202"/>
      <c r="O6" s="203">
        <v>27456356</v>
      </c>
      <c r="P6" s="340"/>
    </row>
    <row r="7" spans="1:17" ht="18.75" x14ac:dyDescent="0.3">
      <c r="A7" s="341"/>
      <c r="B7" s="204" t="s">
        <v>311</v>
      </c>
      <c r="C7" s="205"/>
      <c r="D7" s="204"/>
      <c r="E7" s="342">
        <f>E4*0.014/C8</f>
        <v>22156.653610598692</v>
      </c>
      <c r="F7" s="343"/>
      <c r="G7" s="206" t="s">
        <v>311</v>
      </c>
      <c r="H7" s="207"/>
      <c r="I7" s="206"/>
      <c r="J7" s="342">
        <f>J4*0.014/H8</f>
        <v>22455.08616242465</v>
      </c>
      <c r="K7" s="344"/>
      <c r="L7" s="206" t="s">
        <v>311</v>
      </c>
      <c r="M7" s="207"/>
      <c r="N7" s="206"/>
      <c r="O7" s="342">
        <f>O4*0.014/M8</f>
        <v>22455.08616242465</v>
      </c>
      <c r="P7" s="344"/>
    </row>
    <row r="8" spans="1:17" ht="15.75" x14ac:dyDescent="0.25">
      <c r="A8" s="208"/>
      <c r="B8" s="209"/>
      <c r="C8" s="210">
        <v>5963</v>
      </c>
      <c r="D8" s="204" t="s">
        <v>312</v>
      </c>
      <c r="E8" s="345" t="s">
        <v>313</v>
      </c>
      <c r="F8" s="346" t="s">
        <v>314</v>
      </c>
      <c r="G8" s="211"/>
      <c r="H8" s="212">
        <v>5972</v>
      </c>
      <c r="I8" s="213" t="s">
        <v>312</v>
      </c>
      <c r="J8" s="347" t="s">
        <v>313</v>
      </c>
      <c r="K8" s="346" t="s">
        <v>315</v>
      </c>
      <c r="L8" s="211"/>
      <c r="M8" s="212">
        <v>5972</v>
      </c>
      <c r="N8" s="213" t="s">
        <v>312</v>
      </c>
      <c r="O8" s="347" t="s">
        <v>313</v>
      </c>
      <c r="P8" s="346" t="s">
        <v>315</v>
      </c>
    </row>
    <row r="9" spans="1:17" ht="30.75" thickBot="1" x14ac:dyDescent="0.3">
      <c r="A9" s="348"/>
      <c r="B9" s="214"/>
      <c r="C9" s="349"/>
      <c r="D9" s="350" t="s">
        <v>316</v>
      </c>
      <c r="G9" s="351"/>
      <c r="H9" s="350" t="s">
        <v>316</v>
      </c>
      <c r="K9" s="352" t="s">
        <v>317</v>
      </c>
      <c r="L9" s="351"/>
      <c r="M9" s="350" t="s">
        <v>316</v>
      </c>
      <c r="P9" s="352" t="s">
        <v>317</v>
      </c>
    </row>
    <row r="10" spans="1:17" ht="15.75" thickBot="1" x14ac:dyDescent="0.3">
      <c r="A10" s="215" t="s">
        <v>318</v>
      </c>
      <c r="B10" s="216"/>
      <c r="C10" s="217"/>
      <c r="D10" s="218">
        <f>D11+D22+D32+D50+D55</f>
        <v>415033054.66666663</v>
      </c>
      <c r="E10" s="218">
        <f>E11+E22+E32+E50+E55</f>
        <v>-59421251</v>
      </c>
      <c r="F10" s="218">
        <f>F11+F22+F32+F50+F55</f>
        <v>355611803.66666663</v>
      </c>
      <c r="G10" s="216"/>
      <c r="H10" s="217"/>
      <c r="I10" s="218">
        <f>I11+I22+I32+I50+I55+I58</f>
        <v>440977987</v>
      </c>
      <c r="J10" s="218">
        <f>J11+J22+J32+J50+J55+J58</f>
        <v>-27456356</v>
      </c>
      <c r="K10" s="219">
        <f>K11+K22+K32+K50+K55+K58</f>
        <v>413521631</v>
      </c>
      <c r="L10" s="216"/>
      <c r="M10" s="217"/>
      <c r="N10" s="218">
        <f>N11+N22+N32+N50+N55+N58</f>
        <v>441618547.33333337</v>
      </c>
      <c r="O10" s="218">
        <f>O11+O22+O32+O50+O55+O58</f>
        <v>-27456356</v>
      </c>
      <c r="P10" s="219">
        <f>P11+P22+P32+P50+P55+P58</f>
        <v>414162191.33333337</v>
      </c>
      <c r="Q10" s="219">
        <f>Q11+Q22+Q32+Q50+Q55+Q58</f>
        <v>279993.33333333302</v>
      </c>
    </row>
    <row r="11" spans="1:17" ht="15.75" thickBot="1" x14ac:dyDescent="0.3">
      <c r="A11" s="220" t="s">
        <v>319</v>
      </c>
      <c r="B11" s="216"/>
      <c r="C11" s="217"/>
      <c r="D11" s="218">
        <f t="shared" ref="D11:F11" si="0">SUM(D12:D21)</f>
        <v>147447989</v>
      </c>
      <c r="E11" s="218">
        <f t="shared" si="0"/>
        <v>-38928251</v>
      </c>
      <c r="F11" s="221">
        <f t="shared" si="0"/>
        <v>108519738</v>
      </c>
      <c r="G11" s="216"/>
      <c r="H11" s="217"/>
      <c r="I11" s="218">
        <f t="shared" ref="I11:K11" si="1">SUM(I12:I21)</f>
        <v>152388418</v>
      </c>
      <c r="J11" s="218">
        <f t="shared" si="1"/>
        <v>-27456356</v>
      </c>
      <c r="K11" s="222">
        <f t="shared" si="1"/>
        <v>124932062.00000001</v>
      </c>
      <c r="L11" s="216"/>
      <c r="M11" s="217"/>
      <c r="N11" s="218">
        <f t="shared" ref="N11:P11" si="2">SUM(N12:N21)</f>
        <v>152461089</v>
      </c>
      <c r="O11" s="218">
        <f t="shared" si="2"/>
        <v>-27456356</v>
      </c>
      <c r="P11" s="222">
        <f t="shared" si="2"/>
        <v>125004733.00000001</v>
      </c>
      <c r="Q11" s="353">
        <f t="shared" ref="Q11:Q57" si="3">P11-K11</f>
        <v>72671</v>
      </c>
    </row>
    <row r="12" spans="1:17" x14ac:dyDescent="0.25">
      <c r="A12" s="223" t="s">
        <v>320</v>
      </c>
      <c r="B12" s="224">
        <v>4580000</v>
      </c>
      <c r="C12" s="225">
        <v>22.14</v>
      </c>
      <c r="D12" s="226">
        <f>B12*C12</f>
        <v>101401200</v>
      </c>
      <c r="E12" s="227"/>
      <c r="F12" s="354">
        <f t="shared" ref="F12:F21" si="4">D12+E12</f>
        <v>101401200</v>
      </c>
      <c r="G12" s="224">
        <v>4580000</v>
      </c>
      <c r="H12" s="225">
        <v>22.17</v>
      </c>
      <c r="I12" s="226">
        <f>G12*H12</f>
        <v>101538600.00000001</v>
      </c>
      <c r="J12" s="227"/>
      <c r="K12" s="355">
        <f t="shared" ref="K12:K21" si="5">I12+J12</f>
        <v>101538600.00000001</v>
      </c>
      <c r="L12" s="224">
        <v>4580000</v>
      </c>
      <c r="M12" s="225">
        <v>22.17</v>
      </c>
      <c r="N12" s="226">
        <f>L12*M12</f>
        <v>101538600.00000001</v>
      </c>
      <c r="O12" s="227"/>
      <c r="P12" s="355">
        <f t="shared" ref="P12:P21" si="6">N12+O12</f>
        <v>101538600.00000001</v>
      </c>
      <c r="Q12" s="353">
        <f t="shared" si="3"/>
        <v>0</v>
      </c>
    </row>
    <row r="13" spans="1:17" x14ac:dyDescent="0.25">
      <c r="A13" s="228" t="s">
        <v>321</v>
      </c>
      <c r="B13" s="224">
        <v>22300</v>
      </c>
      <c r="C13" s="229">
        <v>402</v>
      </c>
      <c r="D13" s="356">
        <v>8984670</v>
      </c>
      <c r="E13" s="230">
        <f>-D13</f>
        <v>-8984670</v>
      </c>
      <c r="F13" s="354">
        <f t="shared" si="4"/>
        <v>0</v>
      </c>
      <c r="G13" s="224">
        <v>22300</v>
      </c>
      <c r="H13" s="229">
        <v>402</v>
      </c>
      <c r="I13" s="356">
        <v>8984670</v>
      </c>
      <c r="J13" s="230">
        <f>-I13</f>
        <v>-8984670</v>
      </c>
      <c r="K13" s="355">
        <f t="shared" si="5"/>
        <v>0</v>
      </c>
      <c r="L13" s="224">
        <v>22300</v>
      </c>
      <c r="M13" s="229">
        <v>402</v>
      </c>
      <c r="N13" s="356">
        <v>8984670</v>
      </c>
      <c r="O13" s="230">
        <f>-N13</f>
        <v>-8984670</v>
      </c>
      <c r="P13" s="355">
        <f t="shared" si="6"/>
        <v>0</v>
      </c>
      <c r="Q13" s="353">
        <f t="shared" si="3"/>
        <v>0</v>
      </c>
    </row>
    <row r="14" spans="1:17" x14ac:dyDescent="0.25">
      <c r="A14" s="228" t="s">
        <v>322</v>
      </c>
      <c r="B14" s="224">
        <v>320000</v>
      </c>
      <c r="C14" s="231">
        <v>46.5</v>
      </c>
      <c r="D14" s="356">
        <v>9888000</v>
      </c>
      <c r="E14" s="230">
        <f>-D14</f>
        <v>-9888000</v>
      </c>
      <c r="F14" s="354">
        <f t="shared" si="4"/>
        <v>0</v>
      </c>
      <c r="G14" s="224">
        <v>320000</v>
      </c>
      <c r="H14" s="231">
        <v>46.5</v>
      </c>
      <c r="I14" s="356">
        <v>9888000</v>
      </c>
      <c r="J14" s="230">
        <v>-2140736</v>
      </c>
      <c r="K14" s="355">
        <f t="shared" si="5"/>
        <v>7747264</v>
      </c>
      <c r="L14" s="224">
        <v>320000</v>
      </c>
      <c r="M14" s="231">
        <v>46.5</v>
      </c>
      <c r="N14" s="356">
        <v>9888000</v>
      </c>
      <c r="O14" s="230">
        <v>-2140736</v>
      </c>
      <c r="P14" s="355">
        <f t="shared" si="6"/>
        <v>7747264</v>
      </c>
      <c r="Q14" s="353">
        <f t="shared" si="3"/>
        <v>0</v>
      </c>
    </row>
    <row r="15" spans="1:17" x14ac:dyDescent="0.25">
      <c r="A15" s="228" t="s">
        <v>323</v>
      </c>
      <c r="B15" s="224">
        <v>69</v>
      </c>
      <c r="C15" s="229">
        <v>53051</v>
      </c>
      <c r="D15" s="356">
        <f>B15*C15</f>
        <v>3660519</v>
      </c>
      <c r="E15" s="230">
        <f>-D15</f>
        <v>-3660519</v>
      </c>
      <c r="F15" s="354">
        <f t="shared" si="4"/>
        <v>0</v>
      </c>
      <c r="G15" s="224">
        <v>69</v>
      </c>
      <c r="H15" s="229">
        <v>53051</v>
      </c>
      <c r="I15" s="356">
        <f>G15*H15</f>
        <v>3660519</v>
      </c>
      <c r="J15" s="230"/>
      <c r="K15" s="355">
        <f t="shared" si="5"/>
        <v>3660519</v>
      </c>
      <c r="L15" s="224">
        <v>69</v>
      </c>
      <c r="M15" s="229">
        <v>53051</v>
      </c>
      <c r="N15" s="356">
        <f>L15*M15</f>
        <v>3660519</v>
      </c>
      <c r="O15" s="230"/>
      <c r="P15" s="355">
        <f t="shared" si="6"/>
        <v>3660519</v>
      </c>
      <c r="Q15" s="353">
        <f t="shared" si="3"/>
        <v>0</v>
      </c>
    </row>
    <row r="16" spans="1:17" x14ac:dyDescent="0.25">
      <c r="A16" s="228" t="s">
        <v>324</v>
      </c>
      <c r="B16" s="232">
        <v>227000</v>
      </c>
      <c r="C16" s="231">
        <v>24</v>
      </c>
      <c r="D16" s="356">
        <f>B16*C16</f>
        <v>5448000</v>
      </c>
      <c r="E16" s="230">
        <v>-85862</v>
      </c>
      <c r="F16" s="354">
        <f t="shared" si="4"/>
        <v>5362138</v>
      </c>
      <c r="G16" s="232">
        <v>227000</v>
      </c>
      <c r="H16" s="231">
        <v>31.62</v>
      </c>
      <c r="I16" s="356">
        <f>G16*H16</f>
        <v>7177740</v>
      </c>
      <c r="J16" s="230"/>
      <c r="K16" s="355">
        <f t="shared" si="5"/>
        <v>7177740</v>
      </c>
      <c r="L16" s="232">
        <v>227000</v>
      </c>
      <c r="M16" s="231">
        <v>31.62</v>
      </c>
      <c r="N16" s="356">
        <f>L16*M16</f>
        <v>7177740</v>
      </c>
      <c r="O16" s="230"/>
      <c r="P16" s="355">
        <f t="shared" si="6"/>
        <v>7177740</v>
      </c>
      <c r="Q16" s="353">
        <f t="shared" si="3"/>
        <v>0</v>
      </c>
    </row>
    <row r="17" spans="1:17" x14ac:dyDescent="0.25">
      <c r="A17" s="233" t="s">
        <v>325</v>
      </c>
      <c r="B17" s="224">
        <v>2700</v>
      </c>
      <c r="C17" s="234">
        <v>5963</v>
      </c>
      <c r="D17" s="356">
        <f>B17*C17</f>
        <v>16100100</v>
      </c>
      <c r="E17" s="230">
        <f>-D17</f>
        <v>-16100100</v>
      </c>
      <c r="F17" s="354">
        <f t="shared" si="4"/>
        <v>0</v>
      </c>
      <c r="G17" s="224">
        <v>2700</v>
      </c>
      <c r="H17" s="234">
        <v>5972</v>
      </c>
      <c r="I17" s="356">
        <f>G17*H17</f>
        <v>16124400</v>
      </c>
      <c r="J17" s="230">
        <f>-I17</f>
        <v>-16124400</v>
      </c>
      <c r="K17" s="355">
        <f t="shared" si="5"/>
        <v>0</v>
      </c>
      <c r="L17" s="224">
        <v>2700</v>
      </c>
      <c r="M17" s="234">
        <v>5972</v>
      </c>
      <c r="N17" s="356">
        <f>L17*M17</f>
        <v>16124400</v>
      </c>
      <c r="O17" s="230">
        <f>-N17</f>
        <v>-16124400</v>
      </c>
      <c r="P17" s="355">
        <f t="shared" si="6"/>
        <v>0</v>
      </c>
      <c r="Q17" s="353">
        <f t="shared" si="3"/>
        <v>0</v>
      </c>
    </row>
    <row r="18" spans="1:17" x14ac:dyDescent="0.25">
      <c r="A18" s="235" t="s">
        <v>326</v>
      </c>
      <c r="B18" s="236">
        <v>2550</v>
      </c>
      <c r="C18" s="237">
        <v>82</v>
      </c>
      <c r="D18" s="238">
        <f>B18*C18</f>
        <v>209100</v>
      </c>
      <c r="E18" s="230">
        <f>-D18</f>
        <v>-209100</v>
      </c>
      <c r="F18" s="354">
        <f t="shared" si="4"/>
        <v>0</v>
      </c>
      <c r="G18" s="236">
        <v>2550</v>
      </c>
      <c r="H18" s="237">
        <v>81</v>
      </c>
      <c r="I18" s="238">
        <f>G18*H18</f>
        <v>206550</v>
      </c>
      <c r="J18" s="230">
        <f>-I18</f>
        <v>-206550</v>
      </c>
      <c r="K18" s="355">
        <f t="shared" si="5"/>
        <v>0</v>
      </c>
      <c r="L18" s="236">
        <v>2550</v>
      </c>
      <c r="M18" s="237">
        <v>81</v>
      </c>
      <c r="N18" s="238">
        <f>L18*M18</f>
        <v>206550</v>
      </c>
      <c r="O18" s="230">
        <f>-N18</f>
        <v>-206550</v>
      </c>
      <c r="P18" s="355">
        <f t="shared" si="6"/>
        <v>0</v>
      </c>
      <c r="Q18" s="353">
        <f t="shared" si="3"/>
        <v>0</v>
      </c>
    </row>
    <row r="19" spans="1:17" ht="15.75" thickBot="1" x14ac:dyDescent="0.3">
      <c r="A19" s="235" t="s">
        <v>357</v>
      </c>
      <c r="B19" s="236"/>
      <c r="C19" s="237"/>
      <c r="D19" s="238"/>
      <c r="E19" s="227"/>
      <c r="F19" s="354">
        <f t="shared" si="4"/>
        <v>0</v>
      </c>
      <c r="G19" s="236"/>
      <c r="H19" s="237"/>
      <c r="I19" s="300">
        <v>244339</v>
      </c>
      <c r="J19" s="227"/>
      <c r="K19" s="355">
        <f t="shared" si="5"/>
        <v>244339</v>
      </c>
      <c r="L19" s="236"/>
      <c r="M19" s="237"/>
      <c r="N19" s="357">
        <v>317010</v>
      </c>
      <c r="O19" s="227"/>
      <c r="P19" s="358">
        <f t="shared" si="6"/>
        <v>317010</v>
      </c>
      <c r="Q19" s="359">
        <f t="shared" si="3"/>
        <v>72671</v>
      </c>
    </row>
    <row r="20" spans="1:17" x14ac:dyDescent="0.25">
      <c r="A20" s="235" t="s">
        <v>359</v>
      </c>
      <c r="B20" s="236"/>
      <c r="C20" s="237"/>
      <c r="D20" s="238"/>
      <c r="E20" s="227"/>
      <c r="F20" s="354"/>
      <c r="G20" s="236">
        <v>130000</v>
      </c>
      <c r="H20" s="237">
        <v>22.17</v>
      </c>
      <c r="I20" s="306">
        <v>2882000</v>
      </c>
      <c r="J20" s="227"/>
      <c r="K20" s="355">
        <f t="shared" si="5"/>
        <v>2882000</v>
      </c>
      <c r="L20" s="236">
        <v>130000</v>
      </c>
      <c r="M20" s="237">
        <v>22.17</v>
      </c>
      <c r="N20" s="306">
        <v>2882000</v>
      </c>
      <c r="O20" s="227"/>
      <c r="P20" s="355">
        <f t="shared" si="6"/>
        <v>2882000</v>
      </c>
      <c r="Q20" s="353">
        <f t="shared" si="3"/>
        <v>0</v>
      </c>
    </row>
    <row r="21" spans="1:17" ht="15.75" thickBot="1" x14ac:dyDescent="0.3">
      <c r="A21" s="239" t="s">
        <v>327</v>
      </c>
      <c r="B21" s="236"/>
      <c r="C21" s="237"/>
      <c r="D21" s="240">
        <v>1756400</v>
      </c>
      <c r="E21" s="227"/>
      <c r="F21" s="354">
        <f t="shared" si="4"/>
        <v>1756400</v>
      </c>
      <c r="G21" s="236"/>
      <c r="H21" s="237"/>
      <c r="I21" s="240">
        <v>1681600</v>
      </c>
      <c r="J21" s="227"/>
      <c r="K21" s="355">
        <f t="shared" si="5"/>
        <v>1681600</v>
      </c>
      <c r="L21" s="236"/>
      <c r="M21" s="237"/>
      <c r="N21" s="240">
        <v>1681600</v>
      </c>
      <c r="O21" s="227"/>
      <c r="P21" s="355">
        <f t="shared" si="6"/>
        <v>1681600</v>
      </c>
      <c r="Q21" s="353">
        <f t="shared" si="3"/>
        <v>0</v>
      </c>
    </row>
    <row r="22" spans="1:17" ht="15.75" thickBot="1" x14ac:dyDescent="0.3">
      <c r="A22" s="220" t="s">
        <v>328</v>
      </c>
      <c r="B22" s="241"/>
      <c r="C22" s="242"/>
      <c r="D22" s="243">
        <f>SUM(D23:D31)</f>
        <v>142116066.66666666</v>
      </c>
      <c r="E22" s="243">
        <f>SUM(E23:E31)</f>
        <v>0</v>
      </c>
      <c r="F22" s="221">
        <f>SUM(F23:F31)</f>
        <v>142116066.66666666</v>
      </c>
      <c r="G22" s="241"/>
      <c r="H22" s="242"/>
      <c r="I22" s="243">
        <f>SUM(I23:I31)</f>
        <v>149070733</v>
      </c>
      <c r="J22" s="243">
        <f>SUM(J23:J31)</f>
        <v>0</v>
      </c>
      <c r="K22" s="244">
        <f>SUM(K23:K31)</f>
        <v>149070733</v>
      </c>
      <c r="L22" s="241"/>
      <c r="M22" s="242"/>
      <c r="N22" s="243">
        <f>SUM(N23:N31)</f>
        <v>147714013.33333334</v>
      </c>
      <c r="O22" s="243">
        <f>SUM(O23:O31)</f>
        <v>0</v>
      </c>
      <c r="P22" s="244">
        <f>SUM(P23:P31)</f>
        <v>147714013.33333334</v>
      </c>
      <c r="Q22" s="244">
        <f>SUM(Q23:Q31)</f>
        <v>-1356719.666666667</v>
      </c>
    </row>
    <row r="23" spans="1:17" x14ac:dyDescent="0.25">
      <c r="A23" s="245" t="s">
        <v>329</v>
      </c>
      <c r="B23" s="246">
        <v>4419000</v>
      </c>
      <c r="C23" s="247">
        <v>20.399999999999999</v>
      </c>
      <c r="D23" s="248">
        <f>B23*C23*8/12</f>
        <v>60098400</v>
      </c>
      <c r="F23" s="354">
        <f t="shared" ref="F23:F31" si="7">D23+E23</f>
        <v>60098400</v>
      </c>
      <c r="G23" s="246">
        <v>4371500</v>
      </c>
      <c r="H23" s="301">
        <v>20.6</v>
      </c>
      <c r="I23" s="302">
        <f>G23*H23*8/12</f>
        <v>60035266.666666664</v>
      </c>
      <c r="K23" s="355">
        <f t="shared" ref="K23:K31" si="8">I23+J23</f>
        <v>60035266.666666664</v>
      </c>
      <c r="L23" s="246">
        <v>4371500</v>
      </c>
      <c r="M23" s="249">
        <v>20.6</v>
      </c>
      <c r="N23" s="302">
        <f>L23*M23*8/12</f>
        <v>60035266.666666664</v>
      </c>
      <c r="P23" s="355">
        <f t="shared" ref="P23:P31" si="9">N23+O23</f>
        <v>60035266.666666664</v>
      </c>
      <c r="Q23" s="353">
        <f t="shared" si="3"/>
        <v>0</v>
      </c>
    </row>
    <row r="24" spans="1:17" x14ac:dyDescent="0.25">
      <c r="A24" s="250" t="s">
        <v>330</v>
      </c>
      <c r="B24" s="251">
        <v>2205000</v>
      </c>
      <c r="C24" s="252">
        <v>13</v>
      </c>
      <c r="D24" s="253">
        <f>B24*C24/12*8</f>
        <v>19110000</v>
      </c>
      <c r="F24" s="354">
        <f t="shared" si="7"/>
        <v>19110000</v>
      </c>
      <c r="G24" s="251">
        <v>2205000</v>
      </c>
      <c r="H24" s="249">
        <v>14</v>
      </c>
      <c r="I24" s="253">
        <f>G24*H24/12*8</f>
        <v>20580000</v>
      </c>
      <c r="K24" s="355">
        <f t="shared" si="8"/>
        <v>20580000</v>
      </c>
      <c r="L24" s="251">
        <v>2205000</v>
      </c>
      <c r="M24" s="252">
        <v>13.9</v>
      </c>
      <c r="N24" s="253">
        <f>L24*M24/12*8</f>
        <v>20433000</v>
      </c>
      <c r="P24" s="358">
        <f t="shared" si="9"/>
        <v>20433000</v>
      </c>
      <c r="Q24" s="353">
        <f t="shared" si="3"/>
        <v>-147000</v>
      </c>
    </row>
    <row r="25" spans="1:17" x14ac:dyDescent="0.25">
      <c r="A25" s="245" t="s">
        <v>331</v>
      </c>
      <c r="B25" s="254">
        <v>4419000</v>
      </c>
      <c r="C25" s="252">
        <v>20.2</v>
      </c>
      <c r="D25" s="253">
        <f>B25*C25*4/12</f>
        <v>29754600</v>
      </c>
      <c r="F25" s="354">
        <f t="shared" si="7"/>
        <v>29754600</v>
      </c>
      <c r="G25" s="254">
        <v>4371500</v>
      </c>
      <c r="H25" s="249">
        <v>20.6</v>
      </c>
      <c r="I25" s="253">
        <f>G25*H25*4/12</f>
        <v>30017633.333333332</v>
      </c>
      <c r="K25" s="355">
        <f t="shared" si="8"/>
        <v>30017633.333333332</v>
      </c>
      <c r="L25" s="254">
        <v>4371500</v>
      </c>
      <c r="M25" s="252">
        <v>20</v>
      </c>
      <c r="N25" s="253">
        <f>L25*M25*4/12</f>
        <v>29143333.333333332</v>
      </c>
      <c r="P25" s="358">
        <f t="shared" si="9"/>
        <v>29143333.333333332</v>
      </c>
      <c r="Q25" s="353">
        <f t="shared" si="3"/>
        <v>-874300</v>
      </c>
    </row>
    <row r="26" spans="1:17" x14ac:dyDescent="0.25">
      <c r="A26" s="250" t="s">
        <v>332</v>
      </c>
      <c r="B26" s="251">
        <v>2205000</v>
      </c>
      <c r="C26" s="252">
        <v>13</v>
      </c>
      <c r="D26" s="255">
        <f>B26*C26/12*4</f>
        <v>9555000</v>
      </c>
      <c r="F26" s="354">
        <f t="shared" si="7"/>
        <v>9555000</v>
      </c>
      <c r="G26" s="251">
        <v>2205000</v>
      </c>
      <c r="H26" s="249">
        <v>14</v>
      </c>
      <c r="I26" s="255">
        <f>G26*H26/12*4</f>
        <v>10290000</v>
      </c>
      <c r="K26" s="355">
        <f t="shared" si="8"/>
        <v>10290000</v>
      </c>
      <c r="L26" s="251">
        <v>2205000</v>
      </c>
      <c r="M26" s="249">
        <v>14</v>
      </c>
      <c r="N26" s="255">
        <f>L26*M26/12*4</f>
        <v>10290000</v>
      </c>
      <c r="P26" s="355">
        <f t="shared" si="9"/>
        <v>10290000</v>
      </c>
      <c r="Q26" s="353">
        <f t="shared" si="3"/>
        <v>0</v>
      </c>
    </row>
    <row r="27" spans="1:17" x14ac:dyDescent="0.25">
      <c r="A27" s="250" t="s">
        <v>333</v>
      </c>
      <c r="B27" s="254">
        <v>81700</v>
      </c>
      <c r="C27" s="247">
        <v>219</v>
      </c>
      <c r="D27" s="253">
        <f>B27*C27*8/12</f>
        <v>11928200</v>
      </c>
      <c r="F27" s="354">
        <f t="shared" si="7"/>
        <v>11928200</v>
      </c>
      <c r="G27" s="254">
        <v>97400</v>
      </c>
      <c r="H27" s="249">
        <v>222</v>
      </c>
      <c r="I27" s="253">
        <f>G27*H27*8/12</f>
        <v>14415200</v>
      </c>
      <c r="K27" s="355">
        <f t="shared" si="8"/>
        <v>14415200</v>
      </c>
      <c r="L27" s="254">
        <v>97400</v>
      </c>
      <c r="M27" s="249">
        <v>222</v>
      </c>
      <c r="N27" s="253">
        <f>L27*M27*8/12</f>
        <v>14415200</v>
      </c>
      <c r="P27" s="355">
        <f t="shared" si="9"/>
        <v>14415200</v>
      </c>
      <c r="Q27" s="353">
        <f t="shared" si="3"/>
        <v>0</v>
      </c>
    </row>
    <row r="28" spans="1:17" x14ac:dyDescent="0.25">
      <c r="A28" s="250" t="s">
        <v>334</v>
      </c>
      <c r="B28" s="254">
        <v>81700</v>
      </c>
      <c r="C28" s="252">
        <v>218</v>
      </c>
      <c r="D28" s="256">
        <f>B28*C28*4/12</f>
        <v>5936866.666666667</v>
      </c>
      <c r="F28" s="354">
        <f t="shared" si="7"/>
        <v>5936866.666666667</v>
      </c>
      <c r="G28" s="254">
        <v>97400</v>
      </c>
      <c r="H28" s="249">
        <v>221</v>
      </c>
      <c r="I28" s="256">
        <v>7175133</v>
      </c>
      <c r="K28" s="355">
        <f t="shared" si="8"/>
        <v>7175133</v>
      </c>
      <c r="L28" s="254">
        <v>97400</v>
      </c>
      <c r="M28" s="252">
        <v>218</v>
      </c>
      <c r="N28" s="253">
        <f>L28*M28*4/12</f>
        <v>7077733.333333333</v>
      </c>
      <c r="P28" s="358">
        <f t="shared" si="9"/>
        <v>7077733.333333333</v>
      </c>
      <c r="Q28" s="353">
        <f t="shared" si="3"/>
        <v>-97399.666666666977</v>
      </c>
    </row>
    <row r="29" spans="1:17" x14ac:dyDescent="0.25">
      <c r="A29" s="250" t="s">
        <v>335</v>
      </c>
      <c r="B29" s="251">
        <v>401000</v>
      </c>
      <c r="C29" s="231">
        <v>7</v>
      </c>
      <c r="D29" s="257">
        <f>B29*C29</f>
        <v>2807000</v>
      </c>
      <c r="F29" s="354">
        <f t="shared" si="7"/>
        <v>2807000</v>
      </c>
      <c r="G29" s="251">
        <v>396700</v>
      </c>
      <c r="H29" s="249">
        <v>6</v>
      </c>
      <c r="I29" s="257">
        <f>G29*H29</f>
        <v>2380200</v>
      </c>
      <c r="K29" s="355">
        <f t="shared" si="8"/>
        <v>2380200</v>
      </c>
      <c r="L29" s="251">
        <v>396700</v>
      </c>
      <c r="M29" s="252">
        <v>5.4</v>
      </c>
      <c r="N29" s="257">
        <f>L29*M29</f>
        <v>2142180</v>
      </c>
      <c r="P29" s="355">
        <f t="shared" si="9"/>
        <v>2142180</v>
      </c>
      <c r="Q29" s="353">
        <f t="shared" si="3"/>
        <v>-238020</v>
      </c>
    </row>
    <row r="30" spans="1:17" x14ac:dyDescent="0.25">
      <c r="A30" s="250" t="s">
        <v>336</v>
      </c>
      <c r="B30" s="251">
        <v>1463000</v>
      </c>
      <c r="C30" s="231">
        <v>2</v>
      </c>
      <c r="D30" s="257">
        <f>B30*C30</f>
        <v>2926000</v>
      </c>
      <c r="F30" s="354">
        <f t="shared" si="7"/>
        <v>2926000</v>
      </c>
      <c r="G30" s="251">
        <v>1447300</v>
      </c>
      <c r="H30" s="249">
        <v>1</v>
      </c>
      <c r="I30" s="257">
        <f>G30*H30</f>
        <v>1447300</v>
      </c>
      <c r="K30" s="355">
        <f t="shared" si="8"/>
        <v>1447300</v>
      </c>
      <c r="L30" s="251">
        <v>1447300</v>
      </c>
      <c r="M30" s="249">
        <v>1</v>
      </c>
      <c r="N30" s="257">
        <f>L30*M30</f>
        <v>1447300</v>
      </c>
      <c r="P30" s="355">
        <f t="shared" si="9"/>
        <v>1447300</v>
      </c>
      <c r="Q30" s="353">
        <f t="shared" si="3"/>
        <v>0</v>
      </c>
    </row>
    <row r="31" spans="1:17" ht="15.75" thickBot="1" x14ac:dyDescent="0.3">
      <c r="A31" s="250" t="s">
        <v>358</v>
      </c>
      <c r="B31" s="251"/>
      <c r="C31" s="231"/>
      <c r="D31" s="257">
        <f>B31*C31</f>
        <v>0</v>
      </c>
      <c r="F31" s="354">
        <f t="shared" si="7"/>
        <v>0</v>
      </c>
      <c r="G31" s="251">
        <v>12300</v>
      </c>
      <c r="H31" s="249">
        <v>222</v>
      </c>
      <c r="I31" s="305">
        <v>2730000</v>
      </c>
      <c r="K31" s="355">
        <f t="shared" si="8"/>
        <v>2730000</v>
      </c>
      <c r="L31" s="251">
        <v>12300</v>
      </c>
      <c r="M31" s="249">
        <v>222</v>
      </c>
      <c r="N31" s="305">
        <v>2730000</v>
      </c>
      <c r="P31" s="355">
        <f t="shared" si="9"/>
        <v>2730000</v>
      </c>
      <c r="Q31" s="353">
        <f t="shared" si="3"/>
        <v>0</v>
      </c>
    </row>
    <row r="32" spans="1:17" ht="15.75" thickBot="1" x14ac:dyDescent="0.3">
      <c r="A32" s="220" t="s">
        <v>337</v>
      </c>
      <c r="B32" s="258"/>
      <c r="C32" s="259"/>
      <c r="D32" s="260">
        <f>SUM(D34:D49)</f>
        <v>118253769</v>
      </c>
      <c r="E32" s="260">
        <f>SUM(E34:E49)</f>
        <v>-20493000</v>
      </c>
      <c r="F32" s="261">
        <f>SUM(F34:F49)</f>
        <v>97760769</v>
      </c>
      <c r="G32" s="258"/>
      <c r="H32" s="259"/>
      <c r="I32" s="260">
        <f>SUM(I34:I49)</f>
        <v>117699699</v>
      </c>
      <c r="J32" s="260">
        <f>SUM(J34:J49)</f>
        <v>0</v>
      </c>
      <c r="K32" s="262">
        <f>SUM(K34:K49)</f>
        <v>117699699</v>
      </c>
      <c r="L32" s="258"/>
      <c r="M32" s="259"/>
      <c r="N32" s="260">
        <f>SUM(N34:N49)</f>
        <v>118890966</v>
      </c>
      <c r="O32" s="260">
        <f>SUM(O34:O49)</f>
        <v>0</v>
      </c>
      <c r="P32" s="262">
        <f>SUM(P34:P49)</f>
        <v>118890966</v>
      </c>
      <c r="Q32" s="262">
        <f>SUM(Q34:Q49)</f>
        <v>1191267</v>
      </c>
    </row>
    <row r="33" spans="1:17" x14ac:dyDescent="0.25">
      <c r="A33" s="263"/>
      <c r="B33" s="264"/>
      <c r="C33" s="234"/>
      <c r="D33" s="265"/>
      <c r="F33" s="360"/>
      <c r="G33" s="264"/>
      <c r="H33" s="234"/>
      <c r="I33" s="265"/>
      <c r="K33" s="361"/>
      <c r="L33" s="264"/>
      <c r="M33" s="234"/>
      <c r="N33" s="265"/>
      <c r="P33" s="361"/>
      <c r="Q33" s="353">
        <f t="shared" si="3"/>
        <v>0</v>
      </c>
    </row>
    <row r="34" spans="1:17" x14ac:dyDescent="0.25">
      <c r="A34" s="266" t="s">
        <v>338</v>
      </c>
      <c r="B34" s="267">
        <v>1900000</v>
      </c>
      <c r="C34" s="268">
        <v>11.1</v>
      </c>
      <c r="D34" s="255">
        <f>B34*C34</f>
        <v>21090000</v>
      </c>
      <c r="F34" s="354">
        <f t="shared" ref="F34:F49" si="10">D34+E34</f>
        <v>21090000</v>
      </c>
      <c r="G34" s="267">
        <v>1900000</v>
      </c>
      <c r="H34" s="269">
        <v>11.18</v>
      </c>
      <c r="I34" s="255">
        <f>G34*H34</f>
        <v>21242000</v>
      </c>
      <c r="K34" s="355">
        <f t="shared" ref="K34:K49" si="11">I34+J34</f>
        <v>21242000</v>
      </c>
      <c r="L34" s="267">
        <v>1900000</v>
      </c>
      <c r="M34" s="268">
        <v>11.54</v>
      </c>
      <c r="N34" s="255">
        <f>L34*M34</f>
        <v>21926000</v>
      </c>
      <c r="P34" s="358">
        <f t="shared" ref="P34:P49" si="12">N34+O34</f>
        <v>21926000</v>
      </c>
      <c r="Q34" s="353">
        <f t="shared" si="3"/>
        <v>684000</v>
      </c>
    </row>
    <row r="35" spans="1:17" x14ac:dyDescent="0.25">
      <c r="A35" s="266" t="s">
        <v>339</v>
      </c>
      <c r="B35" s="267"/>
      <c r="C35" s="234"/>
      <c r="D35" s="270">
        <v>34323860</v>
      </c>
      <c r="F35" s="354">
        <f t="shared" si="10"/>
        <v>34323860</v>
      </c>
      <c r="G35" s="267"/>
      <c r="H35" s="271"/>
      <c r="I35" s="272">
        <v>37497698</v>
      </c>
      <c r="K35" s="355">
        <f t="shared" si="11"/>
        <v>37497698</v>
      </c>
      <c r="L35" s="267"/>
      <c r="M35" s="271"/>
      <c r="N35" s="362">
        <v>37991775</v>
      </c>
      <c r="P35" s="358">
        <f t="shared" si="12"/>
        <v>37991775</v>
      </c>
      <c r="Q35" s="353">
        <f t="shared" si="3"/>
        <v>494077</v>
      </c>
    </row>
    <row r="36" spans="1:17" x14ac:dyDescent="0.25">
      <c r="A36" s="266" t="s">
        <v>340</v>
      </c>
      <c r="B36" s="267">
        <v>513</v>
      </c>
      <c r="C36" s="273">
        <v>5637</v>
      </c>
      <c r="D36" s="255">
        <f>B36*C36</f>
        <v>2891781</v>
      </c>
      <c r="F36" s="354">
        <f t="shared" si="10"/>
        <v>2891781</v>
      </c>
      <c r="G36" s="267">
        <v>513</v>
      </c>
      <c r="H36" s="304">
        <v>6384</v>
      </c>
      <c r="I36" s="303">
        <f>G36*H36</f>
        <v>3274992</v>
      </c>
      <c r="K36" s="355">
        <f t="shared" si="11"/>
        <v>3274992</v>
      </c>
      <c r="L36" s="267">
        <v>513</v>
      </c>
      <c r="M36" s="273">
        <v>3274</v>
      </c>
      <c r="N36" s="303">
        <f>L36*M36</f>
        <v>1679562</v>
      </c>
      <c r="P36" s="358">
        <f t="shared" si="12"/>
        <v>1679562</v>
      </c>
      <c r="Q36" s="353">
        <f t="shared" si="3"/>
        <v>-1595430</v>
      </c>
    </row>
    <row r="37" spans="1:17" x14ac:dyDescent="0.25">
      <c r="A37" s="275" t="s">
        <v>341</v>
      </c>
      <c r="B37" s="267"/>
      <c r="C37" s="276"/>
      <c r="D37" s="255">
        <f>F37*2</f>
        <v>40986000</v>
      </c>
      <c r="E37" s="277">
        <v>-20493000</v>
      </c>
      <c r="F37" s="354">
        <v>20493000</v>
      </c>
      <c r="G37" s="267"/>
      <c r="H37" s="274"/>
      <c r="I37" s="255">
        <v>28785793</v>
      </c>
      <c r="J37" s="277"/>
      <c r="K37" s="355">
        <f t="shared" si="11"/>
        <v>28785793</v>
      </c>
      <c r="L37" s="267"/>
      <c r="M37" s="274"/>
      <c r="N37" s="255">
        <v>28785793</v>
      </c>
      <c r="O37" s="277"/>
      <c r="P37" s="355">
        <f t="shared" si="12"/>
        <v>28785793</v>
      </c>
      <c r="Q37" s="353">
        <f t="shared" si="3"/>
        <v>0</v>
      </c>
    </row>
    <row r="38" spans="1:17" x14ac:dyDescent="0.25">
      <c r="A38" s="266" t="s">
        <v>342</v>
      </c>
      <c r="B38" s="267">
        <v>2993000</v>
      </c>
      <c r="C38" s="278">
        <v>3</v>
      </c>
      <c r="D38" s="253">
        <f>B38*C38</f>
        <v>8979000</v>
      </c>
      <c r="F38" s="354">
        <f t="shared" si="10"/>
        <v>8979000</v>
      </c>
      <c r="G38" s="267">
        <v>2993000</v>
      </c>
      <c r="H38" s="271">
        <v>3</v>
      </c>
      <c r="I38" s="253">
        <f>G38*H38</f>
        <v>8979000</v>
      </c>
      <c r="K38" s="355">
        <f t="shared" si="11"/>
        <v>8979000</v>
      </c>
      <c r="L38" s="267">
        <v>2993000</v>
      </c>
      <c r="M38" s="271">
        <v>3</v>
      </c>
      <c r="N38" s="253">
        <f>L38*M38</f>
        <v>8979000</v>
      </c>
      <c r="P38" s="355">
        <f t="shared" si="12"/>
        <v>8979000</v>
      </c>
      <c r="Q38" s="353">
        <f t="shared" si="3"/>
        <v>0</v>
      </c>
    </row>
    <row r="39" spans="1:17" x14ac:dyDescent="0.25">
      <c r="A39" s="266" t="s">
        <v>343</v>
      </c>
      <c r="B39" s="267"/>
      <c r="C39" s="279"/>
      <c r="D39" s="253">
        <v>1770000</v>
      </c>
      <c r="F39" s="354">
        <f t="shared" si="10"/>
        <v>1770000</v>
      </c>
      <c r="G39" s="267"/>
      <c r="H39" s="271"/>
      <c r="I39" s="303">
        <v>1611000</v>
      </c>
      <c r="K39" s="355">
        <f t="shared" si="11"/>
        <v>1611000</v>
      </c>
      <c r="L39" s="267"/>
      <c r="M39" s="271"/>
      <c r="N39" s="363">
        <v>1916000</v>
      </c>
      <c r="P39" s="358">
        <f t="shared" si="12"/>
        <v>1916000</v>
      </c>
      <c r="Q39" s="353">
        <f t="shared" si="3"/>
        <v>305000</v>
      </c>
    </row>
    <row r="40" spans="1:17" x14ac:dyDescent="0.25">
      <c r="A40" s="266" t="s">
        <v>344</v>
      </c>
      <c r="B40" s="267">
        <v>3400000</v>
      </c>
      <c r="C40" s="234"/>
      <c r="D40" s="255">
        <v>4420000</v>
      </c>
      <c r="F40" s="354">
        <f t="shared" si="10"/>
        <v>4420000</v>
      </c>
      <c r="G40" s="267">
        <v>3400000</v>
      </c>
      <c r="H40" s="271"/>
      <c r="I40" s="255">
        <v>4420000</v>
      </c>
      <c r="K40" s="355">
        <f t="shared" si="11"/>
        <v>4420000</v>
      </c>
      <c r="L40" s="267">
        <v>3400000</v>
      </c>
      <c r="M40" s="271"/>
      <c r="N40" s="255">
        <v>4420000</v>
      </c>
      <c r="P40" s="355">
        <f t="shared" si="12"/>
        <v>4420000</v>
      </c>
      <c r="Q40" s="353">
        <f t="shared" si="3"/>
        <v>0</v>
      </c>
    </row>
    <row r="41" spans="1:17" x14ac:dyDescent="0.25">
      <c r="A41" s="266" t="s">
        <v>345</v>
      </c>
      <c r="B41" s="267">
        <v>60896</v>
      </c>
      <c r="C41" s="234">
        <v>18</v>
      </c>
      <c r="D41" s="255">
        <f>B41*C41</f>
        <v>1096128</v>
      </c>
      <c r="F41" s="354">
        <f t="shared" si="10"/>
        <v>1096128</v>
      </c>
      <c r="G41" s="267">
        <v>60896</v>
      </c>
      <c r="H41" s="271">
        <v>20</v>
      </c>
      <c r="I41" s="255">
        <f>G41*H41</f>
        <v>1217920</v>
      </c>
      <c r="K41" s="355">
        <f t="shared" si="11"/>
        <v>1217920</v>
      </c>
      <c r="L41" s="267">
        <v>60896</v>
      </c>
      <c r="M41" s="278">
        <v>22</v>
      </c>
      <c r="N41" s="255">
        <f>L41*M41</f>
        <v>1339712</v>
      </c>
      <c r="P41" s="358">
        <f t="shared" si="12"/>
        <v>1339712</v>
      </c>
      <c r="Q41" s="353">
        <f t="shared" si="3"/>
        <v>121792</v>
      </c>
    </row>
    <row r="42" spans="1:17" x14ac:dyDescent="0.25">
      <c r="A42" s="266" t="s">
        <v>346</v>
      </c>
      <c r="B42" s="280">
        <v>429000</v>
      </c>
      <c r="C42" s="278">
        <v>4</v>
      </c>
      <c r="D42" s="253">
        <f>B42*C42</f>
        <v>1716000</v>
      </c>
      <c r="F42" s="354">
        <f t="shared" si="10"/>
        <v>1716000</v>
      </c>
      <c r="G42" s="280">
        <v>429000</v>
      </c>
      <c r="H42" s="271">
        <v>5</v>
      </c>
      <c r="I42" s="253">
        <f>G42*H42</f>
        <v>2145000</v>
      </c>
      <c r="K42" s="355">
        <f t="shared" si="11"/>
        <v>2145000</v>
      </c>
      <c r="L42" s="280">
        <v>429000</v>
      </c>
      <c r="M42" s="278">
        <v>6</v>
      </c>
      <c r="N42" s="253">
        <f>L42*M42</f>
        <v>2574000</v>
      </c>
      <c r="P42" s="358">
        <f t="shared" si="12"/>
        <v>2574000</v>
      </c>
      <c r="Q42" s="353">
        <f t="shared" si="3"/>
        <v>429000</v>
      </c>
    </row>
    <row r="43" spans="1:17" x14ac:dyDescent="0.25">
      <c r="A43" s="250" t="s">
        <v>347</v>
      </c>
      <c r="B43" s="281">
        <v>25000</v>
      </c>
      <c r="C43" s="278"/>
      <c r="D43" s="253">
        <f>B43*C43</f>
        <v>0</v>
      </c>
      <c r="F43" s="354">
        <f t="shared" si="10"/>
        <v>0</v>
      </c>
      <c r="G43" s="281">
        <v>25000</v>
      </c>
      <c r="H43" s="271">
        <v>1</v>
      </c>
      <c r="I43" s="253">
        <f>G43*H43</f>
        <v>25000</v>
      </c>
      <c r="K43" s="355">
        <f t="shared" si="11"/>
        <v>25000</v>
      </c>
      <c r="L43" s="281">
        <v>25000</v>
      </c>
      <c r="M43" s="271">
        <v>1</v>
      </c>
      <c r="N43" s="253">
        <f>L43*M43</f>
        <v>25000</v>
      </c>
      <c r="P43" s="355">
        <f t="shared" si="12"/>
        <v>25000</v>
      </c>
      <c r="Q43" s="353">
        <f t="shared" si="3"/>
        <v>0</v>
      </c>
    </row>
    <row r="44" spans="1:17" x14ac:dyDescent="0.25">
      <c r="A44" s="250" t="s">
        <v>348</v>
      </c>
      <c r="B44" s="282">
        <v>163500</v>
      </c>
      <c r="C44" s="278">
        <v>6</v>
      </c>
      <c r="D44" s="253">
        <f>B44*C44</f>
        <v>981000</v>
      </c>
      <c r="F44" s="354">
        <f t="shared" si="10"/>
        <v>981000</v>
      </c>
      <c r="G44" s="282">
        <v>163500</v>
      </c>
      <c r="H44" s="271">
        <v>6</v>
      </c>
      <c r="I44" s="253">
        <f>G44*H44</f>
        <v>981000</v>
      </c>
      <c r="K44" s="355">
        <f t="shared" si="11"/>
        <v>981000</v>
      </c>
      <c r="L44" s="282">
        <v>163500</v>
      </c>
      <c r="M44" s="271">
        <v>6</v>
      </c>
      <c r="N44" s="253">
        <f>L44*M44</f>
        <v>981000</v>
      </c>
      <c r="P44" s="355">
        <f t="shared" si="12"/>
        <v>981000</v>
      </c>
      <c r="Q44" s="353">
        <f t="shared" si="3"/>
        <v>0</v>
      </c>
    </row>
    <row r="45" spans="1:17" x14ac:dyDescent="0.25">
      <c r="A45" s="250" t="s">
        <v>349</v>
      </c>
      <c r="B45" s="283"/>
      <c r="C45" s="234"/>
      <c r="D45" s="255"/>
      <c r="F45" s="354">
        <f t="shared" si="10"/>
        <v>0</v>
      </c>
      <c r="G45" s="281"/>
      <c r="H45" s="234"/>
      <c r="I45" s="303">
        <v>3841296</v>
      </c>
      <c r="K45" s="355">
        <f t="shared" si="11"/>
        <v>3841296</v>
      </c>
      <c r="L45" s="281"/>
      <c r="M45" s="234"/>
      <c r="N45" s="363">
        <v>4594124</v>
      </c>
      <c r="P45" s="358">
        <f t="shared" si="12"/>
        <v>4594124</v>
      </c>
      <c r="Q45" s="359">
        <f t="shared" si="3"/>
        <v>752828</v>
      </c>
    </row>
    <row r="46" spans="1:17" x14ac:dyDescent="0.25">
      <c r="A46" s="250" t="s">
        <v>360</v>
      </c>
      <c r="B46" s="283"/>
      <c r="C46" s="234"/>
      <c r="D46" s="255"/>
      <c r="F46" s="354"/>
      <c r="G46" s="281">
        <v>200000</v>
      </c>
      <c r="H46" s="234">
        <v>11.18</v>
      </c>
      <c r="I46" s="303">
        <f>G46*H46</f>
        <v>2236000</v>
      </c>
      <c r="K46" s="355">
        <f t="shared" si="11"/>
        <v>2236000</v>
      </c>
      <c r="L46" s="281">
        <v>200000</v>
      </c>
      <c r="M46" s="234">
        <v>11.18</v>
      </c>
      <c r="N46" s="303">
        <f>L46*M46</f>
        <v>2236000</v>
      </c>
      <c r="P46" s="355">
        <f t="shared" si="12"/>
        <v>2236000</v>
      </c>
      <c r="Q46" s="353">
        <f t="shared" si="3"/>
        <v>0</v>
      </c>
    </row>
    <row r="47" spans="1:17" x14ac:dyDescent="0.25">
      <c r="A47" s="250" t="s">
        <v>361</v>
      </c>
      <c r="B47" s="283"/>
      <c r="C47" s="234"/>
      <c r="D47" s="255"/>
      <c r="F47" s="354"/>
      <c r="G47" s="281">
        <v>380000</v>
      </c>
      <c r="H47" s="307">
        <v>1.3</v>
      </c>
      <c r="I47" s="303">
        <f t="shared" ref="I47:I48" si="13">G47*H47</f>
        <v>494000</v>
      </c>
      <c r="K47" s="355">
        <f t="shared" si="11"/>
        <v>494000</v>
      </c>
      <c r="L47" s="281">
        <v>380000</v>
      </c>
      <c r="M47" s="307">
        <v>1.3</v>
      </c>
      <c r="N47" s="303">
        <f t="shared" ref="N47:N48" si="14">L47*M47</f>
        <v>494000</v>
      </c>
      <c r="P47" s="355">
        <f t="shared" si="12"/>
        <v>494000</v>
      </c>
      <c r="Q47" s="353">
        <f t="shared" si="3"/>
        <v>0</v>
      </c>
    </row>
    <row r="48" spans="1:17" x14ac:dyDescent="0.25">
      <c r="A48" s="250" t="s">
        <v>362</v>
      </c>
      <c r="B48" s="283"/>
      <c r="C48" s="234"/>
      <c r="D48" s="255"/>
      <c r="F48" s="354"/>
      <c r="G48" s="281">
        <v>11000</v>
      </c>
      <c r="H48" s="234">
        <v>20</v>
      </c>
      <c r="I48" s="303">
        <f t="shared" si="13"/>
        <v>220000</v>
      </c>
      <c r="K48" s="355">
        <f t="shared" si="11"/>
        <v>220000</v>
      </c>
      <c r="L48" s="281">
        <v>11000</v>
      </c>
      <c r="M48" s="234">
        <v>20</v>
      </c>
      <c r="N48" s="303">
        <f t="shared" si="14"/>
        <v>220000</v>
      </c>
      <c r="P48" s="355">
        <f t="shared" si="12"/>
        <v>220000</v>
      </c>
      <c r="Q48" s="353">
        <f t="shared" si="3"/>
        <v>0</v>
      </c>
    </row>
    <row r="49" spans="1:17" ht="15.75" thickBot="1" x14ac:dyDescent="0.3">
      <c r="A49" s="250" t="s">
        <v>363</v>
      </c>
      <c r="B49" s="282"/>
      <c r="C49" s="234"/>
      <c r="D49" s="255"/>
      <c r="F49" s="354">
        <f t="shared" si="10"/>
        <v>0</v>
      </c>
      <c r="G49" s="282">
        <v>121500</v>
      </c>
      <c r="H49" s="234">
        <v>6</v>
      </c>
      <c r="I49" s="303">
        <f>G49*H49</f>
        <v>729000</v>
      </c>
      <c r="K49" s="355">
        <f t="shared" si="11"/>
        <v>729000</v>
      </c>
      <c r="L49" s="282">
        <v>121500</v>
      </c>
      <c r="M49" s="234">
        <v>6</v>
      </c>
      <c r="N49" s="303">
        <f>L49*M49</f>
        <v>729000</v>
      </c>
      <c r="P49" s="355">
        <f t="shared" si="12"/>
        <v>729000</v>
      </c>
      <c r="Q49" s="353">
        <f t="shared" si="3"/>
        <v>0</v>
      </c>
    </row>
    <row r="50" spans="1:17" x14ac:dyDescent="0.25">
      <c r="A50" s="284" t="s">
        <v>350</v>
      </c>
      <c r="B50" s="285"/>
      <c r="C50" s="286"/>
      <c r="D50" s="287">
        <f t="shared" ref="D50:F50" si="15">SUM(D51:D54)</f>
        <v>7215230</v>
      </c>
      <c r="E50" s="287">
        <f t="shared" si="15"/>
        <v>0</v>
      </c>
      <c r="F50" s="288">
        <f t="shared" si="15"/>
        <v>7215230</v>
      </c>
      <c r="G50" s="285"/>
      <c r="H50" s="286"/>
      <c r="I50" s="287">
        <f t="shared" ref="I50:K50" si="16">SUM(I51:I54)</f>
        <v>8682237</v>
      </c>
      <c r="J50" s="287">
        <f t="shared" si="16"/>
        <v>0</v>
      </c>
      <c r="K50" s="289">
        <f t="shared" si="16"/>
        <v>8682237</v>
      </c>
      <c r="L50" s="285"/>
      <c r="M50" s="286"/>
      <c r="N50" s="287">
        <f t="shared" ref="N50:Q50" si="17">SUM(N51:N54)</f>
        <v>9055012</v>
      </c>
      <c r="O50" s="287">
        <f t="shared" si="17"/>
        <v>0</v>
      </c>
      <c r="P50" s="289">
        <f t="shared" si="17"/>
        <v>9055012</v>
      </c>
      <c r="Q50" s="289">
        <f t="shared" si="17"/>
        <v>372775</v>
      </c>
    </row>
    <row r="51" spans="1:17" x14ac:dyDescent="0.25">
      <c r="A51" s="290" t="s">
        <v>351</v>
      </c>
      <c r="B51" s="291">
        <v>1210</v>
      </c>
      <c r="C51" s="292">
        <v>5963</v>
      </c>
      <c r="D51" s="293">
        <f>B51*C51</f>
        <v>7215230</v>
      </c>
      <c r="E51" s="293"/>
      <c r="F51" s="364">
        <f>D51+E51</f>
        <v>7215230</v>
      </c>
      <c r="G51" s="291">
        <v>1210</v>
      </c>
      <c r="H51" s="292">
        <v>5972</v>
      </c>
      <c r="I51" s="293">
        <f>G51*H51</f>
        <v>7226120</v>
      </c>
      <c r="J51" s="293"/>
      <c r="K51" s="365">
        <f>I51+J51</f>
        <v>7226120</v>
      </c>
      <c r="L51" s="291">
        <v>1210</v>
      </c>
      <c r="M51" s="292">
        <v>5972</v>
      </c>
      <c r="N51" s="293">
        <f>L51*M51</f>
        <v>7226120</v>
      </c>
      <c r="O51" s="293"/>
      <c r="P51" s="365">
        <f>N51+O51</f>
        <v>7226120</v>
      </c>
      <c r="Q51" s="353">
        <f t="shared" si="3"/>
        <v>0</v>
      </c>
    </row>
    <row r="52" spans="1:17" x14ac:dyDescent="0.25">
      <c r="A52" s="290" t="s">
        <v>352</v>
      </c>
      <c r="B52" s="234"/>
      <c r="C52" s="294"/>
      <c r="D52" s="265"/>
      <c r="E52" s="265"/>
      <c r="F52" s="366"/>
      <c r="G52" s="234"/>
      <c r="H52" s="294"/>
      <c r="I52" s="265">
        <v>111000</v>
      </c>
      <c r="J52" s="265"/>
      <c r="K52" s="365">
        <f>I52+J52</f>
        <v>111000</v>
      </c>
      <c r="L52" s="234"/>
      <c r="M52" s="294"/>
      <c r="N52" s="265">
        <v>111000</v>
      </c>
      <c r="O52" s="265"/>
      <c r="P52" s="365">
        <f>N52+O52</f>
        <v>111000</v>
      </c>
      <c r="Q52" s="353">
        <f t="shared" si="3"/>
        <v>0</v>
      </c>
    </row>
    <row r="53" spans="1:17" x14ac:dyDescent="0.25">
      <c r="A53" s="290" t="s">
        <v>364</v>
      </c>
      <c r="B53" s="234"/>
      <c r="C53" s="294"/>
      <c r="D53" s="265"/>
      <c r="E53" s="265"/>
      <c r="F53" s="366"/>
      <c r="G53" s="234">
        <v>41</v>
      </c>
      <c r="H53" s="294">
        <v>5972</v>
      </c>
      <c r="I53" s="303">
        <v>245000</v>
      </c>
      <c r="J53" s="265"/>
      <c r="K53" s="365">
        <f t="shared" ref="K53:K54" si="18">I53+J53</f>
        <v>245000</v>
      </c>
      <c r="L53" s="234">
        <v>41</v>
      </c>
      <c r="M53" s="294">
        <v>5972</v>
      </c>
      <c r="N53" s="303">
        <v>245000</v>
      </c>
      <c r="O53" s="265"/>
      <c r="P53" s="365">
        <f t="shared" ref="P53:P54" si="19">N53+O53</f>
        <v>245000</v>
      </c>
      <c r="Q53" s="353">
        <f t="shared" si="3"/>
        <v>0</v>
      </c>
    </row>
    <row r="54" spans="1:17" ht="15.75" thickBot="1" x14ac:dyDescent="0.3">
      <c r="A54" s="295" t="s">
        <v>353</v>
      </c>
      <c r="B54" s="367"/>
      <c r="C54" s="368"/>
      <c r="D54" s="368"/>
      <c r="E54" s="368"/>
      <c r="F54" s="369">
        <f>D54+E54</f>
        <v>0</v>
      </c>
      <c r="G54" s="367"/>
      <c r="H54" s="368"/>
      <c r="I54" s="308">
        <v>1100117</v>
      </c>
      <c r="J54" s="368"/>
      <c r="K54" s="365">
        <f t="shared" si="18"/>
        <v>1100117</v>
      </c>
      <c r="L54" s="367"/>
      <c r="M54" s="368"/>
      <c r="N54" s="370">
        <v>1472892</v>
      </c>
      <c r="O54" s="368"/>
      <c r="P54" s="371">
        <f t="shared" si="19"/>
        <v>1472892</v>
      </c>
      <c r="Q54" s="359">
        <f t="shared" si="3"/>
        <v>372775</v>
      </c>
    </row>
    <row r="55" spans="1:17" ht="15.75" thickBot="1" x14ac:dyDescent="0.3">
      <c r="A55" s="296" t="s">
        <v>354</v>
      </c>
      <c r="B55" s="372"/>
      <c r="C55" s="373"/>
      <c r="D55" s="373">
        <f>SUM(D56:D58)</f>
        <v>0</v>
      </c>
      <c r="E55" s="373">
        <f>SUM(E56:E58)</f>
        <v>0</v>
      </c>
      <c r="F55" s="374">
        <f>SUM(F56:F58)</f>
        <v>0</v>
      </c>
      <c r="G55" s="372"/>
      <c r="H55" s="373"/>
      <c r="I55" s="309">
        <f>SUM(I56:I57)</f>
        <v>13136900</v>
      </c>
      <c r="J55" s="375">
        <f t="shared" ref="J55:K55" si="20">SUM(J56:J57)</f>
        <v>0</v>
      </c>
      <c r="K55" s="375">
        <f t="shared" si="20"/>
        <v>13136900</v>
      </c>
      <c r="L55" s="372"/>
      <c r="M55" s="373"/>
      <c r="N55" s="309">
        <f>SUM(N56:N57)</f>
        <v>13136900</v>
      </c>
      <c r="O55" s="375">
        <f t="shared" ref="O55:Q55" si="21">SUM(O56:O57)</f>
        <v>0</v>
      </c>
      <c r="P55" s="375">
        <f t="shared" si="21"/>
        <v>13136900</v>
      </c>
      <c r="Q55" s="375">
        <f t="shared" si="21"/>
        <v>0</v>
      </c>
    </row>
    <row r="56" spans="1:17" x14ac:dyDescent="0.25">
      <c r="A56" s="297" t="s">
        <v>365</v>
      </c>
      <c r="B56" s="367"/>
      <c r="C56" s="368"/>
      <c r="D56" s="376"/>
      <c r="E56" s="376"/>
      <c r="F56" s="369">
        <f>D56+E56</f>
        <v>0</v>
      </c>
      <c r="G56" s="367"/>
      <c r="H56" s="368"/>
      <c r="I56" s="308">
        <v>12636900</v>
      </c>
      <c r="J56" s="368"/>
      <c r="K56" s="377">
        <f>I56+J56</f>
        <v>12636900</v>
      </c>
      <c r="L56" s="367"/>
      <c r="M56" s="368"/>
      <c r="N56" s="308">
        <v>12636900</v>
      </c>
      <c r="O56" s="368"/>
      <c r="P56" s="377">
        <f>N56+O56</f>
        <v>12636900</v>
      </c>
      <c r="Q56" s="353">
        <f t="shared" si="3"/>
        <v>0</v>
      </c>
    </row>
    <row r="57" spans="1:17" ht="15.75" thickBot="1" x14ac:dyDescent="0.3">
      <c r="A57" s="297" t="s">
        <v>385</v>
      </c>
      <c r="B57" s="367"/>
      <c r="C57" s="368"/>
      <c r="D57" s="368"/>
      <c r="E57" s="368"/>
      <c r="F57" s="369"/>
      <c r="G57" s="367"/>
      <c r="H57" s="368"/>
      <c r="I57" s="330">
        <v>500000</v>
      </c>
      <c r="J57" s="368"/>
      <c r="K57" s="331">
        <f>I57+J57</f>
        <v>500000</v>
      </c>
      <c r="L57" s="367"/>
      <c r="M57" s="368"/>
      <c r="N57" s="330">
        <v>500000</v>
      </c>
      <c r="O57" s="368"/>
      <c r="P57" s="331">
        <f>N57+O57</f>
        <v>500000</v>
      </c>
      <c r="Q57" s="353">
        <f t="shared" si="3"/>
        <v>0</v>
      </c>
    </row>
    <row r="58" spans="1:17" ht="16.5" thickTop="1" thickBot="1" x14ac:dyDescent="0.3">
      <c r="A58" s="298" t="s">
        <v>355</v>
      </c>
      <c r="B58" s="378"/>
      <c r="C58" s="378"/>
      <c r="D58" s="378"/>
      <c r="E58" s="378"/>
      <c r="F58" s="379"/>
      <c r="G58" s="378"/>
      <c r="H58" s="378"/>
      <c r="I58" s="378"/>
      <c r="J58" s="378"/>
      <c r="K58" s="377">
        <f>I58+J58</f>
        <v>0</v>
      </c>
      <c r="L58" s="378"/>
      <c r="M58" s="378"/>
      <c r="N58" s="378">
        <v>360567</v>
      </c>
      <c r="O58" s="378"/>
      <c r="P58" s="377">
        <f>N58+O58</f>
        <v>360567</v>
      </c>
      <c r="Q58" s="353"/>
    </row>
    <row r="59" spans="1:17" ht="16.5" thickTop="1" x14ac:dyDescent="0.25">
      <c r="A59" s="299" t="s">
        <v>356</v>
      </c>
      <c r="F59" s="380"/>
      <c r="K59" s="381"/>
      <c r="P59" s="381"/>
    </row>
  </sheetData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04D8-6551-4328-B81D-32E456D2AC27}">
  <dimension ref="A1:H79"/>
  <sheetViews>
    <sheetView workbookViewId="0">
      <pane ySplit="6" topLeftCell="A67" activePane="bottomLeft" state="frozen"/>
      <selection pane="bottomLeft" activeCell="F1" sqref="F1"/>
    </sheetView>
  </sheetViews>
  <sheetFormatPr defaultRowHeight="12.75" x14ac:dyDescent="0.2"/>
  <cols>
    <col min="1" max="1" width="5.7109375" style="57" customWidth="1"/>
    <col min="2" max="2" width="50" style="57" customWidth="1"/>
    <col min="3" max="3" width="14.7109375" style="57" customWidth="1"/>
    <col min="4" max="8" width="12.7109375" style="57" customWidth="1"/>
    <col min="9" max="9" width="12.28515625" style="57" bestFit="1" customWidth="1"/>
    <col min="10" max="254" width="8.85546875" style="57"/>
    <col min="255" max="255" width="5.7109375" style="57" customWidth="1"/>
    <col min="256" max="256" width="50" style="57" customWidth="1"/>
    <col min="257" max="257" width="28.85546875" style="57" customWidth="1"/>
    <col min="258" max="510" width="8.85546875" style="57"/>
    <col min="511" max="511" width="5.7109375" style="57" customWidth="1"/>
    <col min="512" max="512" width="50" style="57" customWidth="1"/>
    <col min="513" max="513" width="28.85546875" style="57" customWidth="1"/>
    <col min="514" max="766" width="8.85546875" style="57"/>
    <col min="767" max="767" width="5.7109375" style="57" customWidth="1"/>
    <col min="768" max="768" width="50" style="57" customWidth="1"/>
    <col min="769" max="769" width="28.85546875" style="57" customWidth="1"/>
    <col min="770" max="1022" width="8.85546875" style="57"/>
    <col min="1023" max="1023" width="5.7109375" style="57" customWidth="1"/>
    <col min="1024" max="1024" width="50" style="57" customWidth="1"/>
    <col min="1025" max="1025" width="28.85546875" style="57" customWidth="1"/>
    <col min="1026" max="1278" width="8.85546875" style="57"/>
    <col min="1279" max="1279" width="5.7109375" style="57" customWidth="1"/>
    <col min="1280" max="1280" width="50" style="57" customWidth="1"/>
    <col min="1281" max="1281" width="28.85546875" style="57" customWidth="1"/>
    <col min="1282" max="1534" width="8.85546875" style="57"/>
    <col min="1535" max="1535" width="5.7109375" style="57" customWidth="1"/>
    <col min="1536" max="1536" width="50" style="57" customWidth="1"/>
    <col min="1537" max="1537" width="28.85546875" style="57" customWidth="1"/>
    <col min="1538" max="1790" width="8.85546875" style="57"/>
    <col min="1791" max="1791" width="5.7109375" style="57" customWidth="1"/>
    <col min="1792" max="1792" width="50" style="57" customWidth="1"/>
    <col min="1793" max="1793" width="28.85546875" style="57" customWidth="1"/>
    <col min="1794" max="2046" width="8.85546875" style="57"/>
    <col min="2047" max="2047" width="5.7109375" style="57" customWidth="1"/>
    <col min="2048" max="2048" width="50" style="57" customWidth="1"/>
    <col min="2049" max="2049" width="28.85546875" style="57" customWidth="1"/>
    <col min="2050" max="2302" width="8.85546875" style="57"/>
    <col min="2303" max="2303" width="5.7109375" style="57" customWidth="1"/>
    <col min="2304" max="2304" width="50" style="57" customWidth="1"/>
    <col min="2305" max="2305" width="28.85546875" style="57" customWidth="1"/>
    <col min="2306" max="2558" width="8.85546875" style="57"/>
    <col min="2559" max="2559" width="5.7109375" style="57" customWidth="1"/>
    <col min="2560" max="2560" width="50" style="57" customWidth="1"/>
    <col min="2561" max="2561" width="28.85546875" style="57" customWidth="1"/>
    <col min="2562" max="2814" width="8.85546875" style="57"/>
    <col min="2815" max="2815" width="5.7109375" style="57" customWidth="1"/>
    <col min="2816" max="2816" width="50" style="57" customWidth="1"/>
    <col min="2817" max="2817" width="28.85546875" style="57" customWidth="1"/>
    <col min="2818" max="3070" width="8.85546875" style="57"/>
    <col min="3071" max="3071" width="5.7109375" style="57" customWidth="1"/>
    <col min="3072" max="3072" width="50" style="57" customWidth="1"/>
    <col min="3073" max="3073" width="28.85546875" style="57" customWidth="1"/>
    <col min="3074" max="3326" width="8.85546875" style="57"/>
    <col min="3327" max="3327" width="5.7109375" style="57" customWidth="1"/>
    <col min="3328" max="3328" width="50" style="57" customWidth="1"/>
    <col min="3329" max="3329" width="28.85546875" style="57" customWidth="1"/>
    <col min="3330" max="3582" width="8.85546875" style="57"/>
    <col min="3583" max="3583" width="5.7109375" style="57" customWidth="1"/>
    <col min="3584" max="3584" width="50" style="57" customWidth="1"/>
    <col min="3585" max="3585" width="28.85546875" style="57" customWidth="1"/>
    <col min="3586" max="3838" width="8.85546875" style="57"/>
    <col min="3839" max="3839" width="5.7109375" style="57" customWidth="1"/>
    <col min="3840" max="3840" width="50" style="57" customWidth="1"/>
    <col min="3841" max="3841" width="28.85546875" style="57" customWidth="1"/>
    <col min="3842" max="4094" width="8.85546875" style="57"/>
    <col min="4095" max="4095" width="5.7109375" style="57" customWidth="1"/>
    <col min="4096" max="4096" width="50" style="57" customWidth="1"/>
    <col min="4097" max="4097" width="28.85546875" style="57" customWidth="1"/>
    <col min="4098" max="4350" width="8.85546875" style="57"/>
    <col min="4351" max="4351" width="5.7109375" style="57" customWidth="1"/>
    <col min="4352" max="4352" width="50" style="57" customWidth="1"/>
    <col min="4353" max="4353" width="28.85546875" style="57" customWidth="1"/>
    <col min="4354" max="4606" width="8.85546875" style="57"/>
    <col min="4607" max="4607" width="5.7109375" style="57" customWidth="1"/>
    <col min="4608" max="4608" width="50" style="57" customWidth="1"/>
    <col min="4609" max="4609" width="28.85546875" style="57" customWidth="1"/>
    <col min="4610" max="4862" width="8.85546875" style="57"/>
    <col min="4863" max="4863" width="5.7109375" style="57" customWidth="1"/>
    <col min="4864" max="4864" width="50" style="57" customWidth="1"/>
    <col min="4865" max="4865" width="28.85546875" style="57" customWidth="1"/>
    <col min="4866" max="5118" width="8.85546875" style="57"/>
    <col min="5119" max="5119" width="5.7109375" style="57" customWidth="1"/>
    <col min="5120" max="5120" width="50" style="57" customWidth="1"/>
    <col min="5121" max="5121" width="28.85546875" style="57" customWidth="1"/>
    <col min="5122" max="5374" width="8.85546875" style="57"/>
    <col min="5375" max="5375" width="5.7109375" style="57" customWidth="1"/>
    <col min="5376" max="5376" width="50" style="57" customWidth="1"/>
    <col min="5377" max="5377" width="28.85546875" style="57" customWidth="1"/>
    <col min="5378" max="5630" width="8.85546875" style="57"/>
    <col min="5631" max="5631" width="5.7109375" style="57" customWidth="1"/>
    <col min="5632" max="5632" width="50" style="57" customWidth="1"/>
    <col min="5633" max="5633" width="28.85546875" style="57" customWidth="1"/>
    <col min="5634" max="5886" width="8.85546875" style="57"/>
    <col min="5887" max="5887" width="5.7109375" style="57" customWidth="1"/>
    <col min="5888" max="5888" width="50" style="57" customWidth="1"/>
    <col min="5889" max="5889" width="28.85546875" style="57" customWidth="1"/>
    <col min="5890" max="6142" width="8.85546875" style="57"/>
    <col min="6143" max="6143" width="5.7109375" style="57" customWidth="1"/>
    <col min="6144" max="6144" width="50" style="57" customWidth="1"/>
    <col min="6145" max="6145" width="28.85546875" style="57" customWidth="1"/>
    <col min="6146" max="6398" width="8.85546875" style="57"/>
    <col min="6399" max="6399" width="5.7109375" style="57" customWidth="1"/>
    <col min="6400" max="6400" width="50" style="57" customWidth="1"/>
    <col min="6401" max="6401" width="28.85546875" style="57" customWidth="1"/>
    <col min="6402" max="6654" width="8.85546875" style="57"/>
    <col min="6655" max="6655" width="5.7109375" style="57" customWidth="1"/>
    <col min="6656" max="6656" width="50" style="57" customWidth="1"/>
    <col min="6657" max="6657" width="28.85546875" style="57" customWidth="1"/>
    <col min="6658" max="6910" width="8.85546875" style="57"/>
    <col min="6911" max="6911" width="5.7109375" style="57" customWidth="1"/>
    <col min="6912" max="6912" width="50" style="57" customWidth="1"/>
    <col min="6913" max="6913" width="28.85546875" style="57" customWidth="1"/>
    <col min="6914" max="7166" width="8.85546875" style="57"/>
    <col min="7167" max="7167" width="5.7109375" style="57" customWidth="1"/>
    <col min="7168" max="7168" width="50" style="57" customWidth="1"/>
    <col min="7169" max="7169" width="28.85546875" style="57" customWidth="1"/>
    <col min="7170" max="7422" width="8.85546875" style="57"/>
    <col min="7423" max="7423" width="5.7109375" style="57" customWidth="1"/>
    <col min="7424" max="7424" width="50" style="57" customWidth="1"/>
    <col min="7425" max="7425" width="28.85546875" style="57" customWidth="1"/>
    <col min="7426" max="7678" width="8.85546875" style="57"/>
    <col min="7679" max="7679" width="5.7109375" style="57" customWidth="1"/>
    <col min="7680" max="7680" width="50" style="57" customWidth="1"/>
    <col min="7681" max="7681" width="28.85546875" style="57" customWidth="1"/>
    <col min="7682" max="7934" width="8.85546875" style="57"/>
    <col min="7935" max="7935" width="5.7109375" style="57" customWidth="1"/>
    <col min="7936" max="7936" width="50" style="57" customWidth="1"/>
    <col min="7937" max="7937" width="28.85546875" style="57" customWidth="1"/>
    <col min="7938" max="8190" width="8.85546875" style="57"/>
    <col min="8191" max="8191" width="5.7109375" style="57" customWidth="1"/>
    <col min="8192" max="8192" width="50" style="57" customWidth="1"/>
    <col min="8193" max="8193" width="28.85546875" style="57" customWidth="1"/>
    <col min="8194" max="8446" width="8.85546875" style="57"/>
    <col min="8447" max="8447" width="5.7109375" style="57" customWidth="1"/>
    <col min="8448" max="8448" width="50" style="57" customWidth="1"/>
    <col min="8449" max="8449" width="28.85546875" style="57" customWidth="1"/>
    <col min="8450" max="8702" width="8.85546875" style="57"/>
    <col min="8703" max="8703" width="5.7109375" style="57" customWidth="1"/>
    <col min="8704" max="8704" width="50" style="57" customWidth="1"/>
    <col min="8705" max="8705" width="28.85546875" style="57" customWidth="1"/>
    <col min="8706" max="8958" width="8.85546875" style="57"/>
    <col min="8959" max="8959" width="5.7109375" style="57" customWidth="1"/>
    <col min="8960" max="8960" width="50" style="57" customWidth="1"/>
    <col min="8961" max="8961" width="28.85546875" style="57" customWidth="1"/>
    <col min="8962" max="9214" width="8.85546875" style="57"/>
    <col min="9215" max="9215" width="5.7109375" style="57" customWidth="1"/>
    <col min="9216" max="9216" width="50" style="57" customWidth="1"/>
    <col min="9217" max="9217" width="28.85546875" style="57" customWidth="1"/>
    <col min="9218" max="9470" width="8.85546875" style="57"/>
    <col min="9471" max="9471" width="5.7109375" style="57" customWidth="1"/>
    <col min="9472" max="9472" width="50" style="57" customWidth="1"/>
    <col min="9473" max="9473" width="28.85546875" style="57" customWidth="1"/>
    <col min="9474" max="9726" width="8.85546875" style="57"/>
    <col min="9727" max="9727" width="5.7109375" style="57" customWidth="1"/>
    <col min="9728" max="9728" width="50" style="57" customWidth="1"/>
    <col min="9729" max="9729" width="28.85546875" style="57" customWidth="1"/>
    <col min="9730" max="9982" width="8.85546875" style="57"/>
    <col min="9983" max="9983" width="5.7109375" style="57" customWidth="1"/>
    <col min="9984" max="9984" width="50" style="57" customWidth="1"/>
    <col min="9985" max="9985" width="28.85546875" style="57" customWidth="1"/>
    <col min="9986" max="10238" width="8.85546875" style="57"/>
    <col min="10239" max="10239" width="5.7109375" style="57" customWidth="1"/>
    <col min="10240" max="10240" width="50" style="57" customWidth="1"/>
    <col min="10241" max="10241" width="28.85546875" style="57" customWidth="1"/>
    <col min="10242" max="10494" width="8.85546875" style="57"/>
    <col min="10495" max="10495" width="5.7109375" style="57" customWidth="1"/>
    <col min="10496" max="10496" width="50" style="57" customWidth="1"/>
    <col min="10497" max="10497" width="28.85546875" style="57" customWidth="1"/>
    <col min="10498" max="10750" width="8.85546875" style="57"/>
    <col min="10751" max="10751" width="5.7109375" style="57" customWidth="1"/>
    <col min="10752" max="10752" width="50" style="57" customWidth="1"/>
    <col min="10753" max="10753" width="28.85546875" style="57" customWidth="1"/>
    <col min="10754" max="11006" width="8.85546875" style="57"/>
    <col min="11007" max="11007" width="5.7109375" style="57" customWidth="1"/>
    <col min="11008" max="11008" width="50" style="57" customWidth="1"/>
    <col min="11009" max="11009" width="28.85546875" style="57" customWidth="1"/>
    <col min="11010" max="11262" width="8.85546875" style="57"/>
    <col min="11263" max="11263" width="5.7109375" style="57" customWidth="1"/>
    <col min="11264" max="11264" width="50" style="57" customWidth="1"/>
    <col min="11265" max="11265" width="28.85546875" style="57" customWidth="1"/>
    <col min="11266" max="11518" width="8.85546875" style="57"/>
    <col min="11519" max="11519" width="5.7109375" style="57" customWidth="1"/>
    <col min="11520" max="11520" width="50" style="57" customWidth="1"/>
    <col min="11521" max="11521" width="28.85546875" style="57" customWidth="1"/>
    <col min="11522" max="11774" width="8.85546875" style="57"/>
    <col min="11775" max="11775" width="5.7109375" style="57" customWidth="1"/>
    <col min="11776" max="11776" width="50" style="57" customWidth="1"/>
    <col min="11777" max="11777" width="28.85546875" style="57" customWidth="1"/>
    <col min="11778" max="12030" width="8.85546875" style="57"/>
    <col min="12031" max="12031" width="5.7109375" style="57" customWidth="1"/>
    <col min="12032" max="12032" width="50" style="57" customWidth="1"/>
    <col min="12033" max="12033" width="28.85546875" style="57" customWidth="1"/>
    <col min="12034" max="12286" width="8.85546875" style="57"/>
    <col min="12287" max="12287" width="5.7109375" style="57" customWidth="1"/>
    <col min="12288" max="12288" width="50" style="57" customWidth="1"/>
    <col min="12289" max="12289" width="28.85546875" style="57" customWidth="1"/>
    <col min="12290" max="12542" width="8.85546875" style="57"/>
    <col min="12543" max="12543" width="5.7109375" style="57" customWidth="1"/>
    <col min="12544" max="12544" width="50" style="57" customWidth="1"/>
    <col min="12545" max="12545" width="28.85546875" style="57" customWidth="1"/>
    <col min="12546" max="12798" width="8.85546875" style="57"/>
    <col min="12799" max="12799" width="5.7109375" style="57" customWidth="1"/>
    <col min="12800" max="12800" width="50" style="57" customWidth="1"/>
    <col min="12801" max="12801" width="28.85546875" style="57" customWidth="1"/>
    <col min="12802" max="13054" width="8.85546875" style="57"/>
    <col min="13055" max="13055" width="5.7109375" style="57" customWidth="1"/>
    <col min="13056" max="13056" width="50" style="57" customWidth="1"/>
    <col min="13057" max="13057" width="28.85546875" style="57" customWidth="1"/>
    <col min="13058" max="13310" width="8.85546875" style="57"/>
    <col min="13311" max="13311" width="5.7109375" style="57" customWidth="1"/>
    <col min="13312" max="13312" width="50" style="57" customWidth="1"/>
    <col min="13313" max="13313" width="28.85546875" style="57" customWidth="1"/>
    <col min="13314" max="13566" width="8.85546875" style="57"/>
    <col min="13567" max="13567" width="5.7109375" style="57" customWidth="1"/>
    <col min="13568" max="13568" width="50" style="57" customWidth="1"/>
    <col min="13569" max="13569" width="28.85546875" style="57" customWidth="1"/>
    <col min="13570" max="13822" width="8.85546875" style="57"/>
    <col min="13823" max="13823" width="5.7109375" style="57" customWidth="1"/>
    <col min="13824" max="13824" width="50" style="57" customWidth="1"/>
    <col min="13825" max="13825" width="28.85546875" style="57" customWidth="1"/>
    <col min="13826" max="14078" width="8.85546875" style="57"/>
    <col min="14079" max="14079" width="5.7109375" style="57" customWidth="1"/>
    <col min="14080" max="14080" width="50" style="57" customWidth="1"/>
    <col min="14081" max="14081" width="28.85546875" style="57" customWidth="1"/>
    <col min="14082" max="14334" width="8.85546875" style="57"/>
    <col min="14335" max="14335" width="5.7109375" style="57" customWidth="1"/>
    <col min="14336" max="14336" width="50" style="57" customWidth="1"/>
    <col min="14337" max="14337" width="28.85546875" style="57" customWidth="1"/>
    <col min="14338" max="14590" width="8.85546875" style="57"/>
    <col min="14591" max="14591" width="5.7109375" style="57" customWidth="1"/>
    <col min="14592" max="14592" width="50" style="57" customWidth="1"/>
    <col min="14593" max="14593" width="28.85546875" style="57" customWidth="1"/>
    <col min="14594" max="14846" width="8.85546875" style="57"/>
    <col min="14847" max="14847" width="5.7109375" style="57" customWidth="1"/>
    <col min="14848" max="14848" width="50" style="57" customWidth="1"/>
    <col min="14849" max="14849" width="28.85546875" style="57" customWidth="1"/>
    <col min="14850" max="15102" width="8.85546875" style="57"/>
    <col min="15103" max="15103" width="5.7109375" style="57" customWidth="1"/>
    <col min="15104" max="15104" width="50" style="57" customWidth="1"/>
    <col min="15105" max="15105" width="28.85546875" style="57" customWidth="1"/>
    <col min="15106" max="15358" width="8.85546875" style="57"/>
    <col min="15359" max="15359" width="5.7109375" style="57" customWidth="1"/>
    <col min="15360" max="15360" width="50" style="57" customWidth="1"/>
    <col min="15361" max="15361" width="28.85546875" style="57" customWidth="1"/>
    <col min="15362" max="15614" width="8.85546875" style="57"/>
    <col min="15615" max="15615" width="5.7109375" style="57" customWidth="1"/>
    <col min="15616" max="15616" width="50" style="57" customWidth="1"/>
    <col min="15617" max="15617" width="28.85546875" style="57" customWidth="1"/>
    <col min="15618" max="15870" width="8.85546875" style="57"/>
    <col min="15871" max="15871" width="5.7109375" style="57" customWidth="1"/>
    <col min="15872" max="15872" width="50" style="57" customWidth="1"/>
    <col min="15873" max="15873" width="28.85546875" style="57" customWidth="1"/>
    <col min="15874" max="16126" width="8.85546875" style="57"/>
    <col min="16127" max="16127" width="5.7109375" style="57" customWidth="1"/>
    <col min="16128" max="16128" width="50" style="57" customWidth="1"/>
    <col min="16129" max="16129" width="28.85546875" style="57" customWidth="1"/>
    <col min="16130" max="16384" width="8.85546875" style="57"/>
  </cols>
  <sheetData>
    <row r="1" spans="1:8" x14ac:dyDescent="0.2">
      <c r="B1" s="29" t="s">
        <v>99</v>
      </c>
      <c r="F1" s="153" t="s">
        <v>387</v>
      </c>
    </row>
    <row r="2" spans="1:8" x14ac:dyDescent="0.2">
      <c r="B2" s="29" t="s">
        <v>380</v>
      </c>
      <c r="C2" s="30"/>
      <c r="F2" s="153" t="s">
        <v>371</v>
      </c>
    </row>
    <row r="3" spans="1:8" x14ac:dyDescent="0.2">
      <c r="C3" s="12"/>
      <c r="F3" s="57" t="s">
        <v>75</v>
      </c>
    </row>
    <row r="4" spans="1:8" x14ac:dyDescent="0.2">
      <c r="B4" s="31"/>
      <c r="C4" s="71" t="s">
        <v>100</v>
      </c>
    </row>
    <row r="5" spans="1:8" ht="38.25" x14ac:dyDescent="0.2">
      <c r="A5" s="1" t="s">
        <v>1</v>
      </c>
      <c r="B5" s="2" t="s">
        <v>2</v>
      </c>
      <c r="C5" s="3" t="s">
        <v>273</v>
      </c>
      <c r="D5" s="3" t="s">
        <v>39</v>
      </c>
      <c r="E5" s="3" t="s">
        <v>102</v>
      </c>
      <c r="F5" s="3" t="s">
        <v>40</v>
      </c>
      <c r="G5" s="3" t="s">
        <v>97</v>
      </c>
      <c r="H5" s="3" t="s">
        <v>41</v>
      </c>
    </row>
    <row r="6" spans="1:8" ht="25.5" x14ac:dyDescent="0.2">
      <c r="A6" s="4">
        <v>1</v>
      </c>
      <c r="B6" s="32" t="s">
        <v>42</v>
      </c>
      <c r="C6" s="33">
        <f>SUM(D6:H6)</f>
        <v>125004733</v>
      </c>
      <c r="D6" s="5">
        <v>125004733</v>
      </c>
      <c r="E6" s="5"/>
      <c r="F6" s="5"/>
      <c r="G6" s="5"/>
      <c r="H6" s="5"/>
    </row>
    <row r="7" spans="1:8" ht="25.5" x14ac:dyDescent="0.2">
      <c r="A7" s="4">
        <v>2</v>
      </c>
      <c r="B7" s="32" t="s">
        <v>103</v>
      </c>
      <c r="C7" s="33">
        <f t="shared" ref="C7:C70" si="0">SUM(D7:H7)</f>
        <v>147714013</v>
      </c>
      <c r="D7" s="5">
        <v>147714013</v>
      </c>
      <c r="E7" s="5"/>
      <c r="F7" s="5"/>
      <c r="G7" s="5"/>
      <c r="H7" s="5"/>
    </row>
    <row r="8" spans="1:8" ht="25.5" x14ac:dyDescent="0.2">
      <c r="A8" s="4">
        <v>3</v>
      </c>
      <c r="B8" s="32" t="s">
        <v>104</v>
      </c>
      <c r="C8" s="33">
        <f t="shared" si="0"/>
        <v>118890966</v>
      </c>
      <c r="D8" s="5">
        <v>118890966</v>
      </c>
      <c r="E8" s="5"/>
      <c r="F8" s="5"/>
      <c r="G8" s="5"/>
      <c r="H8" s="5"/>
    </row>
    <row r="9" spans="1:8" ht="25.5" x14ac:dyDescent="0.2">
      <c r="A9" s="4">
        <v>4</v>
      </c>
      <c r="B9" s="32" t="s">
        <v>105</v>
      </c>
      <c r="C9" s="33">
        <f t="shared" si="0"/>
        <v>9055012</v>
      </c>
      <c r="D9" s="5">
        <v>9055012</v>
      </c>
      <c r="E9" s="5"/>
      <c r="F9" s="5"/>
      <c r="G9" s="5"/>
      <c r="H9" s="5"/>
    </row>
    <row r="10" spans="1:8" ht="25.5" x14ac:dyDescent="0.2">
      <c r="A10" s="4">
        <v>5</v>
      </c>
      <c r="B10" s="32" t="s">
        <v>106</v>
      </c>
      <c r="C10" s="33">
        <f t="shared" si="0"/>
        <v>13136900</v>
      </c>
      <c r="D10" s="5">
        <v>13136900</v>
      </c>
      <c r="E10" s="5"/>
      <c r="F10" s="5"/>
      <c r="G10" s="5"/>
      <c r="H10" s="5"/>
    </row>
    <row r="11" spans="1:8" x14ac:dyDescent="0.2">
      <c r="A11" s="4">
        <v>6</v>
      </c>
      <c r="B11" s="32" t="s">
        <v>93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">
      <c r="A12" s="4">
        <v>7</v>
      </c>
      <c r="B12" s="32" t="s">
        <v>43</v>
      </c>
      <c r="C12" s="33">
        <f t="shared" si="0"/>
        <v>413801624</v>
      </c>
      <c r="D12" s="13">
        <f>SUM(D6:D11)</f>
        <v>413801624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">
      <c r="A13" s="4">
        <v>8</v>
      </c>
      <c r="B13" s="34" t="s">
        <v>107</v>
      </c>
      <c r="C13" s="33">
        <f t="shared" si="0"/>
        <v>360567</v>
      </c>
      <c r="D13" s="35">
        <v>360567</v>
      </c>
      <c r="E13" s="35"/>
      <c r="F13" s="35"/>
      <c r="G13" s="35"/>
      <c r="H13" s="35"/>
    </row>
    <row r="14" spans="1:8" ht="25.5" x14ac:dyDescent="0.2">
      <c r="A14" s="4">
        <v>9</v>
      </c>
      <c r="B14" s="32" t="s">
        <v>44</v>
      </c>
      <c r="C14" s="33">
        <f t="shared" si="0"/>
        <v>300818519</v>
      </c>
      <c r="D14" s="13">
        <f>SUM(D15:D19)</f>
        <v>252005839</v>
      </c>
      <c r="E14" s="13">
        <f>SUM(E15:E19)</f>
        <v>4554514</v>
      </c>
      <c r="F14" s="13">
        <f>SUM(F15:F19)</f>
        <v>43932388</v>
      </c>
      <c r="G14" s="13">
        <f>SUM(G15:G19)</f>
        <v>325778</v>
      </c>
      <c r="H14" s="13">
        <f>SUM(H15:H19)</f>
        <v>0</v>
      </c>
    </row>
    <row r="15" spans="1:8" x14ac:dyDescent="0.2">
      <c r="A15" s="4">
        <v>10</v>
      </c>
      <c r="B15" s="32" t="s">
        <v>108</v>
      </c>
      <c r="C15" s="33">
        <f t="shared" si="0"/>
        <v>9542684</v>
      </c>
      <c r="D15" s="5">
        <v>4988170</v>
      </c>
      <c r="E15" s="5">
        <v>4554514</v>
      </c>
      <c r="F15" s="5"/>
      <c r="G15" s="5"/>
      <c r="H15" s="5"/>
    </row>
    <row r="16" spans="1:8" x14ac:dyDescent="0.2">
      <c r="A16" s="4">
        <v>11</v>
      </c>
      <c r="B16" s="32" t="s">
        <v>109</v>
      </c>
      <c r="C16" s="33">
        <f t="shared" si="0"/>
        <v>215309993</v>
      </c>
      <c r="D16" s="5">
        <v>214984215</v>
      </c>
      <c r="E16" s="5"/>
      <c r="F16" s="5"/>
      <c r="G16" s="5">
        <v>325778</v>
      </c>
      <c r="H16" s="5"/>
    </row>
    <row r="17" spans="1:8" x14ac:dyDescent="0.2">
      <c r="A17" s="4">
        <v>12</v>
      </c>
      <c r="B17" s="32" t="s">
        <v>110</v>
      </c>
      <c r="C17" s="33">
        <f t="shared" si="0"/>
        <v>31868400</v>
      </c>
      <c r="D17" s="5">
        <v>31868400</v>
      </c>
      <c r="E17" s="5"/>
      <c r="F17" s="5"/>
      <c r="G17" s="5"/>
      <c r="H17" s="5"/>
    </row>
    <row r="18" spans="1:8" x14ac:dyDescent="0.2">
      <c r="A18" s="4">
        <v>13</v>
      </c>
      <c r="B18" s="32" t="s">
        <v>111</v>
      </c>
      <c r="C18" s="33">
        <f t="shared" si="0"/>
        <v>43932388</v>
      </c>
      <c r="D18" s="5"/>
      <c r="E18" s="5"/>
      <c r="F18" s="5">
        <v>43932388</v>
      </c>
      <c r="G18" s="5"/>
      <c r="H18" s="5"/>
    </row>
    <row r="19" spans="1:8" x14ac:dyDescent="0.2">
      <c r="A19" s="4">
        <v>14</v>
      </c>
      <c r="B19" s="32" t="s">
        <v>112</v>
      </c>
      <c r="C19" s="33">
        <f t="shared" si="0"/>
        <v>165054</v>
      </c>
      <c r="D19" s="5">
        <v>165054</v>
      </c>
      <c r="E19" s="5"/>
      <c r="F19" s="5"/>
      <c r="G19" s="5"/>
      <c r="H19" s="5"/>
    </row>
    <row r="20" spans="1:8" ht="25.5" x14ac:dyDescent="0.2">
      <c r="A20" s="4">
        <v>15</v>
      </c>
      <c r="B20" s="37" t="s">
        <v>45</v>
      </c>
      <c r="C20" s="33">
        <f t="shared" si="0"/>
        <v>714980710</v>
      </c>
      <c r="D20" s="6">
        <f>D12+D13+D14</f>
        <v>666168030</v>
      </c>
      <c r="E20" s="6">
        <f>E12+E14</f>
        <v>4554514</v>
      </c>
      <c r="F20" s="6">
        <f>F12+F14</f>
        <v>43932388</v>
      </c>
      <c r="G20" s="6">
        <f>G12+G14</f>
        <v>325778</v>
      </c>
      <c r="H20" s="6">
        <f>H12+H14</f>
        <v>0</v>
      </c>
    </row>
    <row r="21" spans="1:8" x14ac:dyDescent="0.2">
      <c r="A21" s="4">
        <v>16</v>
      </c>
      <c r="B21" s="32" t="s">
        <v>46</v>
      </c>
      <c r="C21" s="33">
        <f t="shared" si="0"/>
        <v>42912000</v>
      </c>
      <c r="D21" s="14">
        <f>D22</f>
        <v>42912000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">
      <c r="A22" s="4">
        <v>17</v>
      </c>
      <c r="B22" s="32" t="s">
        <v>113</v>
      </c>
      <c r="C22" s="33">
        <f t="shared" si="0"/>
        <v>42912000</v>
      </c>
      <c r="D22" s="38">
        <v>42912000</v>
      </c>
      <c r="E22" s="38"/>
      <c r="F22" s="38"/>
      <c r="G22" s="38"/>
      <c r="H22" s="38"/>
    </row>
    <row r="23" spans="1:8" x14ac:dyDescent="0.2">
      <c r="A23" s="4">
        <v>18</v>
      </c>
      <c r="B23" s="32" t="s">
        <v>114</v>
      </c>
      <c r="C23" s="33">
        <f t="shared" si="0"/>
        <v>445980415</v>
      </c>
      <c r="D23" s="14">
        <f>SUM(D24:D27)</f>
        <v>445980415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">
      <c r="A24" s="4">
        <v>19</v>
      </c>
      <c r="B24" s="32" t="s">
        <v>115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">
      <c r="A25" s="4">
        <v>20</v>
      </c>
      <c r="B25" s="32" t="s">
        <v>116</v>
      </c>
      <c r="C25" s="33">
        <f t="shared" si="0"/>
        <v>445980415</v>
      </c>
      <c r="D25" s="5">
        <v>445980415</v>
      </c>
      <c r="E25" s="3"/>
      <c r="F25" s="3"/>
      <c r="G25" s="3"/>
      <c r="H25" s="3"/>
    </row>
    <row r="26" spans="1:8" x14ac:dyDescent="0.2">
      <c r="A26" s="4">
        <v>21</v>
      </c>
      <c r="B26" s="32" t="s">
        <v>117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">
      <c r="A27" s="4">
        <v>22</v>
      </c>
      <c r="B27" s="39" t="s">
        <v>118</v>
      </c>
      <c r="C27" s="33">
        <f t="shared" si="0"/>
        <v>0</v>
      </c>
      <c r="D27" s="3"/>
      <c r="E27" s="3"/>
      <c r="F27" s="3"/>
      <c r="G27" s="3"/>
      <c r="H27" s="3"/>
    </row>
    <row r="28" spans="1:8" ht="25.5" x14ac:dyDescent="0.2">
      <c r="A28" s="4">
        <v>23</v>
      </c>
      <c r="B28" s="37" t="s">
        <v>47</v>
      </c>
      <c r="C28" s="33">
        <f t="shared" si="0"/>
        <v>488892415</v>
      </c>
      <c r="D28" s="6">
        <f>D21+D23</f>
        <v>488892415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">
      <c r="A29" s="4">
        <v>24</v>
      </c>
      <c r="B29" s="32" t="s">
        <v>48</v>
      </c>
      <c r="C29" s="33">
        <f t="shared" si="0"/>
        <v>108243000</v>
      </c>
      <c r="D29" s="13">
        <f>SUM(D30:D31)</f>
        <v>108243000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">
      <c r="A30" s="4">
        <v>25</v>
      </c>
      <c r="B30" s="32" t="s">
        <v>49</v>
      </c>
      <c r="C30" s="33">
        <f t="shared" si="0"/>
        <v>108243000</v>
      </c>
      <c r="D30" s="5">
        <v>108243000</v>
      </c>
      <c r="E30" s="5"/>
      <c r="F30" s="5"/>
      <c r="G30" s="5"/>
      <c r="H30" s="5"/>
    </row>
    <row r="31" spans="1:8" ht="16.5" customHeight="1" x14ac:dyDescent="0.2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">
      <c r="A32" s="4">
        <v>27</v>
      </c>
      <c r="B32" s="32" t="s">
        <v>51</v>
      </c>
      <c r="C32" s="33">
        <f t="shared" si="0"/>
        <v>225000000</v>
      </c>
      <c r="D32" s="5">
        <v>225000000</v>
      </c>
      <c r="E32" s="5"/>
      <c r="F32" s="5"/>
      <c r="G32" s="5"/>
      <c r="H32" s="5"/>
    </row>
    <row r="33" spans="1:8" x14ac:dyDescent="0.2">
      <c r="A33" s="4">
        <v>28</v>
      </c>
      <c r="B33" s="32" t="s">
        <v>119</v>
      </c>
      <c r="C33" s="33">
        <f t="shared" si="0"/>
        <v>12257244</v>
      </c>
      <c r="D33" s="5">
        <v>12257244</v>
      </c>
      <c r="E33" s="5"/>
      <c r="F33" s="5"/>
      <c r="G33" s="5"/>
      <c r="H33" s="5"/>
    </row>
    <row r="34" spans="1:8" ht="25.5" x14ac:dyDescent="0.2">
      <c r="A34" s="4">
        <v>29</v>
      </c>
      <c r="B34" s="32" t="s">
        <v>120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">
      <c r="A35" s="4">
        <v>30</v>
      </c>
      <c r="B35" s="32" t="s">
        <v>52</v>
      </c>
      <c r="C35" s="33">
        <f t="shared" si="0"/>
        <v>237257244</v>
      </c>
      <c r="D35" s="13">
        <f>SUM(D32:D34)</f>
        <v>237257244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">
      <c r="A36" s="4">
        <v>31</v>
      </c>
      <c r="B36" s="32" t="s">
        <v>53</v>
      </c>
      <c r="C36" s="33">
        <f t="shared" si="0"/>
        <v>400000</v>
      </c>
      <c r="D36" s="13">
        <v>400000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51" x14ac:dyDescent="0.2">
      <c r="A37" s="4">
        <v>32</v>
      </c>
      <c r="B37" s="32" t="s">
        <v>121</v>
      </c>
      <c r="C37" s="33">
        <f t="shared" si="0"/>
        <v>50000</v>
      </c>
      <c r="D37" s="5">
        <v>50000</v>
      </c>
      <c r="E37" s="5"/>
      <c r="F37" s="5"/>
      <c r="G37" s="5"/>
      <c r="H37" s="5"/>
    </row>
    <row r="38" spans="1:8" x14ac:dyDescent="0.2">
      <c r="A38" s="4">
        <v>33</v>
      </c>
      <c r="B38" s="32" t="s">
        <v>122</v>
      </c>
      <c r="C38" s="33">
        <f t="shared" si="0"/>
        <v>350000</v>
      </c>
      <c r="D38" s="5">
        <v>350000</v>
      </c>
      <c r="E38" s="5"/>
      <c r="F38" s="5"/>
      <c r="G38" s="5"/>
      <c r="H38" s="5"/>
    </row>
    <row r="39" spans="1:8" x14ac:dyDescent="0.2">
      <c r="A39" s="4">
        <v>34</v>
      </c>
      <c r="B39" s="37" t="s">
        <v>54</v>
      </c>
      <c r="C39" s="33">
        <f t="shared" si="0"/>
        <v>345900244</v>
      </c>
      <c r="D39" s="6">
        <f>D29+D35+D36</f>
        <v>345900244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">
      <c r="A40" s="4">
        <v>35</v>
      </c>
      <c r="B40" s="34" t="s">
        <v>123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">
      <c r="A41" s="4">
        <v>36</v>
      </c>
      <c r="B41" s="41" t="s">
        <v>55</v>
      </c>
      <c r="C41" s="33">
        <f t="shared" si="0"/>
        <v>11048980</v>
      </c>
      <c r="D41" s="15">
        <f>SUM(D42:D45)</f>
        <v>0</v>
      </c>
      <c r="E41" s="15">
        <f>SUM(E42:E45)</f>
        <v>370000</v>
      </c>
      <c r="F41" s="15">
        <f>SUM(F42:F45)</f>
        <v>700000</v>
      </c>
      <c r="G41" s="15">
        <f>SUM(G42:G45)</f>
        <v>1486000</v>
      </c>
      <c r="H41" s="15">
        <f>SUM(H42:H45)</f>
        <v>8492980</v>
      </c>
    </row>
    <row r="42" spans="1:8" x14ac:dyDescent="0.2">
      <c r="A42" s="4">
        <v>37</v>
      </c>
      <c r="B42" s="41" t="s">
        <v>124</v>
      </c>
      <c r="C42" s="33">
        <f t="shared" si="0"/>
        <v>1146420</v>
      </c>
      <c r="D42" s="27"/>
      <c r="E42" s="27"/>
      <c r="F42" s="27"/>
      <c r="G42" s="27"/>
      <c r="H42" s="27">
        <v>1146420</v>
      </c>
    </row>
    <row r="43" spans="1:8" x14ac:dyDescent="0.2">
      <c r="A43" s="4">
        <v>38</v>
      </c>
      <c r="B43" s="41" t="s">
        <v>56</v>
      </c>
      <c r="C43" s="33">
        <f t="shared" si="0"/>
        <v>2196000</v>
      </c>
      <c r="D43" s="7"/>
      <c r="E43" s="7">
        <v>70000</v>
      </c>
      <c r="F43" s="7">
        <v>700000</v>
      </c>
      <c r="G43" s="7">
        <v>1426000</v>
      </c>
      <c r="H43" s="7"/>
    </row>
    <row r="44" spans="1:8" x14ac:dyDescent="0.2">
      <c r="A44" s="4">
        <v>39</v>
      </c>
      <c r="B44" s="41" t="s">
        <v>125</v>
      </c>
      <c r="C44" s="33">
        <f t="shared" si="0"/>
        <v>7346560</v>
      </c>
      <c r="D44" s="7"/>
      <c r="E44" s="7"/>
      <c r="F44" s="7"/>
      <c r="G44" s="7"/>
      <c r="H44" s="7">
        <v>7346560</v>
      </c>
    </row>
    <row r="45" spans="1:8" x14ac:dyDescent="0.2">
      <c r="A45" s="4">
        <v>40</v>
      </c>
      <c r="B45" s="41" t="s">
        <v>126</v>
      </c>
      <c r="C45" s="33">
        <f t="shared" si="0"/>
        <v>360000</v>
      </c>
      <c r="D45" s="7"/>
      <c r="E45" s="7">
        <v>300000</v>
      </c>
      <c r="F45" s="7"/>
      <c r="G45" s="7">
        <v>60000</v>
      </c>
      <c r="H45" s="7"/>
    </row>
    <row r="46" spans="1:8" x14ac:dyDescent="0.2">
      <c r="A46" s="4">
        <v>41</v>
      </c>
      <c r="B46" s="32" t="s">
        <v>57</v>
      </c>
      <c r="C46" s="33">
        <f t="shared" si="0"/>
        <v>5310235</v>
      </c>
      <c r="D46" s="15">
        <f>SUM(D47:D48)</f>
        <v>1715235</v>
      </c>
      <c r="E46" s="15">
        <f>SUM(E47:E48)</f>
        <v>1300000</v>
      </c>
      <c r="F46" s="15">
        <f>SUM(F47:F48)</f>
        <v>2295000</v>
      </c>
      <c r="G46" s="15">
        <f>SUM(G47:G48)</f>
        <v>0</v>
      </c>
      <c r="H46" s="15">
        <f>SUM(H47:H48)</f>
        <v>0</v>
      </c>
    </row>
    <row r="47" spans="1:8" x14ac:dyDescent="0.2">
      <c r="A47" s="4">
        <v>42</v>
      </c>
      <c r="B47" s="32" t="s">
        <v>58</v>
      </c>
      <c r="C47" s="33">
        <f t="shared" si="0"/>
        <v>3440235</v>
      </c>
      <c r="D47" s="5">
        <v>1715235</v>
      </c>
      <c r="E47" s="5">
        <v>1300000</v>
      </c>
      <c r="F47" s="5">
        <v>425000</v>
      </c>
      <c r="G47" s="5"/>
      <c r="H47" s="5"/>
    </row>
    <row r="48" spans="1:8" x14ac:dyDescent="0.2">
      <c r="A48" s="4">
        <v>43</v>
      </c>
      <c r="B48" s="32" t="s">
        <v>59</v>
      </c>
      <c r="C48" s="33">
        <f t="shared" si="0"/>
        <v>1870000</v>
      </c>
      <c r="D48" s="5"/>
      <c r="E48" s="5"/>
      <c r="F48" s="5">
        <v>1870000</v>
      </c>
      <c r="G48" s="5"/>
      <c r="H48" s="5"/>
    </row>
    <row r="49" spans="1:8" x14ac:dyDescent="0.2">
      <c r="A49" s="4">
        <v>44</v>
      </c>
      <c r="B49" s="32" t="s">
        <v>127</v>
      </c>
      <c r="C49" s="33">
        <f t="shared" si="0"/>
        <v>11681370</v>
      </c>
      <c r="D49" s="15">
        <f>SUM(D50:D53)</f>
        <v>11681370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5.5" x14ac:dyDescent="0.2">
      <c r="A50" s="4">
        <v>45</v>
      </c>
      <c r="B50" s="32" t="s">
        <v>128</v>
      </c>
      <c r="C50" s="33">
        <f t="shared" si="0"/>
        <v>0</v>
      </c>
      <c r="D50" s="5"/>
      <c r="E50" s="5"/>
      <c r="F50" s="5"/>
      <c r="G50" s="5"/>
      <c r="H50" s="5"/>
    </row>
    <row r="51" spans="1:8" ht="25.5" x14ac:dyDescent="0.2">
      <c r="A51" s="4">
        <v>46</v>
      </c>
      <c r="B51" s="32" t="s">
        <v>60</v>
      </c>
      <c r="C51" s="33">
        <f t="shared" si="0"/>
        <v>2071370</v>
      </c>
      <c r="D51" s="5">
        <v>2071370</v>
      </c>
      <c r="E51" s="5"/>
      <c r="F51" s="5"/>
      <c r="G51" s="5"/>
      <c r="H51" s="5"/>
    </row>
    <row r="52" spans="1:8" x14ac:dyDescent="0.2">
      <c r="A52" s="4">
        <v>47</v>
      </c>
      <c r="B52" s="32" t="s">
        <v>129</v>
      </c>
      <c r="C52" s="33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">
      <c r="A53" s="4">
        <v>49</v>
      </c>
      <c r="B53" s="32" t="s">
        <v>61</v>
      </c>
      <c r="C53" s="33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">
      <c r="A54" s="4">
        <v>50</v>
      </c>
      <c r="B54" s="32" t="s">
        <v>130</v>
      </c>
      <c r="C54" s="33">
        <f t="shared" si="0"/>
        <v>1365455</v>
      </c>
      <c r="D54" s="5"/>
      <c r="E54" s="5"/>
      <c r="F54" s="5"/>
      <c r="G54" s="5"/>
      <c r="H54" s="5">
        <v>1365455</v>
      </c>
    </row>
    <row r="55" spans="1:8" x14ac:dyDescent="0.2">
      <c r="A55" s="4">
        <v>51</v>
      </c>
      <c r="B55" s="32" t="s">
        <v>131</v>
      </c>
      <c r="C55" s="33">
        <f t="shared" si="0"/>
        <v>10310662</v>
      </c>
      <c r="D55" s="27">
        <v>6389335</v>
      </c>
      <c r="E55" s="27">
        <v>450900</v>
      </c>
      <c r="F55" s="27">
        <v>808650</v>
      </c>
      <c r="G55" s="27"/>
      <c r="H55" s="27">
        <v>2661777</v>
      </c>
    </row>
    <row r="56" spans="1:8" x14ac:dyDescent="0.2">
      <c r="A56" s="4">
        <v>52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5.5" x14ac:dyDescent="0.2">
      <c r="A57" s="4">
        <v>53</v>
      </c>
      <c r="B57" s="32" t="s">
        <v>132</v>
      </c>
      <c r="C57" s="33">
        <f t="shared" si="0"/>
        <v>2490344</v>
      </c>
      <c r="D57" s="5">
        <v>2490344</v>
      </c>
      <c r="E57" s="5"/>
      <c r="F57" s="5"/>
      <c r="G57" s="5"/>
      <c r="H57" s="5"/>
    </row>
    <row r="58" spans="1:8" x14ac:dyDescent="0.2">
      <c r="A58" s="4">
        <v>54</v>
      </c>
      <c r="B58" s="32" t="s">
        <v>133</v>
      </c>
      <c r="C58" s="33">
        <f t="shared" si="0"/>
        <v>1000</v>
      </c>
      <c r="D58" s="5"/>
      <c r="E58" s="5"/>
      <c r="F58" s="5">
        <v>1000</v>
      </c>
      <c r="G58" s="5"/>
      <c r="H58" s="5"/>
    </row>
    <row r="59" spans="1:8" x14ac:dyDescent="0.2">
      <c r="A59" s="4">
        <v>55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">
      <c r="A60" s="4">
        <v>56</v>
      </c>
      <c r="B60" s="32" t="s">
        <v>134</v>
      </c>
      <c r="C60" s="33">
        <f t="shared" si="0"/>
        <v>1470500</v>
      </c>
      <c r="D60" s="5">
        <v>1460500</v>
      </c>
      <c r="E60" s="3"/>
      <c r="F60" s="5">
        <v>10000</v>
      </c>
      <c r="G60" s="3"/>
      <c r="H60" s="3"/>
    </row>
    <row r="61" spans="1:8" x14ac:dyDescent="0.2">
      <c r="A61" s="4">
        <v>57</v>
      </c>
      <c r="B61" s="37" t="s">
        <v>64</v>
      </c>
      <c r="C61" s="33">
        <f t="shared" si="0"/>
        <v>43678546</v>
      </c>
      <c r="D61" s="6">
        <f>D40+D41+D46+D49+D54+D55+D56+D57+D58+D59+D60</f>
        <v>23736784</v>
      </c>
      <c r="E61" s="6">
        <f>E40+E41+E46+E49+E54+E55+E56+E57+E58+E59+E60</f>
        <v>2120900</v>
      </c>
      <c r="F61" s="6">
        <f>F40+F41+F46+F49+F54+F55+F56+F57+F58+F59+F60</f>
        <v>3814650</v>
      </c>
      <c r="G61" s="6">
        <f>G40+G41+G46+G49+G54+G55+G56+G57+G58+G59+G60</f>
        <v>1486000</v>
      </c>
      <c r="H61" s="6">
        <f>H40+H41+H46+H49+H54+H55+H56+H57+H58+H59+H60</f>
        <v>12520212</v>
      </c>
    </row>
    <row r="62" spans="1:8" x14ac:dyDescent="0.2">
      <c r="A62" s="4">
        <v>58</v>
      </c>
      <c r="B62" s="32" t="s">
        <v>135</v>
      </c>
      <c r="C62" s="33">
        <f t="shared" si="0"/>
        <v>20900614</v>
      </c>
      <c r="D62" s="5">
        <v>20900614</v>
      </c>
      <c r="E62" s="5"/>
      <c r="F62" s="5"/>
      <c r="G62" s="3"/>
      <c r="H62" s="3"/>
    </row>
    <row r="63" spans="1:8" x14ac:dyDescent="0.2">
      <c r="A63" s="4">
        <v>59</v>
      </c>
      <c r="B63" s="32" t="s">
        <v>136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">
      <c r="A64" s="4">
        <v>60</v>
      </c>
      <c r="B64" s="37" t="s">
        <v>65</v>
      </c>
      <c r="C64" s="33">
        <f t="shared" si="0"/>
        <v>20900614</v>
      </c>
      <c r="D64" s="6">
        <f>SUM(D62:D63)</f>
        <v>20900614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">
      <c r="A65" s="4">
        <v>61</v>
      </c>
      <c r="B65" s="72" t="s">
        <v>92</v>
      </c>
      <c r="C65" s="33">
        <f t="shared" si="0"/>
        <v>435000</v>
      </c>
      <c r="D65" s="27"/>
      <c r="E65" s="27"/>
      <c r="F65" s="27"/>
      <c r="G65" s="27">
        <v>435000</v>
      </c>
      <c r="H65" s="27"/>
    </row>
    <row r="66" spans="1:8" x14ac:dyDescent="0.2">
      <c r="A66" s="4">
        <v>62</v>
      </c>
      <c r="B66" s="73" t="s">
        <v>91</v>
      </c>
      <c r="C66" s="33">
        <f t="shared" si="0"/>
        <v>435000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435000</v>
      </c>
      <c r="H66" s="6">
        <f>H65</f>
        <v>0</v>
      </c>
    </row>
    <row r="67" spans="1:8" ht="25.5" x14ac:dyDescent="0.2">
      <c r="A67" s="4">
        <v>63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">
      <c r="A68" s="4">
        <v>64</v>
      </c>
      <c r="B68" s="32" t="s">
        <v>67</v>
      </c>
      <c r="C68" s="33">
        <f t="shared" si="0"/>
        <v>608000</v>
      </c>
      <c r="D68" s="5">
        <v>608000</v>
      </c>
      <c r="E68" s="5"/>
      <c r="F68" s="5"/>
      <c r="G68" s="5"/>
      <c r="H68" s="5"/>
    </row>
    <row r="69" spans="1:8" x14ac:dyDescent="0.2">
      <c r="A69" s="4">
        <v>65</v>
      </c>
      <c r="B69" s="32" t="s">
        <v>68</v>
      </c>
      <c r="C69" s="33">
        <f t="shared" si="0"/>
        <v>120000</v>
      </c>
      <c r="D69" s="5">
        <v>120000</v>
      </c>
      <c r="E69" s="3"/>
      <c r="F69" s="3"/>
      <c r="G69" s="3"/>
      <c r="H69" s="3"/>
    </row>
    <row r="70" spans="1:8" x14ac:dyDescent="0.2">
      <c r="A70" s="4">
        <v>66</v>
      </c>
      <c r="B70" s="37" t="s">
        <v>69</v>
      </c>
      <c r="C70" s="33">
        <f t="shared" si="0"/>
        <v>728000</v>
      </c>
      <c r="D70" s="16">
        <f>SUM(D67:D69)</f>
        <v>728000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">
      <c r="A71" s="4">
        <v>67</v>
      </c>
      <c r="B71" s="42" t="s">
        <v>70</v>
      </c>
      <c r="C71" s="33">
        <f t="shared" ref="C71:C78" si="1">SUM(D71:H71)</f>
        <v>1615515529</v>
      </c>
      <c r="D71" s="28">
        <f>D20+D28+D39+D61+D64+D66+D70</f>
        <v>1546326087</v>
      </c>
      <c r="E71" s="28">
        <f>E20+E28+E39+E61+E64+E66+E70</f>
        <v>6675414</v>
      </c>
      <c r="F71" s="28">
        <f>F20+F28+F39+F61+F64+F66+F70</f>
        <v>47747038</v>
      </c>
      <c r="G71" s="28">
        <f>G20+G28+G39+G61+G64+G66+G70</f>
        <v>2246778</v>
      </c>
      <c r="H71" s="28">
        <f>H20+H28+H39+H61+H64+H66+H70</f>
        <v>12520212</v>
      </c>
    </row>
    <row r="72" spans="1:8" ht="25.5" x14ac:dyDescent="0.2">
      <c r="A72" s="4">
        <v>68</v>
      </c>
      <c r="B72" s="34" t="s">
        <v>137</v>
      </c>
      <c r="C72" s="33">
        <f t="shared" si="1"/>
        <v>60000000</v>
      </c>
      <c r="D72" s="27">
        <v>60000000</v>
      </c>
      <c r="E72" s="27"/>
      <c r="F72" s="27"/>
      <c r="G72" s="27"/>
      <c r="H72" s="27"/>
    </row>
    <row r="73" spans="1:8" ht="25.5" x14ac:dyDescent="0.2">
      <c r="A73" s="4">
        <v>69</v>
      </c>
      <c r="B73" s="32" t="s">
        <v>138</v>
      </c>
      <c r="C73" s="33">
        <f t="shared" si="1"/>
        <v>1100474741</v>
      </c>
      <c r="D73" s="5">
        <v>1045989369</v>
      </c>
      <c r="E73" s="5">
        <v>13846714</v>
      </c>
      <c r="F73" s="5">
        <v>22277262</v>
      </c>
      <c r="G73" s="5">
        <v>11553464</v>
      </c>
      <c r="H73" s="5">
        <v>6807932</v>
      </c>
    </row>
    <row r="74" spans="1:8" x14ac:dyDescent="0.2">
      <c r="A74" s="4">
        <v>70</v>
      </c>
      <c r="B74" s="32" t="s">
        <v>71</v>
      </c>
      <c r="C74" s="33">
        <f t="shared" si="1"/>
        <v>35374483</v>
      </c>
      <c r="D74" s="5">
        <v>35374483</v>
      </c>
      <c r="E74" s="5"/>
      <c r="F74" s="5"/>
      <c r="G74" s="5"/>
      <c r="H74" s="5"/>
    </row>
    <row r="75" spans="1:8" x14ac:dyDescent="0.2">
      <c r="A75" s="4">
        <v>71</v>
      </c>
      <c r="B75" s="32" t="s">
        <v>139</v>
      </c>
      <c r="C75" s="33">
        <f t="shared" si="1"/>
        <v>555010950</v>
      </c>
      <c r="D75" s="5"/>
      <c r="E75" s="5">
        <v>210360554</v>
      </c>
      <c r="F75" s="5">
        <v>126735424</v>
      </c>
      <c r="G75" s="5">
        <v>72166565</v>
      </c>
      <c r="H75" s="5">
        <v>145748407</v>
      </c>
    </row>
    <row r="76" spans="1:8" x14ac:dyDescent="0.2">
      <c r="A76" s="4">
        <v>72</v>
      </c>
      <c r="B76" s="32" t="s">
        <v>72</v>
      </c>
      <c r="C76" s="33">
        <f t="shared" si="1"/>
        <v>1750860174</v>
      </c>
      <c r="D76" s="14">
        <f>SUM(D72:D75)</f>
        <v>1141363852</v>
      </c>
      <c r="E76" s="14">
        <f>SUM(E72:E75)</f>
        <v>224207268</v>
      </c>
      <c r="F76" s="14">
        <f>SUM(F72:F75)</f>
        <v>149012686</v>
      </c>
      <c r="G76" s="14">
        <f>SUM(G72:G75)</f>
        <v>83720029</v>
      </c>
      <c r="H76" s="14">
        <f>SUM(H72:H75)</f>
        <v>152556339</v>
      </c>
    </row>
    <row r="77" spans="1:8" ht="13.5" thickBot="1" x14ac:dyDescent="0.25">
      <c r="A77" s="4">
        <v>73</v>
      </c>
      <c r="B77" s="74" t="s">
        <v>73</v>
      </c>
      <c r="C77" s="33">
        <f t="shared" si="1"/>
        <v>1750860174</v>
      </c>
      <c r="D77" s="68">
        <f>D76</f>
        <v>1141363852</v>
      </c>
      <c r="E77" s="68">
        <f>E76</f>
        <v>224207268</v>
      </c>
      <c r="F77" s="68">
        <f>F76</f>
        <v>149012686</v>
      </c>
      <c r="G77" s="68">
        <f>G76</f>
        <v>83720029</v>
      </c>
      <c r="H77" s="68">
        <f>H76</f>
        <v>152556339</v>
      </c>
    </row>
    <row r="78" spans="1:8" ht="14.25" thickTop="1" thickBot="1" x14ac:dyDescent="0.25">
      <c r="A78" s="4">
        <v>74</v>
      </c>
      <c r="B78" s="43" t="s">
        <v>37</v>
      </c>
      <c r="C78" s="33">
        <f t="shared" si="1"/>
        <v>3366375703</v>
      </c>
      <c r="D78" s="44">
        <f>D71+D77</f>
        <v>2687689939</v>
      </c>
      <c r="E78" s="44">
        <f>E71+E77</f>
        <v>230882682</v>
      </c>
      <c r="F78" s="44">
        <f>F71+F77</f>
        <v>196759724</v>
      </c>
      <c r="G78" s="44">
        <f>G71+G77</f>
        <v>85966807</v>
      </c>
      <c r="H78" s="44">
        <f>H71+H77</f>
        <v>165076551</v>
      </c>
    </row>
    <row r="79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708CA-4E38-4964-830D-F624FB963CB5}">
  <sheetPr>
    <pageSetUpPr fitToPage="1"/>
  </sheetPr>
  <dimension ref="A1:J47"/>
  <sheetViews>
    <sheetView workbookViewId="0">
      <selection activeCell="C1" sqref="C1"/>
    </sheetView>
  </sheetViews>
  <sheetFormatPr defaultColWidth="9.140625" defaultRowHeight="15" x14ac:dyDescent="0.25"/>
  <cols>
    <col min="1" max="1" width="5.7109375" style="185" customWidth="1"/>
    <col min="2" max="2" width="75.42578125" style="185" bestFit="1" customWidth="1"/>
    <col min="3" max="3" width="18.5703125" style="185" customWidth="1"/>
    <col min="4" max="4" width="19.28515625" style="185" customWidth="1"/>
    <col min="5" max="5" width="15.85546875" style="185" customWidth="1"/>
    <col min="6" max="6" width="19.28515625" style="185" customWidth="1"/>
    <col min="7" max="7" width="14.85546875" style="185" customWidth="1"/>
    <col min="8" max="8" width="13.5703125" style="185" bestFit="1" customWidth="1"/>
    <col min="9" max="9" width="9.140625" style="185"/>
    <col min="10" max="10" width="13.85546875" style="185" customWidth="1"/>
    <col min="11" max="16384" width="9.140625" style="185"/>
  </cols>
  <sheetData>
    <row r="1" spans="1:10" ht="18.75" x14ac:dyDescent="0.3">
      <c r="A1" s="183"/>
      <c r="B1" s="184" t="s">
        <v>0</v>
      </c>
      <c r="C1" s="153" t="s">
        <v>388</v>
      </c>
    </row>
    <row r="2" spans="1:10" ht="18.75" x14ac:dyDescent="0.3">
      <c r="A2" s="183"/>
      <c r="B2" s="186" t="s">
        <v>171</v>
      </c>
      <c r="C2" s="153" t="s">
        <v>372</v>
      </c>
    </row>
    <row r="3" spans="1:10" ht="15.75" x14ac:dyDescent="0.25">
      <c r="A3" s="183"/>
      <c r="B3" s="183" t="s">
        <v>74</v>
      </c>
      <c r="C3" s="23" t="s">
        <v>85</v>
      </c>
    </row>
    <row r="4" spans="1:10" ht="15.75" x14ac:dyDescent="0.25">
      <c r="A4" s="183"/>
      <c r="B4" s="183"/>
      <c r="C4" s="183"/>
    </row>
    <row r="5" spans="1:10" ht="15.75" x14ac:dyDescent="0.25">
      <c r="A5" s="310" t="s">
        <v>81</v>
      </c>
      <c r="B5" s="189"/>
      <c r="C5" s="189" t="s">
        <v>80</v>
      </c>
      <c r="D5" s="189" t="s">
        <v>270</v>
      </c>
      <c r="E5" s="189" t="s">
        <v>269</v>
      </c>
      <c r="F5" s="189" t="s">
        <v>270</v>
      </c>
    </row>
    <row r="6" spans="1:10" ht="15.75" x14ac:dyDescent="0.25">
      <c r="A6" s="189">
        <v>1</v>
      </c>
      <c r="B6" s="189" t="s">
        <v>82</v>
      </c>
      <c r="C6" s="79">
        <v>25400</v>
      </c>
      <c r="D6" s="79">
        <v>65400</v>
      </c>
      <c r="E6" s="79"/>
      <c r="F6" s="79">
        <f>D6+E6</f>
        <v>65400</v>
      </c>
    </row>
    <row r="7" spans="1:10" ht="15.75" x14ac:dyDescent="0.25">
      <c r="A7" s="189">
        <v>2</v>
      </c>
      <c r="B7" s="189" t="s">
        <v>172</v>
      </c>
      <c r="C7" s="79">
        <v>2895600</v>
      </c>
      <c r="D7" s="79">
        <v>4491600</v>
      </c>
      <c r="E7" s="79"/>
      <c r="F7" s="79">
        <f t="shared" ref="F7:F45" si="0">D7+E7</f>
        <v>4491600</v>
      </c>
      <c r="G7" s="190"/>
    </row>
    <row r="8" spans="1:10" ht="15.75" x14ac:dyDescent="0.25">
      <c r="A8" s="189">
        <v>3</v>
      </c>
      <c r="B8" s="311" t="s">
        <v>304</v>
      </c>
      <c r="C8" s="79">
        <v>508000</v>
      </c>
      <c r="D8" s="79">
        <v>959810</v>
      </c>
      <c r="E8" s="79"/>
      <c r="F8" s="79">
        <f t="shared" si="0"/>
        <v>959810</v>
      </c>
    </row>
    <row r="9" spans="1:10" ht="15.75" x14ac:dyDescent="0.25">
      <c r="A9" s="189">
        <v>4</v>
      </c>
      <c r="B9" s="189" t="s">
        <v>173</v>
      </c>
      <c r="C9" s="79">
        <v>660450</v>
      </c>
      <c r="D9" s="79">
        <v>897450</v>
      </c>
      <c r="E9" s="79"/>
      <c r="F9" s="79">
        <f t="shared" si="0"/>
        <v>897450</v>
      </c>
    </row>
    <row r="10" spans="1:10" ht="15.75" x14ac:dyDescent="0.25">
      <c r="A10" s="189">
        <v>5</v>
      </c>
      <c r="B10" s="312" t="s">
        <v>174</v>
      </c>
      <c r="C10" s="79">
        <v>7874</v>
      </c>
      <c r="D10" s="79">
        <f t="shared" ref="D10:D12" si="1">C10</f>
        <v>7874</v>
      </c>
      <c r="E10" s="79"/>
      <c r="F10" s="79">
        <f t="shared" si="0"/>
        <v>7874</v>
      </c>
      <c r="J10" s="190"/>
    </row>
    <row r="11" spans="1:10" ht="15.75" x14ac:dyDescent="0.25">
      <c r="A11" s="189">
        <v>6</v>
      </c>
      <c r="B11" s="313" t="s">
        <v>272</v>
      </c>
      <c r="C11" s="79">
        <v>508000</v>
      </c>
      <c r="D11" s="79">
        <v>1880000</v>
      </c>
      <c r="E11" s="79"/>
      <c r="F11" s="79">
        <f t="shared" si="0"/>
        <v>1880000</v>
      </c>
      <c r="J11" s="190"/>
    </row>
    <row r="12" spans="1:10" ht="15.75" x14ac:dyDescent="0.25">
      <c r="A12" s="189">
        <v>7</v>
      </c>
      <c r="B12" s="313" t="s">
        <v>305</v>
      </c>
      <c r="C12" s="79">
        <v>7759700</v>
      </c>
      <c r="D12" s="79">
        <f t="shared" si="1"/>
        <v>7759700</v>
      </c>
      <c r="E12" s="79"/>
      <c r="F12" s="79">
        <f t="shared" si="0"/>
        <v>7759700</v>
      </c>
      <c r="J12" s="190"/>
    </row>
    <row r="13" spans="1:10" ht="15.75" x14ac:dyDescent="0.25">
      <c r="A13" s="189">
        <v>8</v>
      </c>
      <c r="B13" s="314" t="s">
        <v>175</v>
      </c>
      <c r="C13" s="79">
        <v>927000</v>
      </c>
      <c r="D13" s="79">
        <v>963500</v>
      </c>
      <c r="E13" s="79"/>
      <c r="F13" s="79">
        <f t="shared" si="0"/>
        <v>963500</v>
      </c>
      <c r="G13" s="190"/>
      <c r="J13" s="190"/>
    </row>
    <row r="14" spans="1:10" ht="15.75" x14ac:dyDescent="0.25">
      <c r="A14" s="189">
        <v>9</v>
      </c>
      <c r="B14" s="189" t="s">
        <v>94</v>
      </c>
      <c r="C14" s="79">
        <v>903097</v>
      </c>
      <c r="D14" s="79">
        <v>1002097</v>
      </c>
      <c r="E14" s="79"/>
      <c r="F14" s="79">
        <f t="shared" si="0"/>
        <v>1002097</v>
      </c>
      <c r="J14" s="190"/>
    </row>
    <row r="15" spans="1:10" ht="15.75" x14ac:dyDescent="0.25">
      <c r="A15" s="189">
        <v>10</v>
      </c>
      <c r="B15" s="189" t="s">
        <v>83</v>
      </c>
      <c r="C15" s="79">
        <v>1270000</v>
      </c>
      <c r="D15" s="79">
        <f>C15</f>
        <v>1270000</v>
      </c>
      <c r="E15" s="79"/>
      <c r="F15" s="79">
        <f t="shared" si="0"/>
        <v>1270000</v>
      </c>
    </row>
    <row r="16" spans="1:10" ht="15.75" x14ac:dyDescent="0.25">
      <c r="A16" s="189">
        <v>11</v>
      </c>
      <c r="B16" s="189" t="s">
        <v>84</v>
      </c>
      <c r="C16" s="79">
        <v>3810000</v>
      </c>
      <c r="D16" s="79">
        <f t="shared" ref="D16:D19" si="2">C16</f>
        <v>3810000</v>
      </c>
      <c r="E16" s="79"/>
      <c r="F16" s="79">
        <f t="shared" si="0"/>
        <v>3810000</v>
      </c>
      <c r="G16" s="190"/>
    </row>
    <row r="17" spans="1:6" ht="15.75" x14ac:dyDescent="0.25">
      <c r="A17" s="189">
        <v>12</v>
      </c>
      <c r="B17" s="311" t="s">
        <v>90</v>
      </c>
      <c r="C17" s="79">
        <v>508000</v>
      </c>
      <c r="D17" s="79">
        <f t="shared" si="2"/>
        <v>508000</v>
      </c>
      <c r="E17" s="79"/>
      <c r="F17" s="79">
        <f t="shared" si="0"/>
        <v>508000</v>
      </c>
    </row>
    <row r="18" spans="1:6" ht="15.75" x14ac:dyDescent="0.25">
      <c r="A18" s="189">
        <v>13</v>
      </c>
      <c r="B18" s="315" t="s">
        <v>148</v>
      </c>
      <c r="C18" s="79">
        <v>245954948</v>
      </c>
      <c r="D18" s="79">
        <v>285671242</v>
      </c>
      <c r="E18" s="79"/>
      <c r="F18" s="79">
        <f t="shared" si="0"/>
        <v>285671242</v>
      </c>
    </row>
    <row r="19" spans="1:6" ht="15.75" x14ac:dyDescent="0.25">
      <c r="A19" s="189">
        <v>14</v>
      </c>
      <c r="B19" s="315" t="s">
        <v>149</v>
      </c>
      <c r="C19" s="79">
        <v>776790555</v>
      </c>
      <c r="D19" s="79">
        <f t="shared" si="2"/>
        <v>776790555</v>
      </c>
      <c r="E19" s="79"/>
      <c r="F19" s="79">
        <f t="shared" si="0"/>
        <v>776790555</v>
      </c>
    </row>
    <row r="20" spans="1:6" ht="15.75" x14ac:dyDescent="0.25">
      <c r="A20" s="189">
        <v>15</v>
      </c>
      <c r="B20" s="315" t="s">
        <v>153</v>
      </c>
      <c r="C20" s="79">
        <v>2000000</v>
      </c>
      <c r="D20" s="79">
        <v>3000000</v>
      </c>
      <c r="E20" s="79"/>
      <c r="F20" s="79">
        <f t="shared" si="0"/>
        <v>3000000</v>
      </c>
    </row>
    <row r="21" spans="1:6" ht="15.75" x14ac:dyDescent="0.25">
      <c r="A21" s="189">
        <v>16</v>
      </c>
      <c r="B21" s="315" t="s">
        <v>154</v>
      </c>
      <c r="C21" s="79">
        <v>762000</v>
      </c>
      <c r="D21" s="79">
        <v>1742000</v>
      </c>
      <c r="E21" s="79"/>
      <c r="F21" s="79">
        <f t="shared" si="0"/>
        <v>1742000</v>
      </c>
    </row>
    <row r="22" spans="1:6" ht="15.75" x14ac:dyDescent="0.25">
      <c r="A22" s="189">
        <v>17</v>
      </c>
      <c r="B22" s="316" t="s">
        <v>96</v>
      </c>
      <c r="C22" s="79">
        <v>9635788</v>
      </c>
      <c r="D22" s="79">
        <v>9559877</v>
      </c>
      <c r="E22" s="79"/>
      <c r="F22" s="79">
        <f t="shared" si="0"/>
        <v>9559877</v>
      </c>
    </row>
    <row r="23" spans="1:6" ht="15.75" x14ac:dyDescent="0.25">
      <c r="A23" s="189">
        <v>18</v>
      </c>
      <c r="B23" s="151" t="s">
        <v>176</v>
      </c>
      <c r="C23" s="79">
        <v>700000</v>
      </c>
      <c r="D23" s="79">
        <v>2235000</v>
      </c>
      <c r="E23" s="79"/>
      <c r="F23" s="79">
        <f t="shared" si="0"/>
        <v>2235000</v>
      </c>
    </row>
    <row r="24" spans="1:6" ht="15.75" x14ac:dyDescent="0.25">
      <c r="A24" s="189">
        <v>19</v>
      </c>
      <c r="B24" s="317" t="s">
        <v>95</v>
      </c>
      <c r="C24" s="79">
        <v>1500000</v>
      </c>
      <c r="D24" s="79">
        <f>C24</f>
        <v>1500000</v>
      </c>
      <c r="E24" s="79"/>
      <c r="F24" s="79">
        <f t="shared" si="0"/>
        <v>1500000</v>
      </c>
    </row>
    <row r="25" spans="1:6" ht="15.75" x14ac:dyDescent="0.25">
      <c r="A25" s="189">
        <v>20</v>
      </c>
      <c r="B25" s="193" t="s">
        <v>159</v>
      </c>
      <c r="C25" s="79">
        <v>1955800</v>
      </c>
      <c r="D25" s="79">
        <f t="shared" ref="D25:D27" si="3">C25</f>
        <v>1955800</v>
      </c>
      <c r="E25" s="79"/>
      <c r="F25" s="79">
        <f t="shared" si="0"/>
        <v>1955800</v>
      </c>
    </row>
    <row r="26" spans="1:6" ht="15.75" x14ac:dyDescent="0.25">
      <c r="A26" s="189">
        <v>21</v>
      </c>
      <c r="B26" s="193" t="s">
        <v>160</v>
      </c>
      <c r="C26" s="79">
        <v>210000</v>
      </c>
      <c r="D26" s="79">
        <f t="shared" si="3"/>
        <v>210000</v>
      </c>
      <c r="E26" s="79"/>
      <c r="F26" s="79">
        <f t="shared" si="0"/>
        <v>210000</v>
      </c>
    </row>
    <row r="27" spans="1:6" ht="15.75" x14ac:dyDescent="0.25">
      <c r="A27" s="189">
        <v>22</v>
      </c>
      <c r="B27" s="151" t="s">
        <v>161</v>
      </c>
      <c r="C27" s="79">
        <v>18925488</v>
      </c>
      <c r="D27" s="79">
        <f t="shared" si="3"/>
        <v>18925488</v>
      </c>
      <c r="E27" s="79"/>
      <c r="F27" s="79">
        <f t="shared" si="0"/>
        <v>18925488</v>
      </c>
    </row>
    <row r="28" spans="1:6" ht="15.75" x14ac:dyDescent="0.25">
      <c r="A28" s="189">
        <v>23</v>
      </c>
      <c r="B28" s="318" t="s">
        <v>181</v>
      </c>
      <c r="C28" s="79"/>
      <c r="D28" s="79">
        <v>400000</v>
      </c>
      <c r="E28" s="79"/>
      <c r="F28" s="79">
        <f t="shared" si="0"/>
        <v>400000</v>
      </c>
    </row>
    <row r="29" spans="1:6" ht="15.75" x14ac:dyDescent="0.25">
      <c r="A29" s="189">
        <v>24</v>
      </c>
      <c r="B29" s="318" t="s">
        <v>180</v>
      </c>
      <c r="C29" s="79"/>
      <c r="D29" s="79">
        <v>0</v>
      </c>
      <c r="E29" s="79"/>
      <c r="F29" s="79">
        <f t="shared" si="0"/>
        <v>0</v>
      </c>
    </row>
    <row r="30" spans="1:6" ht="15.75" x14ac:dyDescent="0.25">
      <c r="A30" s="189">
        <v>25</v>
      </c>
      <c r="B30" s="311" t="s">
        <v>162</v>
      </c>
      <c r="C30" s="79"/>
      <c r="D30" s="79">
        <v>60000</v>
      </c>
      <c r="E30" s="79"/>
      <c r="F30" s="79">
        <f t="shared" si="0"/>
        <v>60000</v>
      </c>
    </row>
    <row r="31" spans="1:6" ht="15.75" x14ac:dyDescent="0.25">
      <c r="A31" s="189">
        <v>26</v>
      </c>
      <c r="B31" s="196" t="s">
        <v>177</v>
      </c>
      <c r="C31" s="79"/>
      <c r="D31" s="79">
        <v>3000000</v>
      </c>
      <c r="E31" s="79"/>
      <c r="F31" s="79">
        <f t="shared" si="0"/>
        <v>3000000</v>
      </c>
    </row>
    <row r="32" spans="1:6" ht="15.75" x14ac:dyDescent="0.25">
      <c r="A32" s="189">
        <v>27</v>
      </c>
      <c r="B32" s="321" t="s">
        <v>179</v>
      </c>
      <c r="C32" s="79"/>
      <c r="D32" s="79">
        <v>1135000</v>
      </c>
      <c r="E32" s="79"/>
      <c r="F32" s="79">
        <f t="shared" si="0"/>
        <v>1135000</v>
      </c>
    </row>
    <row r="33" spans="1:8" ht="15.75" x14ac:dyDescent="0.25">
      <c r="A33" s="189">
        <v>28</v>
      </c>
      <c r="B33" s="319" t="s">
        <v>178</v>
      </c>
      <c r="C33" s="79"/>
      <c r="D33" s="79">
        <v>800000</v>
      </c>
      <c r="E33" s="79"/>
      <c r="F33" s="79">
        <f t="shared" si="0"/>
        <v>800000</v>
      </c>
    </row>
    <row r="34" spans="1:8" ht="15.75" x14ac:dyDescent="0.25">
      <c r="A34" s="189">
        <v>29</v>
      </c>
      <c r="B34" s="196" t="s">
        <v>271</v>
      </c>
      <c r="C34" s="79"/>
      <c r="D34" s="79">
        <v>1200000</v>
      </c>
      <c r="E34" s="79"/>
      <c r="F34" s="79">
        <f t="shared" si="0"/>
        <v>1200000</v>
      </c>
    </row>
    <row r="35" spans="1:8" ht="15.75" x14ac:dyDescent="0.25">
      <c r="A35" s="189">
        <v>30</v>
      </c>
      <c r="B35" s="191" t="s">
        <v>182</v>
      </c>
      <c r="C35" s="79"/>
      <c r="D35" s="79">
        <v>1651000</v>
      </c>
      <c r="E35" s="79"/>
      <c r="F35" s="79">
        <f t="shared" si="0"/>
        <v>1651000</v>
      </c>
    </row>
    <row r="36" spans="1:8" ht="31.5" x14ac:dyDescent="0.25">
      <c r="A36" s="189">
        <v>31</v>
      </c>
      <c r="B36" s="329" t="s">
        <v>384</v>
      </c>
      <c r="C36" s="79"/>
      <c r="D36" s="79">
        <v>193190</v>
      </c>
      <c r="E36" s="79"/>
      <c r="F36" s="79">
        <f t="shared" si="0"/>
        <v>193190</v>
      </c>
    </row>
    <row r="37" spans="1:8" ht="15.75" x14ac:dyDescent="0.25">
      <c r="A37" s="189">
        <v>32</v>
      </c>
      <c r="B37" s="193" t="s">
        <v>366</v>
      </c>
      <c r="C37" s="79"/>
      <c r="D37" s="79">
        <v>2200000</v>
      </c>
      <c r="E37" s="79"/>
      <c r="F37" s="79">
        <f t="shared" si="0"/>
        <v>2200000</v>
      </c>
    </row>
    <row r="38" spans="1:8" s="194" customFormat="1" ht="15.75" x14ac:dyDescent="0.25">
      <c r="A38" s="189">
        <v>33</v>
      </c>
      <c r="B38" s="193" t="s">
        <v>303</v>
      </c>
      <c r="C38" s="79"/>
      <c r="D38" s="79">
        <v>0</v>
      </c>
      <c r="E38" s="79"/>
      <c r="F38" s="79">
        <f t="shared" si="0"/>
        <v>0</v>
      </c>
      <c r="H38" s="195"/>
    </row>
    <row r="39" spans="1:8" s="194" customFormat="1" ht="15.75" x14ac:dyDescent="0.25">
      <c r="A39" s="189">
        <v>34</v>
      </c>
      <c r="B39" s="189" t="s">
        <v>306</v>
      </c>
      <c r="C39" s="79"/>
      <c r="D39" s="79">
        <v>2000</v>
      </c>
      <c r="E39" s="79"/>
      <c r="F39" s="79">
        <f t="shared" si="0"/>
        <v>2000</v>
      </c>
      <c r="H39" s="195"/>
    </row>
    <row r="40" spans="1:8" s="194" customFormat="1" ht="15.75" x14ac:dyDescent="0.25">
      <c r="A40" s="189">
        <v>35</v>
      </c>
      <c r="B40" s="316" t="s">
        <v>383</v>
      </c>
      <c r="C40" s="79"/>
      <c r="D40" s="79">
        <v>1255911</v>
      </c>
      <c r="E40" s="79"/>
      <c r="F40" s="79">
        <f t="shared" si="0"/>
        <v>1255911</v>
      </c>
      <c r="H40" s="195"/>
    </row>
    <row r="41" spans="1:8" s="194" customFormat="1" ht="19.5" customHeight="1" x14ac:dyDescent="0.25">
      <c r="A41" s="188">
        <v>36</v>
      </c>
      <c r="B41" s="327" t="s">
        <v>369</v>
      </c>
      <c r="C41" s="79"/>
      <c r="D41" s="79">
        <v>10224000</v>
      </c>
      <c r="E41" s="79"/>
      <c r="F41" s="79">
        <f t="shared" si="0"/>
        <v>10224000</v>
      </c>
      <c r="H41" s="195"/>
    </row>
    <row r="42" spans="1:8" s="194" customFormat="1" ht="30.75" customHeight="1" x14ac:dyDescent="0.25">
      <c r="A42" s="189">
        <v>37</v>
      </c>
      <c r="B42" s="327" t="s">
        <v>381</v>
      </c>
      <c r="C42" s="325"/>
      <c r="D42" s="325">
        <v>11722100</v>
      </c>
      <c r="E42" s="325">
        <v>66040</v>
      </c>
      <c r="F42" s="79">
        <f t="shared" si="0"/>
        <v>11788140</v>
      </c>
      <c r="H42" s="195"/>
    </row>
    <row r="43" spans="1:8" s="194" customFormat="1" ht="19.5" customHeight="1" x14ac:dyDescent="0.25">
      <c r="A43" s="188">
        <v>38</v>
      </c>
      <c r="B43" s="328" t="s">
        <v>382</v>
      </c>
      <c r="C43" s="325"/>
      <c r="D43" s="325">
        <v>2641600</v>
      </c>
      <c r="E43" s="325">
        <v>152400</v>
      </c>
      <c r="F43" s="79">
        <f t="shared" si="0"/>
        <v>2794000</v>
      </c>
      <c r="H43" s="195"/>
    </row>
    <row r="44" spans="1:8" s="194" customFormat="1" ht="19.5" customHeight="1" x14ac:dyDescent="0.25">
      <c r="A44" s="189">
        <v>39</v>
      </c>
      <c r="B44" s="326"/>
      <c r="C44" s="325"/>
      <c r="D44" s="325"/>
      <c r="E44" s="325"/>
      <c r="F44" s="325"/>
      <c r="H44" s="195"/>
    </row>
    <row r="45" spans="1:8" ht="15.75" x14ac:dyDescent="0.25">
      <c r="A45" s="188">
        <v>40</v>
      </c>
      <c r="B45" s="328"/>
      <c r="C45" s="78"/>
      <c r="D45" s="78"/>
      <c r="E45" s="78"/>
      <c r="F45" s="79">
        <f t="shared" si="0"/>
        <v>0</v>
      </c>
    </row>
    <row r="46" spans="1:8" ht="15.75" x14ac:dyDescent="0.25">
      <c r="A46" s="189">
        <v>41</v>
      </c>
      <c r="B46" s="187" t="s">
        <v>38</v>
      </c>
      <c r="C46" s="80">
        <f>SUM(C6:C45)</f>
        <v>1078217700</v>
      </c>
      <c r="D46" s="80">
        <f>SUM(D6:D45)</f>
        <v>1161690194</v>
      </c>
      <c r="E46" s="80">
        <f>SUM(E6:E45)</f>
        <v>218440</v>
      </c>
      <c r="F46" s="80">
        <f>SUM(F6:F45)</f>
        <v>1161908634</v>
      </c>
    </row>
    <row r="47" spans="1:8" x14ac:dyDescent="0.25">
      <c r="A47" s="192"/>
      <c r="B47" s="192"/>
      <c r="C47" s="192"/>
    </row>
  </sheetData>
  <pageMargins left="0.25" right="0.25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BA34-32B6-45C9-A991-4E65CC0602E0}">
  <dimension ref="A1:H50"/>
  <sheetViews>
    <sheetView workbookViewId="0">
      <pane ySplit="5" topLeftCell="A42" activePane="bottomLeft" state="frozen"/>
      <selection pane="bottomLeft" activeCell="E1" sqref="E1"/>
    </sheetView>
  </sheetViews>
  <sheetFormatPr defaultRowHeight="12.75" x14ac:dyDescent="0.2"/>
  <cols>
    <col min="1" max="1" width="6.42578125" style="57" customWidth="1"/>
    <col min="2" max="2" width="46.5703125" style="57" customWidth="1"/>
    <col min="3" max="3" width="14.7109375" style="57" customWidth="1"/>
    <col min="4" max="4" width="14.5703125" style="57" customWidth="1"/>
    <col min="5" max="8" width="12.7109375" style="57" customWidth="1"/>
    <col min="9" max="247" width="8.85546875" style="57"/>
    <col min="248" max="248" width="6.42578125" style="57" customWidth="1"/>
    <col min="249" max="249" width="46.5703125" style="57" customWidth="1"/>
    <col min="250" max="250" width="29.42578125" style="57" customWidth="1"/>
    <col min="251" max="503" width="8.85546875" style="57"/>
    <col min="504" max="504" width="6.42578125" style="57" customWidth="1"/>
    <col min="505" max="505" width="46.5703125" style="57" customWidth="1"/>
    <col min="506" max="506" width="29.42578125" style="57" customWidth="1"/>
    <col min="507" max="759" width="8.85546875" style="57"/>
    <col min="760" max="760" width="6.42578125" style="57" customWidth="1"/>
    <col min="761" max="761" width="46.5703125" style="57" customWidth="1"/>
    <col min="762" max="762" width="29.42578125" style="57" customWidth="1"/>
    <col min="763" max="1015" width="8.85546875" style="57"/>
    <col min="1016" max="1016" width="6.42578125" style="57" customWidth="1"/>
    <col min="1017" max="1017" width="46.5703125" style="57" customWidth="1"/>
    <col min="1018" max="1018" width="29.42578125" style="57" customWidth="1"/>
    <col min="1019" max="1271" width="8.85546875" style="57"/>
    <col min="1272" max="1272" width="6.42578125" style="57" customWidth="1"/>
    <col min="1273" max="1273" width="46.5703125" style="57" customWidth="1"/>
    <col min="1274" max="1274" width="29.42578125" style="57" customWidth="1"/>
    <col min="1275" max="1527" width="8.85546875" style="57"/>
    <col min="1528" max="1528" width="6.42578125" style="57" customWidth="1"/>
    <col min="1529" max="1529" width="46.5703125" style="57" customWidth="1"/>
    <col min="1530" max="1530" width="29.42578125" style="57" customWidth="1"/>
    <col min="1531" max="1783" width="8.85546875" style="57"/>
    <col min="1784" max="1784" width="6.42578125" style="57" customWidth="1"/>
    <col min="1785" max="1785" width="46.5703125" style="57" customWidth="1"/>
    <col min="1786" max="1786" width="29.42578125" style="57" customWidth="1"/>
    <col min="1787" max="2039" width="8.85546875" style="57"/>
    <col min="2040" max="2040" width="6.42578125" style="57" customWidth="1"/>
    <col min="2041" max="2041" width="46.5703125" style="57" customWidth="1"/>
    <col min="2042" max="2042" width="29.42578125" style="57" customWidth="1"/>
    <col min="2043" max="2295" width="8.85546875" style="57"/>
    <col min="2296" max="2296" width="6.42578125" style="57" customWidth="1"/>
    <col min="2297" max="2297" width="46.5703125" style="57" customWidth="1"/>
    <col min="2298" max="2298" width="29.42578125" style="57" customWidth="1"/>
    <col min="2299" max="2551" width="8.85546875" style="57"/>
    <col min="2552" max="2552" width="6.42578125" style="57" customWidth="1"/>
    <col min="2553" max="2553" width="46.5703125" style="57" customWidth="1"/>
    <col min="2554" max="2554" width="29.42578125" style="57" customWidth="1"/>
    <col min="2555" max="2807" width="8.85546875" style="57"/>
    <col min="2808" max="2808" width="6.42578125" style="57" customWidth="1"/>
    <col min="2809" max="2809" width="46.5703125" style="57" customWidth="1"/>
    <col min="2810" max="2810" width="29.42578125" style="57" customWidth="1"/>
    <col min="2811" max="3063" width="8.85546875" style="57"/>
    <col min="3064" max="3064" width="6.42578125" style="57" customWidth="1"/>
    <col min="3065" max="3065" width="46.5703125" style="57" customWidth="1"/>
    <col min="3066" max="3066" width="29.42578125" style="57" customWidth="1"/>
    <col min="3067" max="3319" width="8.85546875" style="57"/>
    <col min="3320" max="3320" width="6.42578125" style="57" customWidth="1"/>
    <col min="3321" max="3321" width="46.5703125" style="57" customWidth="1"/>
    <col min="3322" max="3322" width="29.42578125" style="57" customWidth="1"/>
    <col min="3323" max="3575" width="8.85546875" style="57"/>
    <col min="3576" max="3576" width="6.42578125" style="57" customWidth="1"/>
    <col min="3577" max="3577" width="46.5703125" style="57" customWidth="1"/>
    <col min="3578" max="3578" width="29.42578125" style="57" customWidth="1"/>
    <col min="3579" max="3831" width="8.85546875" style="57"/>
    <col min="3832" max="3832" width="6.42578125" style="57" customWidth="1"/>
    <col min="3833" max="3833" width="46.5703125" style="57" customWidth="1"/>
    <col min="3834" max="3834" width="29.42578125" style="57" customWidth="1"/>
    <col min="3835" max="4087" width="8.85546875" style="57"/>
    <col min="4088" max="4088" width="6.42578125" style="57" customWidth="1"/>
    <col min="4089" max="4089" width="46.5703125" style="57" customWidth="1"/>
    <col min="4090" max="4090" width="29.42578125" style="57" customWidth="1"/>
    <col min="4091" max="4343" width="8.85546875" style="57"/>
    <col min="4344" max="4344" width="6.42578125" style="57" customWidth="1"/>
    <col min="4345" max="4345" width="46.5703125" style="57" customWidth="1"/>
    <col min="4346" max="4346" width="29.42578125" style="57" customWidth="1"/>
    <col min="4347" max="4599" width="8.85546875" style="57"/>
    <col min="4600" max="4600" width="6.42578125" style="57" customWidth="1"/>
    <col min="4601" max="4601" width="46.5703125" style="57" customWidth="1"/>
    <col min="4602" max="4602" width="29.42578125" style="57" customWidth="1"/>
    <col min="4603" max="4855" width="8.85546875" style="57"/>
    <col min="4856" max="4856" width="6.42578125" style="57" customWidth="1"/>
    <col min="4857" max="4857" width="46.5703125" style="57" customWidth="1"/>
    <col min="4858" max="4858" width="29.42578125" style="57" customWidth="1"/>
    <col min="4859" max="5111" width="8.85546875" style="57"/>
    <col min="5112" max="5112" width="6.42578125" style="57" customWidth="1"/>
    <col min="5113" max="5113" width="46.5703125" style="57" customWidth="1"/>
    <col min="5114" max="5114" width="29.42578125" style="57" customWidth="1"/>
    <col min="5115" max="5367" width="8.85546875" style="57"/>
    <col min="5368" max="5368" width="6.42578125" style="57" customWidth="1"/>
    <col min="5369" max="5369" width="46.5703125" style="57" customWidth="1"/>
    <col min="5370" max="5370" width="29.42578125" style="57" customWidth="1"/>
    <col min="5371" max="5623" width="8.85546875" style="57"/>
    <col min="5624" max="5624" width="6.42578125" style="57" customWidth="1"/>
    <col min="5625" max="5625" width="46.5703125" style="57" customWidth="1"/>
    <col min="5626" max="5626" width="29.42578125" style="57" customWidth="1"/>
    <col min="5627" max="5879" width="8.85546875" style="57"/>
    <col min="5880" max="5880" width="6.42578125" style="57" customWidth="1"/>
    <col min="5881" max="5881" width="46.5703125" style="57" customWidth="1"/>
    <col min="5882" max="5882" width="29.42578125" style="57" customWidth="1"/>
    <col min="5883" max="6135" width="8.85546875" style="57"/>
    <col min="6136" max="6136" width="6.42578125" style="57" customWidth="1"/>
    <col min="6137" max="6137" width="46.5703125" style="57" customWidth="1"/>
    <col min="6138" max="6138" width="29.42578125" style="57" customWidth="1"/>
    <col min="6139" max="6391" width="8.85546875" style="57"/>
    <col min="6392" max="6392" width="6.42578125" style="57" customWidth="1"/>
    <col min="6393" max="6393" width="46.5703125" style="57" customWidth="1"/>
    <col min="6394" max="6394" width="29.42578125" style="57" customWidth="1"/>
    <col min="6395" max="6647" width="8.85546875" style="57"/>
    <col min="6648" max="6648" width="6.42578125" style="57" customWidth="1"/>
    <col min="6649" max="6649" width="46.5703125" style="57" customWidth="1"/>
    <col min="6650" max="6650" width="29.42578125" style="57" customWidth="1"/>
    <col min="6651" max="6903" width="8.85546875" style="57"/>
    <col min="6904" max="6904" width="6.42578125" style="57" customWidth="1"/>
    <col min="6905" max="6905" width="46.5703125" style="57" customWidth="1"/>
    <col min="6906" max="6906" width="29.42578125" style="57" customWidth="1"/>
    <col min="6907" max="7159" width="8.85546875" style="57"/>
    <col min="7160" max="7160" width="6.42578125" style="57" customWidth="1"/>
    <col min="7161" max="7161" width="46.5703125" style="57" customWidth="1"/>
    <col min="7162" max="7162" width="29.42578125" style="57" customWidth="1"/>
    <col min="7163" max="7415" width="8.85546875" style="57"/>
    <col min="7416" max="7416" width="6.42578125" style="57" customWidth="1"/>
    <col min="7417" max="7417" width="46.5703125" style="57" customWidth="1"/>
    <col min="7418" max="7418" width="29.42578125" style="57" customWidth="1"/>
    <col min="7419" max="7671" width="8.85546875" style="57"/>
    <col min="7672" max="7672" width="6.42578125" style="57" customWidth="1"/>
    <col min="7673" max="7673" width="46.5703125" style="57" customWidth="1"/>
    <col min="7674" max="7674" width="29.42578125" style="57" customWidth="1"/>
    <col min="7675" max="7927" width="8.85546875" style="57"/>
    <col min="7928" max="7928" width="6.42578125" style="57" customWidth="1"/>
    <col min="7929" max="7929" width="46.5703125" style="57" customWidth="1"/>
    <col min="7930" max="7930" width="29.42578125" style="57" customWidth="1"/>
    <col min="7931" max="8183" width="8.85546875" style="57"/>
    <col min="8184" max="8184" width="6.42578125" style="57" customWidth="1"/>
    <col min="8185" max="8185" width="46.5703125" style="57" customWidth="1"/>
    <col min="8186" max="8186" width="29.42578125" style="57" customWidth="1"/>
    <col min="8187" max="8439" width="8.85546875" style="57"/>
    <col min="8440" max="8440" width="6.42578125" style="57" customWidth="1"/>
    <col min="8441" max="8441" width="46.5703125" style="57" customWidth="1"/>
    <col min="8442" max="8442" width="29.42578125" style="57" customWidth="1"/>
    <col min="8443" max="8695" width="8.85546875" style="57"/>
    <col min="8696" max="8696" width="6.42578125" style="57" customWidth="1"/>
    <col min="8697" max="8697" width="46.5703125" style="57" customWidth="1"/>
    <col min="8698" max="8698" width="29.42578125" style="57" customWidth="1"/>
    <col min="8699" max="8951" width="8.85546875" style="57"/>
    <col min="8952" max="8952" width="6.42578125" style="57" customWidth="1"/>
    <col min="8953" max="8953" width="46.5703125" style="57" customWidth="1"/>
    <col min="8954" max="8954" width="29.42578125" style="57" customWidth="1"/>
    <col min="8955" max="9207" width="8.85546875" style="57"/>
    <col min="9208" max="9208" width="6.42578125" style="57" customWidth="1"/>
    <col min="9209" max="9209" width="46.5703125" style="57" customWidth="1"/>
    <col min="9210" max="9210" width="29.42578125" style="57" customWidth="1"/>
    <col min="9211" max="9463" width="8.85546875" style="57"/>
    <col min="9464" max="9464" width="6.42578125" style="57" customWidth="1"/>
    <col min="9465" max="9465" width="46.5703125" style="57" customWidth="1"/>
    <col min="9466" max="9466" width="29.42578125" style="57" customWidth="1"/>
    <col min="9467" max="9719" width="8.85546875" style="57"/>
    <col min="9720" max="9720" width="6.42578125" style="57" customWidth="1"/>
    <col min="9721" max="9721" width="46.5703125" style="57" customWidth="1"/>
    <col min="9722" max="9722" width="29.42578125" style="57" customWidth="1"/>
    <col min="9723" max="9975" width="8.85546875" style="57"/>
    <col min="9976" max="9976" width="6.42578125" style="57" customWidth="1"/>
    <col min="9977" max="9977" width="46.5703125" style="57" customWidth="1"/>
    <col min="9978" max="9978" width="29.42578125" style="57" customWidth="1"/>
    <col min="9979" max="10231" width="8.85546875" style="57"/>
    <col min="10232" max="10232" width="6.42578125" style="57" customWidth="1"/>
    <col min="10233" max="10233" width="46.5703125" style="57" customWidth="1"/>
    <col min="10234" max="10234" width="29.42578125" style="57" customWidth="1"/>
    <col min="10235" max="10487" width="8.85546875" style="57"/>
    <col min="10488" max="10488" width="6.42578125" style="57" customWidth="1"/>
    <col min="10489" max="10489" width="46.5703125" style="57" customWidth="1"/>
    <col min="10490" max="10490" width="29.42578125" style="57" customWidth="1"/>
    <col min="10491" max="10743" width="8.85546875" style="57"/>
    <col min="10744" max="10744" width="6.42578125" style="57" customWidth="1"/>
    <col min="10745" max="10745" width="46.5703125" style="57" customWidth="1"/>
    <col min="10746" max="10746" width="29.42578125" style="57" customWidth="1"/>
    <col min="10747" max="10999" width="8.85546875" style="57"/>
    <col min="11000" max="11000" width="6.42578125" style="57" customWidth="1"/>
    <col min="11001" max="11001" width="46.5703125" style="57" customWidth="1"/>
    <col min="11002" max="11002" width="29.42578125" style="57" customWidth="1"/>
    <col min="11003" max="11255" width="8.85546875" style="57"/>
    <col min="11256" max="11256" width="6.42578125" style="57" customWidth="1"/>
    <col min="11257" max="11257" width="46.5703125" style="57" customWidth="1"/>
    <col min="11258" max="11258" width="29.42578125" style="57" customWidth="1"/>
    <col min="11259" max="11511" width="8.85546875" style="57"/>
    <col min="11512" max="11512" width="6.42578125" style="57" customWidth="1"/>
    <col min="11513" max="11513" width="46.5703125" style="57" customWidth="1"/>
    <col min="11514" max="11514" width="29.42578125" style="57" customWidth="1"/>
    <col min="11515" max="11767" width="8.85546875" style="57"/>
    <col min="11768" max="11768" width="6.42578125" style="57" customWidth="1"/>
    <col min="11769" max="11769" width="46.5703125" style="57" customWidth="1"/>
    <col min="11770" max="11770" width="29.42578125" style="57" customWidth="1"/>
    <col min="11771" max="12023" width="8.85546875" style="57"/>
    <col min="12024" max="12024" width="6.42578125" style="57" customWidth="1"/>
    <col min="12025" max="12025" width="46.5703125" style="57" customWidth="1"/>
    <col min="12026" max="12026" width="29.42578125" style="57" customWidth="1"/>
    <col min="12027" max="12279" width="8.85546875" style="57"/>
    <col min="12280" max="12280" width="6.42578125" style="57" customWidth="1"/>
    <col min="12281" max="12281" width="46.5703125" style="57" customWidth="1"/>
    <col min="12282" max="12282" width="29.42578125" style="57" customWidth="1"/>
    <col min="12283" max="12535" width="8.85546875" style="57"/>
    <col min="12536" max="12536" width="6.42578125" style="57" customWidth="1"/>
    <col min="12537" max="12537" width="46.5703125" style="57" customWidth="1"/>
    <col min="12538" max="12538" width="29.42578125" style="57" customWidth="1"/>
    <col min="12539" max="12791" width="8.85546875" style="57"/>
    <col min="12792" max="12792" width="6.42578125" style="57" customWidth="1"/>
    <col min="12793" max="12793" width="46.5703125" style="57" customWidth="1"/>
    <col min="12794" max="12794" width="29.42578125" style="57" customWidth="1"/>
    <col min="12795" max="13047" width="8.85546875" style="57"/>
    <col min="13048" max="13048" width="6.42578125" style="57" customWidth="1"/>
    <col min="13049" max="13049" width="46.5703125" style="57" customWidth="1"/>
    <col min="13050" max="13050" width="29.42578125" style="57" customWidth="1"/>
    <col min="13051" max="13303" width="8.85546875" style="57"/>
    <col min="13304" max="13304" width="6.42578125" style="57" customWidth="1"/>
    <col min="13305" max="13305" width="46.5703125" style="57" customWidth="1"/>
    <col min="13306" max="13306" width="29.42578125" style="57" customWidth="1"/>
    <col min="13307" max="13559" width="8.85546875" style="57"/>
    <col min="13560" max="13560" width="6.42578125" style="57" customWidth="1"/>
    <col min="13561" max="13561" width="46.5703125" style="57" customWidth="1"/>
    <col min="13562" max="13562" width="29.42578125" style="57" customWidth="1"/>
    <col min="13563" max="13815" width="8.85546875" style="57"/>
    <col min="13816" max="13816" width="6.42578125" style="57" customWidth="1"/>
    <col min="13817" max="13817" width="46.5703125" style="57" customWidth="1"/>
    <col min="13818" max="13818" width="29.42578125" style="57" customWidth="1"/>
    <col min="13819" max="14071" width="8.85546875" style="57"/>
    <col min="14072" max="14072" width="6.42578125" style="57" customWidth="1"/>
    <col min="14073" max="14073" width="46.5703125" style="57" customWidth="1"/>
    <col min="14074" max="14074" width="29.42578125" style="57" customWidth="1"/>
    <col min="14075" max="14327" width="8.85546875" style="57"/>
    <col min="14328" max="14328" width="6.42578125" style="57" customWidth="1"/>
    <col min="14329" max="14329" width="46.5703125" style="57" customWidth="1"/>
    <col min="14330" max="14330" width="29.42578125" style="57" customWidth="1"/>
    <col min="14331" max="14583" width="8.85546875" style="57"/>
    <col min="14584" max="14584" width="6.42578125" style="57" customWidth="1"/>
    <col min="14585" max="14585" width="46.5703125" style="57" customWidth="1"/>
    <col min="14586" max="14586" width="29.42578125" style="57" customWidth="1"/>
    <col min="14587" max="14839" width="8.85546875" style="57"/>
    <col min="14840" max="14840" width="6.42578125" style="57" customWidth="1"/>
    <col min="14841" max="14841" width="46.5703125" style="57" customWidth="1"/>
    <col min="14842" max="14842" width="29.42578125" style="57" customWidth="1"/>
    <col min="14843" max="15095" width="8.85546875" style="57"/>
    <col min="15096" max="15096" width="6.42578125" style="57" customWidth="1"/>
    <col min="15097" max="15097" width="46.5703125" style="57" customWidth="1"/>
    <col min="15098" max="15098" width="29.42578125" style="57" customWidth="1"/>
    <col min="15099" max="15351" width="8.85546875" style="57"/>
    <col min="15352" max="15352" width="6.42578125" style="57" customWidth="1"/>
    <col min="15353" max="15353" width="46.5703125" style="57" customWidth="1"/>
    <col min="15354" max="15354" width="29.42578125" style="57" customWidth="1"/>
    <col min="15355" max="15607" width="8.85546875" style="57"/>
    <col min="15608" max="15608" width="6.42578125" style="57" customWidth="1"/>
    <col min="15609" max="15609" width="46.5703125" style="57" customWidth="1"/>
    <col min="15610" max="15610" width="29.42578125" style="57" customWidth="1"/>
    <col min="15611" max="15863" width="8.85546875" style="57"/>
    <col min="15864" max="15864" width="6.42578125" style="57" customWidth="1"/>
    <col min="15865" max="15865" width="46.5703125" style="57" customWidth="1"/>
    <col min="15866" max="15866" width="29.42578125" style="57" customWidth="1"/>
    <col min="15867" max="16119" width="8.85546875" style="57"/>
    <col min="16120" max="16120" width="6.42578125" style="57" customWidth="1"/>
    <col min="16121" max="16121" width="46.5703125" style="57" customWidth="1"/>
    <col min="16122" max="16122" width="29.42578125" style="57" customWidth="1"/>
    <col min="16123" max="16384" width="8.85546875" style="57"/>
  </cols>
  <sheetData>
    <row r="1" spans="1:8" x14ac:dyDescent="0.2">
      <c r="B1" s="29" t="s">
        <v>99</v>
      </c>
      <c r="E1" s="153" t="s">
        <v>389</v>
      </c>
    </row>
    <row r="2" spans="1:8" x14ac:dyDescent="0.2">
      <c r="B2" s="29" t="s">
        <v>168</v>
      </c>
      <c r="E2" s="153" t="s">
        <v>373</v>
      </c>
    </row>
    <row r="3" spans="1:8" x14ac:dyDescent="0.2">
      <c r="B3" s="29"/>
      <c r="C3" s="29" t="s">
        <v>140</v>
      </c>
      <c r="E3" s="57" t="s">
        <v>75</v>
      </c>
    </row>
    <row r="4" spans="1:8" ht="13.5" thickBot="1" x14ac:dyDescent="0.25">
      <c r="B4" s="29"/>
    </row>
    <row r="5" spans="1:8" ht="38.25" x14ac:dyDescent="0.2">
      <c r="A5" s="1" t="s">
        <v>1</v>
      </c>
      <c r="B5" s="75" t="s">
        <v>141</v>
      </c>
      <c r="C5" s="45" t="s">
        <v>273</v>
      </c>
      <c r="D5" s="76" t="s">
        <v>39</v>
      </c>
      <c r="E5" s="59" t="s">
        <v>102</v>
      </c>
      <c r="F5" s="59" t="s">
        <v>40</v>
      </c>
      <c r="G5" s="59" t="s">
        <v>97</v>
      </c>
      <c r="H5" s="59" t="s">
        <v>41</v>
      </c>
    </row>
    <row r="6" spans="1:8" x14ac:dyDescent="0.2">
      <c r="A6" s="4">
        <v>27</v>
      </c>
      <c r="B6" s="46" t="s">
        <v>3</v>
      </c>
      <c r="C6" s="33">
        <f t="shared" ref="C6:C37" si="0">SUM(D6:H6)</f>
        <v>430846783</v>
      </c>
      <c r="D6" s="47">
        <v>43198155</v>
      </c>
      <c r="E6" s="47">
        <v>156167809</v>
      </c>
      <c r="F6" s="47">
        <v>101956900</v>
      </c>
      <c r="G6" s="47">
        <v>29809443</v>
      </c>
      <c r="H6" s="47">
        <v>99714476</v>
      </c>
    </row>
    <row r="7" spans="1:8" ht="25.5" x14ac:dyDescent="0.2">
      <c r="A7" s="4">
        <v>28</v>
      </c>
      <c r="B7" s="46" t="s">
        <v>4</v>
      </c>
      <c r="C7" s="33">
        <f t="shared" si="0"/>
        <v>84121659</v>
      </c>
      <c r="D7" s="47">
        <v>9166575</v>
      </c>
      <c r="E7" s="47">
        <v>32624488</v>
      </c>
      <c r="F7" s="47">
        <v>15131912</v>
      </c>
      <c r="G7" s="47">
        <v>5907575</v>
      </c>
      <c r="H7" s="47">
        <v>21291109</v>
      </c>
    </row>
    <row r="8" spans="1:8" x14ac:dyDescent="0.2">
      <c r="A8" s="4">
        <v>87</v>
      </c>
      <c r="B8" s="46" t="s">
        <v>5</v>
      </c>
      <c r="C8" s="33">
        <f t="shared" si="0"/>
        <v>500957516</v>
      </c>
      <c r="D8" s="47">
        <v>310430117</v>
      </c>
      <c r="E8" s="47">
        <v>36756385</v>
      </c>
      <c r="F8" s="47">
        <v>73265880</v>
      </c>
      <c r="G8" s="47">
        <v>37438265</v>
      </c>
      <c r="H8" s="47">
        <v>43066869</v>
      </c>
    </row>
    <row r="9" spans="1:8" x14ac:dyDescent="0.2">
      <c r="A9" s="4">
        <v>88</v>
      </c>
      <c r="B9" s="18" t="s">
        <v>6</v>
      </c>
      <c r="C9" s="48">
        <f t="shared" si="0"/>
        <v>3546500</v>
      </c>
      <c r="D9" s="61">
        <f>D10</f>
        <v>3546500</v>
      </c>
      <c r="E9" s="7">
        <f>E10</f>
        <v>0</v>
      </c>
      <c r="F9" s="7">
        <f>F10</f>
        <v>0</v>
      </c>
      <c r="G9" s="7">
        <f>G10</f>
        <v>0</v>
      </c>
      <c r="H9" s="7">
        <f>H10</f>
        <v>0</v>
      </c>
    </row>
    <row r="10" spans="1:8" ht="25.5" x14ac:dyDescent="0.2">
      <c r="A10" s="4">
        <v>89</v>
      </c>
      <c r="B10" s="18" t="s">
        <v>7</v>
      </c>
      <c r="C10" s="48">
        <f t="shared" si="0"/>
        <v>3546500</v>
      </c>
      <c r="D10" s="62">
        <v>3546500</v>
      </c>
      <c r="E10" s="5"/>
      <c r="F10" s="5"/>
      <c r="G10" s="5"/>
      <c r="H10" s="5"/>
    </row>
    <row r="11" spans="1:8" x14ac:dyDescent="0.2">
      <c r="A11" s="4">
        <v>90</v>
      </c>
      <c r="B11" s="18" t="s">
        <v>8</v>
      </c>
      <c r="C11" s="48">
        <f t="shared" si="0"/>
        <v>800000</v>
      </c>
      <c r="D11" s="61">
        <f>D12</f>
        <v>800000</v>
      </c>
      <c r="E11" s="7">
        <f>E12</f>
        <v>0</v>
      </c>
      <c r="F11" s="7">
        <f>F12</f>
        <v>0</v>
      </c>
      <c r="G11" s="7">
        <f>G12</f>
        <v>0</v>
      </c>
      <c r="H11" s="7">
        <f>H12</f>
        <v>0</v>
      </c>
    </row>
    <row r="12" spans="1:8" ht="25.5" x14ac:dyDescent="0.2">
      <c r="A12" s="4">
        <v>91</v>
      </c>
      <c r="B12" s="18" t="s">
        <v>9</v>
      </c>
      <c r="C12" s="48">
        <f t="shared" si="0"/>
        <v>800000</v>
      </c>
      <c r="D12" s="61">
        <v>800000</v>
      </c>
      <c r="E12" s="7"/>
      <c r="F12" s="7"/>
      <c r="G12" s="7"/>
      <c r="H12" s="7"/>
    </row>
    <row r="13" spans="1:8" x14ac:dyDescent="0.2">
      <c r="A13" s="4">
        <v>92</v>
      </c>
      <c r="B13" s="18" t="s">
        <v>10</v>
      </c>
      <c r="C13" s="48">
        <f t="shared" si="0"/>
        <v>9071998</v>
      </c>
      <c r="D13" s="61">
        <f>SUM(D14:D15)</f>
        <v>9071998</v>
      </c>
      <c r="E13" s="7">
        <f>SUM(E14:E15)</f>
        <v>0</v>
      </c>
      <c r="F13" s="7">
        <f>SUM(F14:F15)</f>
        <v>0</v>
      </c>
      <c r="G13" s="7">
        <f>SUM(G14:G15)</f>
        <v>0</v>
      </c>
      <c r="H13" s="7">
        <f>SUM(H14:H15)</f>
        <v>0</v>
      </c>
    </row>
    <row r="14" spans="1:8" x14ac:dyDescent="0.2">
      <c r="A14" s="4">
        <v>93</v>
      </c>
      <c r="B14" s="18" t="s">
        <v>11</v>
      </c>
      <c r="C14" s="48">
        <f t="shared" si="0"/>
        <v>1000000</v>
      </c>
      <c r="D14" s="62">
        <v>1000000</v>
      </c>
      <c r="E14" s="5"/>
      <c r="F14" s="5"/>
      <c r="G14" s="5"/>
      <c r="H14" s="5"/>
    </row>
    <row r="15" spans="1:8" x14ac:dyDescent="0.2">
      <c r="A15" s="4">
        <v>94</v>
      </c>
      <c r="B15" s="18" t="s">
        <v>12</v>
      </c>
      <c r="C15" s="48">
        <f t="shared" si="0"/>
        <v>8071998</v>
      </c>
      <c r="D15" s="62">
        <v>8071998</v>
      </c>
      <c r="E15" s="5"/>
      <c r="F15" s="5"/>
      <c r="G15" s="5"/>
      <c r="H15" s="5"/>
    </row>
    <row r="16" spans="1:8" x14ac:dyDescent="0.2">
      <c r="A16" s="4">
        <v>96</v>
      </c>
      <c r="B16" s="20" t="s">
        <v>13</v>
      </c>
      <c r="C16" s="48">
        <f t="shared" si="0"/>
        <v>13418498</v>
      </c>
      <c r="D16" s="60">
        <f>D9+D11+D13</f>
        <v>13418498</v>
      </c>
      <c r="E16" s="9">
        <f>E9+E11+E13</f>
        <v>0</v>
      </c>
      <c r="F16" s="9">
        <f>F9+F11+F13</f>
        <v>0</v>
      </c>
      <c r="G16" s="9">
        <f>G9+G11+G13</f>
        <v>0</v>
      </c>
      <c r="H16" s="9">
        <f>H9+H11+H13</f>
        <v>0</v>
      </c>
    </row>
    <row r="17" spans="1:8" ht="18.75" customHeight="1" x14ac:dyDescent="0.2">
      <c r="A17" s="4">
        <v>97</v>
      </c>
      <c r="B17" s="18" t="s">
        <v>14</v>
      </c>
      <c r="C17" s="48">
        <f t="shared" si="0"/>
        <v>0</v>
      </c>
      <c r="D17" s="62"/>
      <c r="E17" s="5"/>
      <c r="F17" s="5"/>
      <c r="G17" s="5"/>
      <c r="H17" s="5"/>
    </row>
    <row r="18" spans="1:8" ht="25.5" x14ac:dyDescent="0.2">
      <c r="A18" s="4">
        <v>98</v>
      </c>
      <c r="B18" s="18" t="s">
        <v>15</v>
      </c>
      <c r="C18" s="48">
        <f t="shared" si="0"/>
        <v>198744843</v>
      </c>
      <c r="D18" s="63">
        <f>SUM(D19:D22)</f>
        <v>198367411</v>
      </c>
      <c r="E18" s="6">
        <f>SUM(E19:E22)</f>
        <v>0</v>
      </c>
      <c r="F18" s="6">
        <f>SUM(F19:F22)</f>
        <v>227432</v>
      </c>
      <c r="G18" s="6">
        <f>SUM(G19:G22)</f>
        <v>150000</v>
      </c>
      <c r="H18" s="6">
        <f>SUM(H19:H22)</f>
        <v>0</v>
      </c>
    </row>
    <row r="19" spans="1:8" x14ac:dyDescent="0.2">
      <c r="A19" s="4">
        <v>99</v>
      </c>
      <c r="B19" s="18" t="s">
        <v>142</v>
      </c>
      <c r="C19" s="48">
        <f t="shared" si="0"/>
        <v>4650000</v>
      </c>
      <c r="D19" s="62">
        <v>4500000</v>
      </c>
      <c r="E19" s="5"/>
      <c r="F19" s="5"/>
      <c r="G19" s="5">
        <v>150000</v>
      </c>
      <c r="H19" s="5"/>
    </row>
    <row r="20" spans="1:8" x14ac:dyDescent="0.2">
      <c r="A20" s="4">
        <v>100</v>
      </c>
      <c r="B20" s="18" t="s">
        <v>16</v>
      </c>
      <c r="C20" s="48">
        <f t="shared" si="0"/>
        <v>227432</v>
      </c>
      <c r="D20" s="62"/>
      <c r="E20" s="5"/>
      <c r="F20" s="5">
        <v>227432</v>
      </c>
      <c r="G20" s="5"/>
      <c r="H20" s="5"/>
    </row>
    <row r="21" spans="1:8" ht="25.5" x14ac:dyDescent="0.2">
      <c r="A21" s="4">
        <v>101</v>
      </c>
      <c r="B21" s="18" t="s">
        <v>17</v>
      </c>
      <c r="C21" s="48">
        <f t="shared" si="0"/>
        <v>0</v>
      </c>
      <c r="D21" s="62"/>
      <c r="E21" s="5"/>
      <c r="F21" s="5"/>
      <c r="G21" s="5"/>
      <c r="H21" s="5"/>
    </row>
    <row r="22" spans="1:8" x14ac:dyDescent="0.2">
      <c r="A22" s="4">
        <v>102</v>
      </c>
      <c r="B22" s="18" t="s">
        <v>18</v>
      </c>
      <c r="C22" s="48">
        <f t="shared" si="0"/>
        <v>193867411</v>
      </c>
      <c r="D22" s="62">
        <v>193867411</v>
      </c>
      <c r="E22" s="5"/>
      <c r="F22" s="5"/>
      <c r="G22" s="5"/>
      <c r="H22" s="5"/>
    </row>
    <row r="23" spans="1:8" ht="25.5" x14ac:dyDescent="0.2">
      <c r="A23" s="4">
        <v>103</v>
      </c>
      <c r="B23" s="18" t="s">
        <v>158</v>
      </c>
      <c r="C23" s="48">
        <f t="shared" si="0"/>
        <v>23144398</v>
      </c>
      <c r="D23" s="62">
        <v>23144398</v>
      </c>
      <c r="E23" s="5"/>
      <c r="F23" s="5"/>
      <c r="G23" s="5"/>
      <c r="H23" s="5"/>
    </row>
    <row r="24" spans="1:8" ht="16.5" customHeight="1" x14ac:dyDescent="0.2">
      <c r="A24" s="4"/>
      <c r="B24" s="18" t="s">
        <v>144</v>
      </c>
      <c r="C24" s="48">
        <f t="shared" si="0"/>
        <v>0</v>
      </c>
      <c r="D24" s="62"/>
      <c r="E24" s="5"/>
      <c r="F24" s="5"/>
      <c r="G24" s="5"/>
      <c r="H24" s="5"/>
    </row>
    <row r="25" spans="1:8" ht="16.5" customHeight="1" x14ac:dyDescent="0.2">
      <c r="A25" s="4">
        <v>104</v>
      </c>
      <c r="B25" s="18" t="s">
        <v>19</v>
      </c>
      <c r="C25" s="48">
        <f t="shared" si="0"/>
        <v>116989280</v>
      </c>
      <c r="D25" s="62">
        <v>116989280</v>
      </c>
      <c r="E25" s="5"/>
      <c r="F25" s="5"/>
      <c r="G25" s="5"/>
      <c r="H25" s="5"/>
    </row>
    <row r="26" spans="1:8" ht="18" customHeight="1" x14ac:dyDescent="0.2">
      <c r="A26" s="4">
        <v>105</v>
      </c>
      <c r="B26" s="20" t="s">
        <v>20</v>
      </c>
      <c r="C26" s="48">
        <f t="shared" si="0"/>
        <v>338878521</v>
      </c>
      <c r="D26" s="60">
        <f>D17+D18+D23+D24+D25</f>
        <v>338501089</v>
      </c>
      <c r="E26" s="9">
        <f>E17+E18+E23+E24+E25</f>
        <v>0</v>
      </c>
      <c r="F26" s="9">
        <f>F17+F18+F23+F24+F25</f>
        <v>227432</v>
      </c>
      <c r="G26" s="9">
        <f>G17+G18+G23+G24+G25</f>
        <v>150000</v>
      </c>
      <c r="H26" s="9">
        <f>H17+H18+H23+H24+H25</f>
        <v>0</v>
      </c>
    </row>
    <row r="27" spans="1:8" x14ac:dyDescent="0.2">
      <c r="A27" s="4">
        <v>106</v>
      </c>
      <c r="B27" s="18" t="s">
        <v>21</v>
      </c>
      <c r="C27" s="48">
        <f t="shared" si="0"/>
        <v>1306200</v>
      </c>
      <c r="D27" s="62">
        <v>1300000</v>
      </c>
      <c r="E27" s="5"/>
      <c r="F27" s="5"/>
      <c r="G27" s="5">
        <v>6200</v>
      </c>
      <c r="H27" s="5"/>
    </row>
    <row r="28" spans="1:8" x14ac:dyDescent="0.2">
      <c r="A28" s="4">
        <v>107</v>
      </c>
      <c r="B28" s="18" t="s">
        <v>22</v>
      </c>
      <c r="C28" s="48">
        <f t="shared" si="0"/>
        <v>1034994748</v>
      </c>
      <c r="D28" s="62">
        <v>1034994748</v>
      </c>
      <c r="E28" s="5"/>
      <c r="F28" s="5"/>
      <c r="G28" s="5"/>
      <c r="H28" s="5"/>
    </row>
    <row r="29" spans="1:8" x14ac:dyDescent="0.2">
      <c r="A29" s="4">
        <v>108</v>
      </c>
      <c r="B29" s="18" t="s">
        <v>23</v>
      </c>
      <c r="C29" s="48">
        <f t="shared" si="0"/>
        <v>1119244</v>
      </c>
      <c r="D29" s="62">
        <v>47244</v>
      </c>
      <c r="E29" s="5">
        <v>1000000</v>
      </c>
      <c r="F29" s="5">
        <v>60000</v>
      </c>
      <c r="G29" s="5"/>
      <c r="H29" s="5">
        <v>12000</v>
      </c>
    </row>
    <row r="30" spans="1:8" x14ac:dyDescent="0.2">
      <c r="A30" s="4">
        <v>109</v>
      </c>
      <c r="B30" s="18" t="s">
        <v>24</v>
      </c>
      <c r="C30" s="48">
        <f t="shared" si="0"/>
        <v>42920262</v>
      </c>
      <c r="D30" s="62">
        <v>25342625</v>
      </c>
      <c r="E30" s="5">
        <v>3000000</v>
      </c>
      <c r="F30" s="5">
        <v>3528189</v>
      </c>
      <c r="G30" s="5">
        <v>10270820</v>
      </c>
      <c r="H30" s="5">
        <v>778628</v>
      </c>
    </row>
    <row r="31" spans="1:8" ht="25.5" x14ac:dyDescent="0.2">
      <c r="A31" s="4">
        <v>110</v>
      </c>
      <c r="B31" s="18" t="s">
        <v>25</v>
      </c>
      <c r="C31" s="48">
        <f t="shared" si="0"/>
        <v>81568180</v>
      </c>
      <c r="D31" s="62">
        <v>76921396</v>
      </c>
      <c r="E31" s="5">
        <v>1080000</v>
      </c>
      <c r="F31" s="5">
        <v>968811</v>
      </c>
      <c r="G31" s="5">
        <v>2384504</v>
      </c>
      <c r="H31" s="5">
        <v>213469</v>
      </c>
    </row>
    <row r="32" spans="1:8" x14ac:dyDescent="0.2">
      <c r="A32" s="4">
        <v>111</v>
      </c>
      <c r="B32" s="20" t="s">
        <v>26</v>
      </c>
      <c r="C32" s="48">
        <f t="shared" si="0"/>
        <v>1161908634</v>
      </c>
      <c r="D32" s="60">
        <f>SUM(D27:D31)</f>
        <v>1138606013</v>
      </c>
      <c r="E32" s="9">
        <f>SUM(E27:E31)</f>
        <v>5080000</v>
      </c>
      <c r="F32" s="9">
        <f>SUM(F27:F31)</f>
        <v>4557000</v>
      </c>
      <c r="G32" s="9">
        <f>SUM(G27:G31)</f>
        <v>12661524</v>
      </c>
      <c r="H32" s="9">
        <f>SUM(H27:H31)</f>
        <v>1004097</v>
      </c>
    </row>
    <row r="33" spans="1:8" x14ac:dyDescent="0.2">
      <c r="A33" s="4">
        <v>112</v>
      </c>
      <c r="B33" s="18" t="s">
        <v>27</v>
      </c>
      <c r="C33" s="48">
        <f t="shared" si="0"/>
        <v>161130971</v>
      </c>
      <c r="D33" s="62">
        <v>161130971</v>
      </c>
      <c r="E33" s="5"/>
      <c r="F33" s="5"/>
      <c r="G33" s="5"/>
      <c r="H33" s="5"/>
    </row>
    <row r="34" spans="1:8" x14ac:dyDescent="0.2">
      <c r="A34" s="4"/>
      <c r="B34" s="18" t="s">
        <v>145</v>
      </c>
      <c r="C34" s="48">
        <f t="shared" si="0"/>
        <v>200000</v>
      </c>
      <c r="D34" s="62"/>
      <c r="E34" s="5">
        <v>200000</v>
      </c>
      <c r="F34" s="5"/>
      <c r="G34" s="5"/>
      <c r="H34" s="5"/>
    </row>
    <row r="35" spans="1:8" x14ac:dyDescent="0.2">
      <c r="A35" s="4">
        <v>113</v>
      </c>
      <c r="B35" s="18" t="s">
        <v>28</v>
      </c>
      <c r="C35" s="48">
        <f t="shared" si="0"/>
        <v>1872126</v>
      </c>
      <c r="D35" s="62">
        <v>596063</v>
      </c>
      <c r="E35" s="5"/>
      <c r="F35" s="5">
        <v>1276063</v>
      </c>
      <c r="G35" s="5"/>
      <c r="H35" s="5"/>
    </row>
    <row r="36" spans="1:8" ht="25.5" x14ac:dyDescent="0.2">
      <c r="A36" s="4">
        <v>114</v>
      </c>
      <c r="B36" s="18" t="s">
        <v>29</v>
      </c>
      <c r="C36" s="48">
        <f t="shared" si="0"/>
        <v>44064835</v>
      </c>
      <c r="D36" s="62">
        <v>43666298</v>
      </c>
      <c r="E36" s="5">
        <v>54000</v>
      </c>
      <c r="F36" s="5">
        <v>344537</v>
      </c>
      <c r="G36" s="5"/>
      <c r="H36" s="5"/>
    </row>
    <row r="37" spans="1:8" x14ac:dyDescent="0.2">
      <c r="A37" s="4">
        <v>115</v>
      </c>
      <c r="B37" s="20" t="s">
        <v>30</v>
      </c>
      <c r="C37" s="48">
        <f t="shared" si="0"/>
        <v>207267932</v>
      </c>
      <c r="D37" s="60">
        <f>SUM(D33:D36)</f>
        <v>205393332</v>
      </c>
      <c r="E37" s="9">
        <f>SUM(E33:E36)</f>
        <v>254000</v>
      </c>
      <c r="F37" s="9">
        <f>SUM(F33:F36)</f>
        <v>1620600</v>
      </c>
      <c r="G37" s="9">
        <f>SUM(G33:G36)</f>
        <v>0</v>
      </c>
      <c r="H37" s="9">
        <f>SUM(H33:H36)</f>
        <v>0</v>
      </c>
    </row>
    <row r="38" spans="1:8" ht="25.5" x14ac:dyDescent="0.2">
      <c r="A38" s="4">
        <v>116</v>
      </c>
      <c r="B38" s="18" t="s">
        <v>169</v>
      </c>
      <c r="C38" s="48">
        <f>SUM(D38:H38)</f>
        <v>7516495</v>
      </c>
      <c r="D38" s="61">
        <v>7516495</v>
      </c>
      <c r="E38" s="7">
        <f>SUM(E39:E41)</f>
        <v>0</v>
      </c>
      <c r="F38" s="7">
        <f>SUM(F39:F41)</f>
        <v>0</v>
      </c>
      <c r="G38" s="7">
        <f>SUM(G39:G41)</f>
        <v>0</v>
      </c>
      <c r="H38" s="7">
        <f>SUM(H39:H41)</f>
        <v>0</v>
      </c>
    </row>
    <row r="39" spans="1:8" ht="25.5" x14ac:dyDescent="0.2">
      <c r="A39" s="4">
        <v>119</v>
      </c>
      <c r="B39" s="18" t="s">
        <v>170</v>
      </c>
      <c r="C39" s="48">
        <f t="shared" ref="C39:C48" si="1">SUM(D39:H39)</f>
        <v>17672517</v>
      </c>
      <c r="D39" s="62">
        <f>SUM(D40:D41)</f>
        <v>17672517</v>
      </c>
      <c r="E39" s="5"/>
      <c r="F39" s="5"/>
      <c r="G39" s="5"/>
      <c r="H39" s="5"/>
    </row>
    <row r="40" spans="1:8" ht="25.5" x14ac:dyDescent="0.2">
      <c r="A40" s="4">
        <v>118</v>
      </c>
      <c r="B40" s="18" t="s">
        <v>146</v>
      </c>
      <c r="C40" s="48">
        <f t="shared" si="1"/>
        <v>8562517</v>
      </c>
      <c r="D40" s="62">
        <v>8562517</v>
      </c>
      <c r="E40" s="5"/>
      <c r="F40" s="5"/>
      <c r="G40" s="5"/>
      <c r="H40" s="5"/>
    </row>
    <row r="41" spans="1:8" x14ac:dyDescent="0.2">
      <c r="A41" s="4">
        <v>117</v>
      </c>
      <c r="B41" s="18" t="s">
        <v>147</v>
      </c>
      <c r="C41" s="48">
        <f t="shared" si="1"/>
        <v>9110000</v>
      </c>
      <c r="D41" s="62">
        <v>9110000</v>
      </c>
      <c r="E41" s="5"/>
      <c r="F41" s="5"/>
      <c r="G41" s="5"/>
      <c r="H41" s="5"/>
    </row>
    <row r="42" spans="1:8" x14ac:dyDescent="0.2">
      <c r="A42" s="4">
        <v>120</v>
      </c>
      <c r="B42" s="20" t="s">
        <v>31</v>
      </c>
      <c r="C42" s="48">
        <f t="shared" si="1"/>
        <v>25189012</v>
      </c>
      <c r="D42" s="60">
        <f>D38+D39</f>
        <v>25189012</v>
      </c>
      <c r="E42" s="60">
        <f t="shared" ref="E42:H42" si="2">E38+E39</f>
        <v>0</v>
      </c>
      <c r="F42" s="60">
        <f t="shared" si="2"/>
        <v>0</v>
      </c>
      <c r="G42" s="60">
        <f t="shared" si="2"/>
        <v>0</v>
      </c>
      <c r="H42" s="60">
        <f t="shared" si="2"/>
        <v>0</v>
      </c>
    </row>
    <row r="43" spans="1:8" x14ac:dyDescent="0.2">
      <c r="A43" s="4">
        <v>121</v>
      </c>
      <c r="B43" s="19" t="s">
        <v>32</v>
      </c>
      <c r="C43" s="64">
        <f>C6+C7+C8+C16+C26+C32+C37+C42</f>
        <v>2762588555</v>
      </c>
      <c r="D43" s="64">
        <f>D6+D7+D8+D16+D26+D32+D37+D42</f>
        <v>2083902791</v>
      </c>
      <c r="E43" s="64">
        <f t="shared" ref="E43:H43" si="3">E6+E7+E8+E16+E26+E32+E37+E42</f>
        <v>230882682</v>
      </c>
      <c r="F43" s="64">
        <f t="shared" si="3"/>
        <v>196759724</v>
      </c>
      <c r="G43" s="64">
        <f t="shared" si="3"/>
        <v>85966807</v>
      </c>
      <c r="H43" s="64">
        <f t="shared" si="3"/>
        <v>165076551</v>
      </c>
    </row>
    <row r="44" spans="1:8" ht="25.5" x14ac:dyDescent="0.2">
      <c r="A44" s="4">
        <v>122</v>
      </c>
      <c r="B44" s="18" t="s">
        <v>33</v>
      </c>
      <c r="C44" s="48">
        <f t="shared" si="1"/>
        <v>48776198</v>
      </c>
      <c r="D44" s="62">
        <v>48776198</v>
      </c>
      <c r="E44" s="5"/>
      <c r="F44" s="5"/>
      <c r="G44" s="5"/>
      <c r="H44" s="5"/>
    </row>
    <row r="45" spans="1:8" ht="25.5" x14ac:dyDescent="0.2">
      <c r="A45" s="4">
        <v>123</v>
      </c>
      <c r="B45" s="18" t="s">
        <v>34</v>
      </c>
      <c r="C45" s="48">
        <f>SUM(D45:H45)</f>
        <v>555010950</v>
      </c>
      <c r="D45" s="77">
        <v>555010950</v>
      </c>
      <c r="E45" s="5"/>
      <c r="F45" s="5"/>
      <c r="G45" s="5"/>
      <c r="H45" s="5"/>
    </row>
    <row r="46" spans="1:8" x14ac:dyDescent="0.2">
      <c r="A46" s="4">
        <v>124</v>
      </c>
      <c r="B46" s="18" t="s">
        <v>35</v>
      </c>
      <c r="C46" s="48">
        <f t="shared" si="1"/>
        <v>603787148</v>
      </c>
      <c r="D46" s="61">
        <f>SUM(D44:D45)</f>
        <v>603787148</v>
      </c>
      <c r="E46" s="7">
        <f>SUM(E44:E45)</f>
        <v>0</v>
      </c>
      <c r="F46" s="7">
        <f>SUM(F44:F45)</f>
        <v>0</v>
      </c>
      <c r="G46" s="7">
        <f>SUM(G44:G45)</f>
        <v>0</v>
      </c>
      <c r="H46" s="7">
        <f>SUM(H44:H45)</f>
        <v>0</v>
      </c>
    </row>
    <row r="47" spans="1:8" ht="13.5" thickBot="1" x14ac:dyDescent="0.25">
      <c r="A47" s="4">
        <v>125</v>
      </c>
      <c r="B47" s="65" t="s">
        <v>36</v>
      </c>
      <c r="C47" s="48">
        <f t="shared" si="1"/>
        <v>603787148</v>
      </c>
      <c r="D47" s="66">
        <f>D46</f>
        <v>603787148</v>
      </c>
      <c r="E47" s="67">
        <f>E46</f>
        <v>0</v>
      </c>
      <c r="F47" s="67">
        <f>F46</f>
        <v>0</v>
      </c>
      <c r="G47" s="67">
        <f>G46</f>
        <v>0</v>
      </c>
      <c r="H47" s="67">
        <f>H46</f>
        <v>0</v>
      </c>
    </row>
    <row r="48" spans="1:8" ht="14.25" thickTop="1" thickBot="1" x14ac:dyDescent="0.25">
      <c r="A48" s="4">
        <v>126</v>
      </c>
      <c r="B48" s="21" t="s">
        <v>37</v>
      </c>
      <c r="C48" s="48">
        <f t="shared" si="1"/>
        <v>3366375703</v>
      </c>
      <c r="D48" s="17">
        <f>D43+D47</f>
        <v>2687689939</v>
      </c>
      <c r="E48" s="11">
        <f>E43+E47</f>
        <v>230882682</v>
      </c>
      <c r="F48" s="11">
        <f>F43+F47</f>
        <v>196759724</v>
      </c>
      <c r="G48" s="11">
        <f>G43+G47</f>
        <v>85966807</v>
      </c>
      <c r="H48" s="11">
        <f>H43+H47</f>
        <v>165076551</v>
      </c>
    </row>
    <row r="49" spans="3:8" ht="13.5" thickTop="1" x14ac:dyDescent="0.2">
      <c r="C49" s="26">
        <f>'2'!C78-'4'!C48</f>
        <v>0</v>
      </c>
      <c r="D49" s="26"/>
      <c r="E49" s="26"/>
      <c r="F49" s="26"/>
      <c r="G49" s="26"/>
      <c r="H49" s="26"/>
    </row>
    <row r="50" spans="3:8" x14ac:dyDescent="0.2">
      <c r="C50" s="26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92B7-74C0-41F5-B392-C4FD3ACB7438}">
  <dimension ref="A1:H41"/>
  <sheetViews>
    <sheetView workbookViewId="0">
      <selection activeCell="G1" sqref="G1"/>
    </sheetView>
  </sheetViews>
  <sheetFormatPr defaultColWidth="9.140625" defaultRowHeight="12.75" x14ac:dyDescent="0.2"/>
  <cols>
    <col min="1" max="1" width="5.7109375" style="82" customWidth="1"/>
    <col min="2" max="2" width="4.5703125" style="82" customWidth="1"/>
    <col min="3" max="3" width="27.28515625" style="82" customWidth="1"/>
    <col min="4" max="4" width="18.28515625" style="82" customWidth="1"/>
    <col min="5" max="5" width="7.42578125" style="82" customWidth="1"/>
    <col min="6" max="6" width="24.7109375" style="82" customWidth="1"/>
    <col min="7" max="7" width="16.7109375" style="82" customWidth="1"/>
    <col min="8" max="8" width="16.85546875" style="82" customWidth="1"/>
    <col min="9" max="16384" width="9.140625" style="82"/>
  </cols>
  <sheetData>
    <row r="1" spans="1:8" x14ac:dyDescent="0.2">
      <c r="C1" s="83" t="s">
        <v>183</v>
      </c>
      <c r="D1" s="83"/>
      <c r="E1" s="84"/>
      <c r="F1" s="84"/>
      <c r="G1" s="153" t="s">
        <v>389</v>
      </c>
    </row>
    <row r="2" spans="1:8" x14ac:dyDescent="0.2">
      <c r="C2" s="84"/>
      <c r="D2" s="84" t="s">
        <v>184</v>
      </c>
      <c r="E2" s="84"/>
      <c r="F2" s="84"/>
      <c r="G2" s="153" t="s">
        <v>374</v>
      </c>
      <c r="H2" s="85"/>
    </row>
    <row r="3" spans="1:8" x14ac:dyDescent="0.2">
      <c r="C3" s="82" t="s">
        <v>185</v>
      </c>
      <c r="G3" s="22" t="s">
        <v>85</v>
      </c>
      <c r="H3" s="85"/>
    </row>
    <row r="4" spans="1:8" x14ac:dyDescent="0.2">
      <c r="G4" s="22"/>
      <c r="H4" s="85"/>
    </row>
    <row r="5" spans="1:8" x14ac:dyDescent="0.2">
      <c r="B5" s="82" t="s">
        <v>164</v>
      </c>
      <c r="C5" s="82" t="s">
        <v>76</v>
      </c>
      <c r="D5" s="82" t="s">
        <v>77</v>
      </c>
      <c r="E5" s="82" t="s">
        <v>167</v>
      </c>
      <c r="F5" s="82" t="s">
        <v>165</v>
      </c>
      <c r="G5" s="22" t="s">
        <v>78</v>
      </c>
      <c r="H5" s="85"/>
    </row>
    <row r="6" spans="1:8" x14ac:dyDescent="0.2">
      <c r="A6" s="24">
        <v>1</v>
      </c>
      <c r="B6" s="382" t="s">
        <v>186</v>
      </c>
      <c r="C6" s="382"/>
      <c r="D6" s="382"/>
      <c r="E6" s="382" t="s">
        <v>187</v>
      </c>
      <c r="F6" s="382"/>
      <c r="G6" s="382"/>
    </row>
    <row r="7" spans="1:8" x14ac:dyDescent="0.2">
      <c r="A7" s="24">
        <v>2</v>
      </c>
      <c r="B7" s="86" t="s">
        <v>188</v>
      </c>
      <c r="C7" s="86" t="s">
        <v>189</v>
      </c>
      <c r="D7" s="86"/>
      <c r="E7" s="86" t="s">
        <v>188</v>
      </c>
      <c r="F7" s="86" t="s">
        <v>190</v>
      </c>
      <c r="G7" s="86"/>
    </row>
    <row r="8" spans="1:8" x14ac:dyDescent="0.2">
      <c r="A8" s="24">
        <v>3</v>
      </c>
      <c r="B8" s="87" t="s">
        <v>191</v>
      </c>
      <c r="C8" s="88" t="s">
        <v>192</v>
      </c>
      <c r="D8" s="81">
        <f>'2'!C20</f>
        <v>714980710</v>
      </c>
      <c r="E8" s="87" t="s">
        <v>191</v>
      </c>
      <c r="F8" s="87" t="s">
        <v>193</v>
      </c>
      <c r="G8" s="81">
        <f>'4'!C6</f>
        <v>430846783</v>
      </c>
    </row>
    <row r="9" spans="1:8" x14ac:dyDescent="0.2">
      <c r="A9" s="24">
        <v>4</v>
      </c>
      <c r="B9" s="87" t="s">
        <v>194</v>
      </c>
      <c r="C9" s="88" t="s">
        <v>195</v>
      </c>
      <c r="D9" s="81">
        <f>'2'!C39</f>
        <v>345900244</v>
      </c>
      <c r="E9" s="87" t="s">
        <v>194</v>
      </c>
      <c r="F9" s="87" t="s">
        <v>196</v>
      </c>
      <c r="G9" s="81">
        <f>'4'!C7</f>
        <v>84121659</v>
      </c>
    </row>
    <row r="10" spans="1:8" x14ac:dyDescent="0.2">
      <c r="A10" s="24">
        <v>5</v>
      </c>
      <c r="B10" s="87" t="s">
        <v>197</v>
      </c>
      <c r="C10" s="88" t="s">
        <v>86</v>
      </c>
      <c r="D10" s="81">
        <f>'2'!C61</f>
        <v>43678546</v>
      </c>
      <c r="E10" s="87" t="s">
        <v>197</v>
      </c>
      <c r="F10" s="87" t="s">
        <v>198</v>
      </c>
      <c r="G10" s="81">
        <f>'4'!C8</f>
        <v>500957516</v>
      </c>
    </row>
    <row r="11" spans="1:8" x14ac:dyDescent="0.2">
      <c r="A11" s="24">
        <v>6</v>
      </c>
      <c r="B11" s="87" t="s">
        <v>199</v>
      </c>
      <c r="C11" s="88" t="s">
        <v>200</v>
      </c>
      <c r="D11" s="81">
        <f>'2'!C66</f>
        <v>435000</v>
      </c>
      <c r="E11" s="87" t="s">
        <v>199</v>
      </c>
      <c r="F11" s="87" t="s">
        <v>201</v>
      </c>
      <c r="G11" s="81">
        <f>'4'!C16</f>
        <v>13418498</v>
      </c>
    </row>
    <row r="12" spans="1:8" x14ac:dyDescent="0.2">
      <c r="A12" s="24">
        <v>7</v>
      </c>
      <c r="B12" s="87" t="s">
        <v>202</v>
      </c>
      <c r="C12" s="87"/>
      <c r="D12" s="81"/>
      <c r="E12" s="87" t="s">
        <v>202</v>
      </c>
      <c r="F12" s="87" t="s">
        <v>203</v>
      </c>
      <c r="G12" s="89">
        <f>'4'!C26</f>
        <v>338878521</v>
      </c>
    </row>
    <row r="13" spans="1:8" x14ac:dyDescent="0.2">
      <c r="A13" s="24">
        <v>8</v>
      </c>
      <c r="B13" s="87" t="s">
        <v>204</v>
      </c>
      <c r="C13" s="87"/>
      <c r="D13" s="81"/>
      <c r="E13" s="87" t="s">
        <v>204</v>
      </c>
      <c r="F13" s="87"/>
      <c r="G13" s="81"/>
    </row>
    <row r="14" spans="1:8" x14ac:dyDescent="0.2">
      <c r="A14" s="24">
        <v>9</v>
      </c>
      <c r="B14" s="87"/>
      <c r="C14" s="87"/>
      <c r="D14" s="81"/>
      <c r="E14" s="87" t="s">
        <v>205</v>
      </c>
      <c r="F14" s="87"/>
      <c r="G14" s="81"/>
    </row>
    <row r="15" spans="1:8" x14ac:dyDescent="0.2">
      <c r="A15" s="24">
        <v>10</v>
      </c>
      <c r="B15" s="87"/>
      <c r="C15" s="87"/>
      <c r="D15" s="81"/>
      <c r="E15" s="87"/>
      <c r="F15" s="87"/>
      <c r="G15" s="81"/>
    </row>
    <row r="16" spans="1:8" x14ac:dyDescent="0.2">
      <c r="A16" s="24">
        <v>11</v>
      </c>
      <c r="B16" s="90"/>
      <c r="C16" s="90" t="s">
        <v>206</v>
      </c>
      <c r="D16" s="91">
        <f>SUM(D8:D15)</f>
        <v>1104994500</v>
      </c>
      <c r="E16" s="90"/>
      <c r="F16" s="90" t="s">
        <v>207</v>
      </c>
      <c r="G16" s="91">
        <f>SUM(G8:G14)</f>
        <v>1368222977</v>
      </c>
      <c r="H16" s="92">
        <f>D16-G16</f>
        <v>-263228477</v>
      </c>
    </row>
    <row r="17" spans="1:8" x14ac:dyDescent="0.2">
      <c r="A17" s="24">
        <v>12</v>
      </c>
      <c r="B17" s="87"/>
      <c r="C17" s="87"/>
      <c r="D17" s="81"/>
      <c r="E17" s="87"/>
      <c r="F17" s="87" t="s">
        <v>208</v>
      </c>
      <c r="G17" s="81">
        <f>D16</f>
        <v>1104994500</v>
      </c>
    </row>
    <row r="18" spans="1:8" x14ac:dyDescent="0.2">
      <c r="A18" s="24">
        <v>13</v>
      </c>
      <c r="B18" s="87"/>
      <c r="C18" s="87"/>
      <c r="D18" s="81"/>
      <c r="E18" s="87"/>
      <c r="F18" s="87" t="s">
        <v>209</v>
      </c>
      <c r="G18" s="81">
        <f>G16-G17</f>
        <v>263228477</v>
      </c>
    </row>
    <row r="19" spans="1:8" x14ac:dyDescent="0.2">
      <c r="A19" s="24">
        <v>14</v>
      </c>
      <c r="B19" s="87"/>
      <c r="C19" s="93"/>
      <c r="D19" s="81"/>
      <c r="E19" s="87"/>
      <c r="F19" s="87"/>
      <c r="G19" s="81"/>
    </row>
    <row r="20" spans="1:8" x14ac:dyDescent="0.2">
      <c r="A20" s="24">
        <v>15</v>
      </c>
      <c r="B20" s="90" t="s">
        <v>210</v>
      </c>
      <c r="C20" s="90" t="s">
        <v>211</v>
      </c>
      <c r="D20" s="91"/>
      <c r="E20" s="90" t="s">
        <v>210</v>
      </c>
      <c r="F20" s="90" t="s">
        <v>212</v>
      </c>
      <c r="G20" s="91"/>
    </row>
    <row r="21" spans="1:8" x14ac:dyDescent="0.2">
      <c r="A21" s="24">
        <v>16</v>
      </c>
      <c r="B21" s="87" t="s">
        <v>213</v>
      </c>
      <c r="C21" s="87" t="s">
        <v>214</v>
      </c>
      <c r="D21" s="81">
        <f>'2'!C28</f>
        <v>488892415</v>
      </c>
      <c r="E21" s="87" t="s">
        <v>213</v>
      </c>
      <c r="F21" s="87" t="s">
        <v>81</v>
      </c>
      <c r="G21" s="81">
        <f>'4'!C32</f>
        <v>1161908634</v>
      </c>
    </row>
    <row r="22" spans="1:8" x14ac:dyDescent="0.2">
      <c r="A22" s="24">
        <v>17</v>
      </c>
      <c r="B22" s="87" t="s">
        <v>215</v>
      </c>
      <c r="C22" s="87" t="s">
        <v>216</v>
      </c>
      <c r="D22" s="81">
        <f>'2'!C64</f>
        <v>20900614</v>
      </c>
      <c r="E22" s="87" t="s">
        <v>215</v>
      </c>
      <c r="F22" s="87" t="s">
        <v>79</v>
      </c>
      <c r="G22" s="81">
        <f>'4'!C37</f>
        <v>207267932</v>
      </c>
    </row>
    <row r="23" spans="1:8" x14ac:dyDescent="0.2">
      <c r="A23" s="24">
        <v>18</v>
      </c>
      <c r="B23" s="87" t="s">
        <v>217</v>
      </c>
      <c r="C23" s="87" t="s">
        <v>218</v>
      </c>
      <c r="D23" s="81">
        <f>'2'!C70</f>
        <v>728000</v>
      </c>
      <c r="E23" s="87" t="s">
        <v>217</v>
      </c>
      <c r="F23" s="87" t="s">
        <v>219</v>
      </c>
      <c r="G23" s="81">
        <f>'4'!C42</f>
        <v>25189012</v>
      </c>
    </row>
    <row r="24" spans="1:8" x14ac:dyDescent="0.2">
      <c r="A24" s="24">
        <v>19</v>
      </c>
      <c r="B24" s="87" t="s">
        <v>220</v>
      </c>
      <c r="C24" s="87"/>
      <c r="D24" s="81"/>
      <c r="E24" s="87" t="s">
        <v>220</v>
      </c>
      <c r="F24" s="88"/>
      <c r="G24" s="81"/>
    </row>
    <row r="25" spans="1:8" x14ac:dyDescent="0.2">
      <c r="A25" s="24">
        <v>20</v>
      </c>
      <c r="B25" s="87" t="s">
        <v>221</v>
      </c>
      <c r="C25" s="87"/>
      <c r="D25" s="81"/>
      <c r="E25" s="87" t="s">
        <v>221</v>
      </c>
      <c r="F25" s="87"/>
      <c r="G25" s="81"/>
    </row>
    <row r="26" spans="1:8" x14ac:dyDescent="0.2">
      <c r="A26" s="24">
        <v>21</v>
      </c>
      <c r="B26" s="87" t="s">
        <v>222</v>
      </c>
      <c r="C26" s="87"/>
      <c r="D26" s="81"/>
      <c r="E26" s="87"/>
      <c r="F26" s="87"/>
      <c r="G26" s="81"/>
    </row>
    <row r="27" spans="1:8" x14ac:dyDescent="0.2">
      <c r="A27" s="24">
        <v>22</v>
      </c>
      <c r="B27" s="87" t="s">
        <v>223</v>
      </c>
      <c r="C27" s="94"/>
      <c r="D27" s="81"/>
      <c r="E27" s="87"/>
      <c r="F27" s="87"/>
      <c r="G27" s="81"/>
    </row>
    <row r="28" spans="1:8" x14ac:dyDescent="0.2">
      <c r="A28" s="24">
        <v>23</v>
      </c>
      <c r="B28" s="87" t="s">
        <v>224</v>
      </c>
      <c r="C28" s="87"/>
      <c r="D28" s="81"/>
      <c r="E28" s="87"/>
      <c r="F28" s="87"/>
      <c r="G28" s="81"/>
    </row>
    <row r="29" spans="1:8" x14ac:dyDescent="0.2">
      <c r="A29" s="24">
        <v>24</v>
      </c>
      <c r="B29" s="90"/>
      <c r="C29" s="90" t="s">
        <v>225</v>
      </c>
      <c r="D29" s="91">
        <f>SUM(D21:D28)</f>
        <v>510521029</v>
      </c>
      <c r="E29" s="90"/>
      <c r="F29" s="90" t="s">
        <v>226</v>
      </c>
      <c r="G29" s="91">
        <f>SUM(G21:G26)</f>
        <v>1394365578</v>
      </c>
      <c r="H29" s="92">
        <f>D29-G29</f>
        <v>-883844549</v>
      </c>
    </row>
    <row r="30" spans="1:8" x14ac:dyDescent="0.2">
      <c r="A30" s="24">
        <v>25</v>
      </c>
      <c r="B30" s="87"/>
      <c r="C30" s="87"/>
      <c r="D30" s="81"/>
      <c r="E30" s="87"/>
      <c r="F30" s="87" t="s">
        <v>227</v>
      </c>
      <c r="G30" s="81">
        <f>D29</f>
        <v>510521029</v>
      </c>
    </row>
    <row r="31" spans="1:8" x14ac:dyDescent="0.2">
      <c r="A31" s="24">
        <v>26</v>
      </c>
      <c r="B31" s="87"/>
      <c r="C31" s="87"/>
      <c r="D31" s="81"/>
      <c r="E31" s="87"/>
      <c r="F31" s="87" t="s">
        <v>228</v>
      </c>
      <c r="G31" s="81">
        <f>G29-G30</f>
        <v>883844549</v>
      </c>
    </row>
    <row r="32" spans="1:8" x14ac:dyDescent="0.2">
      <c r="A32" s="24">
        <v>27</v>
      </c>
      <c r="B32" s="87"/>
      <c r="D32" s="81"/>
      <c r="E32" s="87"/>
      <c r="F32" s="87"/>
      <c r="G32" s="81"/>
    </row>
    <row r="33" spans="1:8" ht="13.5" thickBot="1" x14ac:dyDescent="0.25">
      <c r="A33" s="24">
        <v>28</v>
      </c>
      <c r="B33" s="95"/>
      <c r="C33" s="95" t="s">
        <v>229</v>
      </c>
      <c r="D33" s="96">
        <f>D16+D29</f>
        <v>1615515529</v>
      </c>
      <c r="E33" s="95"/>
      <c r="F33" s="95" t="s">
        <v>230</v>
      </c>
      <c r="G33" s="96">
        <f>SUM(G16+G29)</f>
        <v>2762588555</v>
      </c>
      <c r="H33" s="97">
        <f>D33-G33</f>
        <v>-1147073026</v>
      </c>
    </row>
    <row r="34" spans="1:8" x14ac:dyDescent="0.2">
      <c r="A34" s="98"/>
      <c r="B34" s="98"/>
      <c r="C34" s="99" t="s">
        <v>231</v>
      </c>
      <c r="D34" s="100">
        <f>'2'!C75</f>
        <v>555010950</v>
      </c>
      <c r="F34" s="99" t="s">
        <v>232</v>
      </c>
      <c r="G34" s="101">
        <f>'4'!C45</f>
        <v>555010950</v>
      </c>
      <c r="H34" s="92">
        <f>D34+D35+D36+D37-G34-G37</f>
        <v>1147073026</v>
      </c>
    </row>
    <row r="35" spans="1:8" x14ac:dyDescent="0.2">
      <c r="A35" s="98"/>
      <c r="B35" s="98"/>
      <c r="C35" s="99" t="s">
        <v>368</v>
      </c>
      <c r="D35" s="100">
        <f>'2'!C72</f>
        <v>60000000</v>
      </c>
      <c r="F35" s="99"/>
      <c r="G35" s="101"/>
      <c r="H35" s="92"/>
    </row>
    <row r="36" spans="1:8" x14ac:dyDescent="0.2">
      <c r="A36" s="98"/>
      <c r="B36" s="98"/>
      <c r="C36" s="99" t="s">
        <v>274</v>
      </c>
      <c r="D36" s="100">
        <f>'2'!C74</f>
        <v>35374483</v>
      </c>
      <c r="F36" s="99"/>
      <c r="G36" s="101"/>
      <c r="H36" s="92"/>
    </row>
    <row r="37" spans="1:8" x14ac:dyDescent="0.2">
      <c r="A37" s="98"/>
      <c r="B37" s="98"/>
      <c r="C37" s="99" t="s">
        <v>233</v>
      </c>
      <c r="D37" s="100">
        <f>'2'!C73</f>
        <v>1100474741</v>
      </c>
      <c r="F37" s="99" t="s">
        <v>234</v>
      </c>
      <c r="G37" s="101">
        <f>'4'!C44</f>
        <v>48776198</v>
      </c>
    </row>
    <row r="38" spans="1:8" x14ac:dyDescent="0.2">
      <c r="A38" s="98"/>
      <c r="B38" s="98"/>
      <c r="C38" s="99" t="s">
        <v>235</v>
      </c>
      <c r="D38" s="100">
        <f>SUM(D33:D37)</f>
        <v>3366375703</v>
      </c>
      <c r="F38" s="99" t="s">
        <v>236</v>
      </c>
      <c r="G38" s="101">
        <f>SUM(G33:G37)</f>
        <v>3366375703</v>
      </c>
    </row>
    <row r="39" spans="1:8" x14ac:dyDescent="0.2">
      <c r="A39" s="98"/>
      <c r="B39" s="98"/>
      <c r="C39" s="98"/>
      <c r="D39" s="100"/>
      <c r="G39" s="101"/>
    </row>
    <row r="40" spans="1:8" x14ac:dyDescent="0.2">
      <c r="A40" s="98"/>
      <c r="B40" s="98"/>
      <c r="C40" s="98"/>
      <c r="D40" s="100"/>
      <c r="G40" s="101"/>
    </row>
    <row r="41" spans="1:8" x14ac:dyDescent="0.2">
      <c r="A41" s="98"/>
      <c r="B41" s="98"/>
      <c r="D41" s="100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AD6A-0FCE-4703-9557-D677EB437FAF}">
  <dimension ref="A1:H31"/>
  <sheetViews>
    <sheetView workbookViewId="0">
      <selection activeCell="F2" sqref="F2"/>
    </sheetView>
  </sheetViews>
  <sheetFormatPr defaultColWidth="9.140625" defaultRowHeight="12.75" x14ac:dyDescent="0.2"/>
  <cols>
    <col min="1" max="1" width="5.140625" style="174" customWidth="1"/>
    <col min="2" max="2" width="36.5703125" style="154" customWidth="1"/>
    <col min="3" max="3" width="13.42578125" style="154" customWidth="1"/>
    <col min="4" max="4" width="13.85546875" style="154" customWidth="1"/>
    <col min="5" max="5" width="15.85546875" style="154" customWidth="1"/>
    <col min="6" max="6" width="14.7109375" style="154" customWidth="1"/>
    <col min="7" max="7" width="16" style="154" customWidth="1"/>
    <col min="8" max="8" width="11.140625" style="154" customWidth="1"/>
    <col min="9" max="16384" width="9.140625" style="154"/>
  </cols>
  <sheetData>
    <row r="1" spans="1:8" x14ac:dyDescent="0.2">
      <c r="A1" s="154"/>
      <c r="C1" s="155" t="s">
        <v>0</v>
      </c>
      <c r="D1" s="155"/>
      <c r="E1" s="155"/>
    </row>
    <row r="2" spans="1:8" x14ac:dyDescent="0.2">
      <c r="A2" s="154"/>
      <c r="C2" s="156" t="s">
        <v>275</v>
      </c>
      <c r="D2" s="156"/>
      <c r="E2" s="156"/>
      <c r="F2" s="153" t="s">
        <v>390</v>
      </c>
    </row>
    <row r="3" spans="1:8" x14ac:dyDescent="0.2">
      <c r="A3" s="154"/>
      <c r="C3" s="58" t="s">
        <v>166</v>
      </c>
      <c r="D3" s="155"/>
      <c r="E3" s="155"/>
      <c r="F3" s="153" t="s">
        <v>375</v>
      </c>
    </row>
    <row r="4" spans="1:8" x14ac:dyDescent="0.2">
      <c r="A4" s="154"/>
      <c r="F4" s="22" t="s">
        <v>98</v>
      </c>
    </row>
    <row r="5" spans="1:8" x14ac:dyDescent="0.2">
      <c r="A5" s="154"/>
      <c r="B5" s="154" t="s">
        <v>155</v>
      </c>
      <c r="C5" s="154" t="s">
        <v>276</v>
      </c>
      <c r="D5" s="154" t="s">
        <v>77</v>
      </c>
      <c r="E5" s="154" t="s">
        <v>156</v>
      </c>
      <c r="F5" s="154" t="s">
        <v>157</v>
      </c>
      <c r="G5" s="154" t="s">
        <v>78</v>
      </c>
    </row>
    <row r="6" spans="1:8" x14ac:dyDescent="0.2">
      <c r="A6" s="154"/>
      <c r="B6" s="157" t="s">
        <v>277</v>
      </c>
      <c r="C6" s="383" t="s">
        <v>278</v>
      </c>
      <c r="D6" s="384"/>
      <c r="E6" s="157" t="s">
        <v>279</v>
      </c>
      <c r="F6" s="157" t="s">
        <v>280</v>
      </c>
      <c r="G6" s="157" t="s">
        <v>281</v>
      </c>
    </row>
    <row r="7" spans="1:8" x14ac:dyDescent="0.2">
      <c r="A7" s="154"/>
      <c r="B7" s="158"/>
      <c r="C7" s="158" t="s">
        <v>282</v>
      </c>
      <c r="D7" s="158" t="s">
        <v>283</v>
      </c>
      <c r="E7" s="158"/>
      <c r="F7" s="158"/>
      <c r="G7" s="158" t="s">
        <v>284</v>
      </c>
    </row>
    <row r="8" spans="1:8" x14ac:dyDescent="0.2">
      <c r="A8" s="154">
        <v>1</v>
      </c>
      <c r="B8" s="159" t="s">
        <v>285</v>
      </c>
      <c r="C8" s="160">
        <f>SUM(C9:C19)</f>
        <v>3100000</v>
      </c>
      <c r="D8" s="160">
        <f>SUM(D9:D19)</f>
        <v>7900000</v>
      </c>
      <c r="E8" s="160">
        <f>SUM(E9:E19)</f>
        <v>800000</v>
      </c>
      <c r="F8" s="160">
        <f>SUM(F9:F20)</f>
        <v>3546500</v>
      </c>
      <c r="G8" s="160">
        <f>SUM(G9:G20)</f>
        <v>13418498</v>
      </c>
    </row>
    <row r="9" spans="1:8" x14ac:dyDescent="0.2">
      <c r="A9" s="154">
        <v>2</v>
      </c>
      <c r="B9" s="161" t="s">
        <v>286</v>
      </c>
      <c r="C9" s="162"/>
      <c r="D9" s="162"/>
      <c r="E9" s="162"/>
      <c r="F9" s="162"/>
      <c r="G9" s="162"/>
    </row>
    <row r="10" spans="1:8" x14ac:dyDescent="0.2">
      <c r="A10" s="154">
        <v>3</v>
      </c>
      <c r="B10" s="163" t="s">
        <v>287</v>
      </c>
      <c r="C10" s="164"/>
      <c r="D10" s="164"/>
      <c r="E10" s="164"/>
      <c r="F10" s="164"/>
      <c r="G10" s="164"/>
    </row>
    <row r="11" spans="1:8" x14ac:dyDescent="0.2">
      <c r="A11" s="154">
        <v>4</v>
      </c>
      <c r="B11" s="165" t="s">
        <v>288</v>
      </c>
      <c r="C11" s="164"/>
      <c r="D11" s="164">
        <v>600000</v>
      </c>
      <c r="E11" s="164"/>
      <c r="F11" s="164"/>
      <c r="G11" s="164">
        <f>SUM(C11:F11)</f>
        <v>600000</v>
      </c>
      <c r="H11" s="166"/>
    </row>
    <row r="12" spans="1:8" x14ac:dyDescent="0.2">
      <c r="A12" s="154">
        <v>5</v>
      </c>
      <c r="B12" s="165" t="s">
        <v>289</v>
      </c>
      <c r="C12" s="164"/>
      <c r="D12" s="164">
        <v>6300000</v>
      </c>
      <c r="E12" s="164"/>
      <c r="F12" s="164"/>
      <c r="G12" s="164">
        <v>4371998</v>
      </c>
    </row>
    <row r="13" spans="1:8" x14ac:dyDescent="0.2">
      <c r="A13" s="154">
        <v>6</v>
      </c>
      <c r="B13" s="165" t="s">
        <v>290</v>
      </c>
      <c r="C13" s="164">
        <v>1500000</v>
      </c>
      <c r="D13" s="164"/>
      <c r="E13" s="164"/>
      <c r="F13" s="164"/>
      <c r="G13" s="164">
        <f t="shared" ref="G13:G20" si="0">SUM(C13:F13)</f>
        <v>1500000</v>
      </c>
      <c r="H13" s="166"/>
    </row>
    <row r="14" spans="1:8" x14ac:dyDescent="0.2">
      <c r="A14" s="154">
        <v>7</v>
      </c>
      <c r="B14" s="167" t="s">
        <v>291</v>
      </c>
      <c r="C14" s="164">
        <v>700000</v>
      </c>
      <c r="D14" s="164"/>
      <c r="E14" s="164"/>
      <c r="F14" s="164"/>
      <c r="G14" s="164">
        <f t="shared" si="0"/>
        <v>700000</v>
      </c>
      <c r="H14" s="166"/>
    </row>
    <row r="15" spans="1:8" x14ac:dyDescent="0.2">
      <c r="A15" s="154">
        <v>8</v>
      </c>
      <c r="B15" s="165" t="s">
        <v>292</v>
      </c>
      <c r="C15" s="164"/>
      <c r="D15" s="164">
        <v>1000000</v>
      </c>
      <c r="E15" s="164"/>
      <c r="F15" s="164"/>
      <c r="G15" s="164">
        <f>SUM(C15:F15)</f>
        <v>1000000</v>
      </c>
    </row>
    <row r="16" spans="1:8" x14ac:dyDescent="0.2">
      <c r="A16" s="154">
        <v>9</v>
      </c>
      <c r="B16" s="165" t="s">
        <v>293</v>
      </c>
      <c r="C16" s="164">
        <v>900000</v>
      </c>
      <c r="D16" s="164"/>
      <c r="E16" s="164"/>
      <c r="F16" s="164"/>
      <c r="G16" s="164">
        <f t="shared" si="0"/>
        <v>900000</v>
      </c>
    </row>
    <row r="17" spans="1:8" x14ac:dyDescent="0.2">
      <c r="A17" s="154">
        <v>10</v>
      </c>
      <c r="B17" s="163" t="s">
        <v>294</v>
      </c>
      <c r="C17" s="164"/>
      <c r="D17" s="164"/>
      <c r="E17" s="164"/>
      <c r="F17" s="164"/>
      <c r="G17" s="164">
        <f t="shared" si="0"/>
        <v>0</v>
      </c>
    </row>
    <row r="18" spans="1:8" x14ac:dyDescent="0.2">
      <c r="A18" s="154">
        <v>11</v>
      </c>
      <c r="B18" s="165" t="s">
        <v>295</v>
      </c>
      <c r="C18" s="164"/>
      <c r="D18" s="164"/>
      <c r="E18" s="164">
        <v>250000</v>
      </c>
      <c r="F18" s="164"/>
      <c r="G18" s="164">
        <f t="shared" si="0"/>
        <v>250000</v>
      </c>
    </row>
    <row r="19" spans="1:8" x14ac:dyDescent="0.2">
      <c r="A19" s="154">
        <v>12</v>
      </c>
      <c r="B19" s="168" t="s">
        <v>296</v>
      </c>
      <c r="C19" s="169"/>
      <c r="D19" s="169"/>
      <c r="E19" s="169">
        <v>550000</v>
      </c>
      <c r="F19" s="169"/>
      <c r="G19" s="169">
        <f t="shared" si="0"/>
        <v>550000</v>
      </c>
      <c r="H19" s="166"/>
    </row>
    <row r="20" spans="1:8" x14ac:dyDescent="0.2">
      <c r="A20" s="154"/>
      <c r="B20" s="320" t="s">
        <v>367</v>
      </c>
      <c r="F20" s="154">
        <v>3546500</v>
      </c>
      <c r="G20" s="169">
        <f t="shared" si="0"/>
        <v>3546500</v>
      </c>
    </row>
    <row r="21" spans="1:8" x14ac:dyDescent="0.2">
      <c r="A21" s="154"/>
      <c r="B21" s="171" t="s">
        <v>297</v>
      </c>
      <c r="C21" s="172"/>
      <c r="D21" s="172"/>
      <c r="E21" s="172"/>
      <c r="F21" s="172"/>
      <c r="G21" s="173">
        <f>SUM(G22:G23)</f>
        <v>5996002</v>
      </c>
    </row>
    <row r="22" spans="1:8" x14ac:dyDescent="0.2">
      <c r="A22" s="154"/>
      <c r="B22" s="174" t="s">
        <v>298</v>
      </c>
      <c r="G22" s="175">
        <v>2544000</v>
      </c>
    </row>
    <row r="23" spans="1:8" x14ac:dyDescent="0.2">
      <c r="A23" s="154"/>
      <c r="B23" s="176" t="s">
        <v>299</v>
      </c>
      <c r="C23" s="177"/>
      <c r="D23" s="177"/>
      <c r="E23" s="177"/>
      <c r="F23" s="177"/>
      <c r="G23" s="178">
        <v>3452002</v>
      </c>
    </row>
    <row r="24" spans="1:8" x14ac:dyDescent="0.2">
      <c r="A24" s="154"/>
      <c r="B24" s="171" t="s">
        <v>300</v>
      </c>
      <c r="C24" s="172"/>
      <c r="D24" s="172"/>
      <c r="E24" s="172"/>
      <c r="F24" s="172"/>
      <c r="G24" s="179"/>
    </row>
    <row r="25" spans="1:8" x14ac:dyDescent="0.2">
      <c r="A25" s="154"/>
      <c r="B25" s="176" t="s">
        <v>301</v>
      </c>
      <c r="C25" s="177"/>
      <c r="D25" s="177"/>
      <c r="E25" s="177"/>
      <c r="F25" s="177"/>
      <c r="G25" s="180">
        <v>3000000</v>
      </c>
    </row>
    <row r="26" spans="1:8" x14ac:dyDescent="0.2">
      <c r="A26" s="154"/>
      <c r="G26" s="170"/>
    </row>
    <row r="27" spans="1:8" x14ac:dyDescent="0.2">
      <c r="A27" s="154"/>
      <c r="B27" s="181" t="s">
        <v>302</v>
      </c>
      <c r="C27" s="181"/>
      <c r="D27" s="181"/>
      <c r="E27" s="181"/>
      <c r="F27" s="181"/>
      <c r="G27" s="182">
        <f>G8+G21+G25</f>
        <v>22414500</v>
      </c>
    </row>
    <row r="28" spans="1:8" x14ac:dyDescent="0.2">
      <c r="A28" s="154"/>
      <c r="G28" s="170"/>
    </row>
    <row r="29" spans="1:8" x14ac:dyDescent="0.2">
      <c r="A29" s="154"/>
    </row>
    <row r="30" spans="1:8" x14ac:dyDescent="0.2">
      <c r="A30" s="154"/>
    </row>
    <row r="31" spans="1:8" x14ac:dyDescent="0.2">
      <c r="A31" s="154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5E64-5251-4095-AA60-B87D34E3DEA1}">
  <dimension ref="A1:H122"/>
  <sheetViews>
    <sheetView workbookViewId="0">
      <pane ySplit="6" topLeftCell="A50" activePane="bottomLeft" state="frozen"/>
      <selection pane="bottomLeft" activeCell="F1" sqref="F1"/>
    </sheetView>
  </sheetViews>
  <sheetFormatPr defaultRowHeight="12.75" x14ac:dyDescent="0.2"/>
  <cols>
    <col min="1" max="1" width="5.7109375" style="57" customWidth="1"/>
    <col min="2" max="2" width="50" style="57" customWidth="1"/>
    <col min="3" max="3" width="14.7109375" style="57" customWidth="1"/>
    <col min="4" max="8" width="12.7109375" style="57" customWidth="1"/>
    <col min="9" max="255" width="8.85546875" style="57"/>
    <col min="256" max="256" width="5.7109375" style="57" customWidth="1"/>
    <col min="257" max="257" width="50" style="57" customWidth="1"/>
    <col min="258" max="258" width="28.85546875" style="57" customWidth="1"/>
    <col min="259" max="511" width="8.85546875" style="57"/>
    <col min="512" max="512" width="5.7109375" style="57" customWidth="1"/>
    <col min="513" max="513" width="50" style="57" customWidth="1"/>
    <col min="514" max="514" width="28.85546875" style="57" customWidth="1"/>
    <col min="515" max="767" width="8.85546875" style="57"/>
    <col min="768" max="768" width="5.7109375" style="57" customWidth="1"/>
    <col min="769" max="769" width="50" style="57" customWidth="1"/>
    <col min="770" max="770" width="28.85546875" style="57" customWidth="1"/>
    <col min="771" max="1023" width="8.85546875" style="57"/>
    <col min="1024" max="1024" width="5.7109375" style="57" customWidth="1"/>
    <col min="1025" max="1025" width="50" style="57" customWidth="1"/>
    <col min="1026" max="1026" width="28.85546875" style="57" customWidth="1"/>
    <col min="1027" max="1279" width="8.85546875" style="57"/>
    <col min="1280" max="1280" width="5.7109375" style="57" customWidth="1"/>
    <col min="1281" max="1281" width="50" style="57" customWidth="1"/>
    <col min="1282" max="1282" width="28.85546875" style="57" customWidth="1"/>
    <col min="1283" max="1535" width="8.85546875" style="57"/>
    <col min="1536" max="1536" width="5.7109375" style="57" customWidth="1"/>
    <col min="1537" max="1537" width="50" style="57" customWidth="1"/>
    <col min="1538" max="1538" width="28.85546875" style="57" customWidth="1"/>
    <col min="1539" max="1791" width="8.85546875" style="57"/>
    <col min="1792" max="1792" width="5.7109375" style="57" customWidth="1"/>
    <col min="1793" max="1793" width="50" style="57" customWidth="1"/>
    <col min="1794" max="1794" width="28.85546875" style="57" customWidth="1"/>
    <col min="1795" max="2047" width="8.85546875" style="57"/>
    <col min="2048" max="2048" width="5.7109375" style="57" customWidth="1"/>
    <col min="2049" max="2049" width="50" style="57" customWidth="1"/>
    <col min="2050" max="2050" width="28.85546875" style="57" customWidth="1"/>
    <col min="2051" max="2303" width="8.85546875" style="57"/>
    <col min="2304" max="2304" width="5.7109375" style="57" customWidth="1"/>
    <col min="2305" max="2305" width="50" style="57" customWidth="1"/>
    <col min="2306" max="2306" width="28.85546875" style="57" customWidth="1"/>
    <col min="2307" max="2559" width="8.85546875" style="57"/>
    <col min="2560" max="2560" width="5.7109375" style="57" customWidth="1"/>
    <col min="2561" max="2561" width="50" style="57" customWidth="1"/>
    <col min="2562" max="2562" width="28.85546875" style="57" customWidth="1"/>
    <col min="2563" max="2815" width="8.85546875" style="57"/>
    <col min="2816" max="2816" width="5.7109375" style="57" customWidth="1"/>
    <col min="2817" max="2817" width="50" style="57" customWidth="1"/>
    <col min="2818" max="2818" width="28.85546875" style="57" customWidth="1"/>
    <col min="2819" max="3071" width="8.85546875" style="57"/>
    <col min="3072" max="3072" width="5.7109375" style="57" customWidth="1"/>
    <col min="3073" max="3073" width="50" style="57" customWidth="1"/>
    <col min="3074" max="3074" width="28.85546875" style="57" customWidth="1"/>
    <col min="3075" max="3327" width="8.85546875" style="57"/>
    <col min="3328" max="3328" width="5.7109375" style="57" customWidth="1"/>
    <col min="3329" max="3329" width="50" style="57" customWidth="1"/>
    <col min="3330" max="3330" width="28.85546875" style="57" customWidth="1"/>
    <col min="3331" max="3583" width="8.85546875" style="57"/>
    <col min="3584" max="3584" width="5.7109375" style="57" customWidth="1"/>
    <col min="3585" max="3585" width="50" style="57" customWidth="1"/>
    <col min="3586" max="3586" width="28.85546875" style="57" customWidth="1"/>
    <col min="3587" max="3839" width="8.85546875" style="57"/>
    <col min="3840" max="3840" width="5.7109375" style="57" customWidth="1"/>
    <col min="3841" max="3841" width="50" style="57" customWidth="1"/>
    <col min="3842" max="3842" width="28.85546875" style="57" customWidth="1"/>
    <col min="3843" max="4095" width="8.85546875" style="57"/>
    <col min="4096" max="4096" width="5.7109375" style="57" customWidth="1"/>
    <col min="4097" max="4097" width="50" style="57" customWidth="1"/>
    <col min="4098" max="4098" width="28.85546875" style="57" customWidth="1"/>
    <col min="4099" max="4351" width="8.85546875" style="57"/>
    <col min="4352" max="4352" width="5.7109375" style="57" customWidth="1"/>
    <col min="4353" max="4353" width="50" style="57" customWidth="1"/>
    <col min="4354" max="4354" width="28.85546875" style="57" customWidth="1"/>
    <col min="4355" max="4607" width="8.85546875" style="57"/>
    <col min="4608" max="4608" width="5.7109375" style="57" customWidth="1"/>
    <col min="4609" max="4609" width="50" style="57" customWidth="1"/>
    <col min="4610" max="4610" width="28.85546875" style="57" customWidth="1"/>
    <col min="4611" max="4863" width="8.85546875" style="57"/>
    <col min="4864" max="4864" width="5.7109375" style="57" customWidth="1"/>
    <col min="4865" max="4865" width="50" style="57" customWidth="1"/>
    <col min="4866" max="4866" width="28.85546875" style="57" customWidth="1"/>
    <col min="4867" max="5119" width="8.85546875" style="57"/>
    <col min="5120" max="5120" width="5.7109375" style="57" customWidth="1"/>
    <col min="5121" max="5121" width="50" style="57" customWidth="1"/>
    <col min="5122" max="5122" width="28.85546875" style="57" customWidth="1"/>
    <col min="5123" max="5375" width="8.85546875" style="57"/>
    <col min="5376" max="5376" width="5.7109375" style="57" customWidth="1"/>
    <col min="5377" max="5377" width="50" style="57" customWidth="1"/>
    <col min="5378" max="5378" width="28.85546875" style="57" customWidth="1"/>
    <col min="5379" max="5631" width="8.85546875" style="57"/>
    <col min="5632" max="5632" width="5.7109375" style="57" customWidth="1"/>
    <col min="5633" max="5633" width="50" style="57" customWidth="1"/>
    <col min="5634" max="5634" width="28.85546875" style="57" customWidth="1"/>
    <col min="5635" max="5887" width="8.85546875" style="57"/>
    <col min="5888" max="5888" width="5.7109375" style="57" customWidth="1"/>
    <col min="5889" max="5889" width="50" style="57" customWidth="1"/>
    <col min="5890" max="5890" width="28.85546875" style="57" customWidth="1"/>
    <col min="5891" max="6143" width="8.85546875" style="57"/>
    <col min="6144" max="6144" width="5.7109375" style="57" customWidth="1"/>
    <col min="6145" max="6145" width="50" style="57" customWidth="1"/>
    <col min="6146" max="6146" width="28.85546875" style="57" customWidth="1"/>
    <col min="6147" max="6399" width="8.85546875" style="57"/>
    <col min="6400" max="6400" width="5.7109375" style="57" customWidth="1"/>
    <col min="6401" max="6401" width="50" style="57" customWidth="1"/>
    <col min="6402" max="6402" width="28.85546875" style="57" customWidth="1"/>
    <col min="6403" max="6655" width="8.85546875" style="57"/>
    <col min="6656" max="6656" width="5.7109375" style="57" customWidth="1"/>
    <col min="6657" max="6657" width="50" style="57" customWidth="1"/>
    <col min="6658" max="6658" width="28.85546875" style="57" customWidth="1"/>
    <col min="6659" max="6911" width="8.85546875" style="57"/>
    <col min="6912" max="6912" width="5.7109375" style="57" customWidth="1"/>
    <col min="6913" max="6913" width="50" style="57" customWidth="1"/>
    <col min="6914" max="6914" width="28.85546875" style="57" customWidth="1"/>
    <col min="6915" max="7167" width="8.85546875" style="57"/>
    <col min="7168" max="7168" width="5.7109375" style="57" customWidth="1"/>
    <col min="7169" max="7169" width="50" style="57" customWidth="1"/>
    <col min="7170" max="7170" width="28.85546875" style="57" customWidth="1"/>
    <col min="7171" max="7423" width="8.85546875" style="57"/>
    <col min="7424" max="7424" width="5.7109375" style="57" customWidth="1"/>
    <col min="7425" max="7425" width="50" style="57" customWidth="1"/>
    <col min="7426" max="7426" width="28.85546875" style="57" customWidth="1"/>
    <col min="7427" max="7679" width="8.85546875" style="57"/>
    <col min="7680" max="7680" width="5.7109375" style="57" customWidth="1"/>
    <col min="7681" max="7681" width="50" style="57" customWidth="1"/>
    <col min="7682" max="7682" width="28.85546875" style="57" customWidth="1"/>
    <col min="7683" max="7935" width="8.85546875" style="57"/>
    <col min="7936" max="7936" width="5.7109375" style="57" customWidth="1"/>
    <col min="7937" max="7937" width="50" style="57" customWidth="1"/>
    <col min="7938" max="7938" width="28.85546875" style="57" customWidth="1"/>
    <col min="7939" max="8191" width="8.85546875" style="57"/>
    <col min="8192" max="8192" width="5.7109375" style="57" customWidth="1"/>
    <col min="8193" max="8193" width="50" style="57" customWidth="1"/>
    <col min="8194" max="8194" width="28.85546875" style="57" customWidth="1"/>
    <col min="8195" max="8447" width="8.85546875" style="57"/>
    <col min="8448" max="8448" width="5.7109375" style="57" customWidth="1"/>
    <col min="8449" max="8449" width="50" style="57" customWidth="1"/>
    <col min="8450" max="8450" width="28.85546875" style="57" customWidth="1"/>
    <col min="8451" max="8703" width="8.85546875" style="57"/>
    <col min="8704" max="8704" width="5.7109375" style="57" customWidth="1"/>
    <col min="8705" max="8705" width="50" style="57" customWidth="1"/>
    <col min="8706" max="8706" width="28.85546875" style="57" customWidth="1"/>
    <col min="8707" max="8959" width="8.85546875" style="57"/>
    <col min="8960" max="8960" width="5.7109375" style="57" customWidth="1"/>
    <col min="8961" max="8961" width="50" style="57" customWidth="1"/>
    <col min="8962" max="8962" width="28.85546875" style="57" customWidth="1"/>
    <col min="8963" max="9215" width="8.85546875" style="57"/>
    <col min="9216" max="9216" width="5.7109375" style="57" customWidth="1"/>
    <col min="9217" max="9217" width="50" style="57" customWidth="1"/>
    <col min="9218" max="9218" width="28.85546875" style="57" customWidth="1"/>
    <col min="9219" max="9471" width="8.85546875" style="57"/>
    <col min="9472" max="9472" width="5.7109375" style="57" customWidth="1"/>
    <col min="9473" max="9473" width="50" style="57" customWidth="1"/>
    <col min="9474" max="9474" width="28.85546875" style="57" customWidth="1"/>
    <col min="9475" max="9727" width="8.85546875" style="57"/>
    <col min="9728" max="9728" width="5.7109375" style="57" customWidth="1"/>
    <col min="9729" max="9729" width="50" style="57" customWidth="1"/>
    <col min="9730" max="9730" width="28.85546875" style="57" customWidth="1"/>
    <col min="9731" max="9983" width="8.85546875" style="57"/>
    <col min="9984" max="9984" width="5.7109375" style="57" customWidth="1"/>
    <col min="9985" max="9985" width="50" style="57" customWidth="1"/>
    <col min="9986" max="9986" width="28.85546875" style="57" customWidth="1"/>
    <col min="9987" max="10239" width="8.85546875" style="57"/>
    <col min="10240" max="10240" width="5.7109375" style="57" customWidth="1"/>
    <col min="10241" max="10241" width="50" style="57" customWidth="1"/>
    <col min="10242" max="10242" width="28.85546875" style="57" customWidth="1"/>
    <col min="10243" max="10495" width="8.85546875" style="57"/>
    <col min="10496" max="10496" width="5.7109375" style="57" customWidth="1"/>
    <col min="10497" max="10497" width="50" style="57" customWidth="1"/>
    <col min="10498" max="10498" width="28.85546875" style="57" customWidth="1"/>
    <col min="10499" max="10751" width="8.85546875" style="57"/>
    <col min="10752" max="10752" width="5.7109375" style="57" customWidth="1"/>
    <col min="10753" max="10753" width="50" style="57" customWidth="1"/>
    <col min="10754" max="10754" width="28.85546875" style="57" customWidth="1"/>
    <col min="10755" max="11007" width="8.85546875" style="57"/>
    <col min="11008" max="11008" width="5.7109375" style="57" customWidth="1"/>
    <col min="11009" max="11009" width="50" style="57" customWidth="1"/>
    <col min="11010" max="11010" width="28.85546875" style="57" customWidth="1"/>
    <col min="11011" max="11263" width="8.85546875" style="57"/>
    <col min="11264" max="11264" width="5.7109375" style="57" customWidth="1"/>
    <col min="11265" max="11265" width="50" style="57" customWidth="1"/>
    <col min="11266" max="11266" width="28.85546875" style="57" customWidth="1"/>
    <col min="11267" max="11519" width="8.85546875" style="57"/>
    <col min="11520" max="11520" width="5.7109375" style="57" customWidth="1"/>
    <col min="11521" max="11521" width="50" style="57" customWidth="1"/>
    <col min="11522" max="11522" width="28.85546875" style="57" customWidth="1"/>
    <col min="11523" max="11775" width="8.85546875" style="57"/>
    <col min="11776" max="11776" width="5.7109375" style="57" customWidth="1"/>
    <col min="11777" max="11777" width="50" style="57" customWidth="1"/>
    <col min="11778" max="11778" width="28.85546875" style="57" customWidth="1"/>
    <col min="11779" max="12031" width="8.85546875" style="57"/>
    <col min="12032" max="12032" width="5.7109375" style="57" customWidth="1"/>
    <col min="12033" max="12033" width="50" style="57" customWidth="1"/>
    <col min="12034" max="12034" width="28.85546875" style="57" customWidth="1"/>
    <col min="12035" max="12287" width="8.85546875" style="57"/>
    <col min="12288" max="12288" width="5.7109375" style="57" customWidth="1"/>
    <col min="12289" max="12289" width="50" style="57" customWidth="1"/>
    <col min="12290" max="12290" width="28.85546875" style="57" customWidth="1"/>
    <col min="12291" max="12543" width="8.85546875" style="57"/>
    <col min="12544" max="12544" width="5.7109375" style="57" customWidth="1"/>
    <col min="12545" max="12545" width="50" style="57" customWidth="1"/>
    <col min="12546" max="12546" width="28.85546875" style="57" customWidth="1"/>
    <col min="12547" max="12799" width="8.85546875" style="57"/>
    <col min="12800" max="12800" width="5.7109375" style="57" customWidth="1"/>
    <col min="12801" max="12801" width="50" style="57" customWidth="1"/>
    <col min="12802" max="12802" width="28.85546875" style="57" customWidth="1"/>
    <col min="12803" max="13055" width="8.85546875" style="57"/>
    <col min="13056" max="13056" width="5.7109375" style="57" customWidth="1"/>
    <col min="13057" max="13057" width="50" style="57" customWidth="1"/>
    <col min="13058" max="13058" width="28.85546875" style="57" customWidth="1"/>
    <col min="13059" max="13311" width="8.85546875" style="57"/>
    <col min="13312" max="13312" width="5.7109375" style="57" customWidth="1"/>
    <col min="13313" max="13313" width="50" style="57" customWidth="1"/>
    <col min="13314" max="13314" width="28.85546875" style="57" customWidth="1"/>
    <col min="13315" max="13567" width="8.85546875" style="57"/>
    <col min="13568" max="13568" width="5.7109375" style="57" customWidth="1"/>
    <col min="13569" max="13569" width="50" style="57" customWidth="1"/>
    <col min="13570" max="13570" width="28.85546875" style="57" customWidth="1"/>
    <col min="13571" max="13823" width="8.85546875" style="57"/>
    <col min="13824" max="13824" width="5.7109375" style="57" customWidth="1"/>
    <col min="13825" max="13825" width="50" style="57" customWidth="1"/>
    <col min="13826" max="13826" width="28.85546875" style="57" customWidth="1"/>
    <col min="13827" max="14079" width="8.85546875" style="57"/>
    <col min="14080" max="14080" width="5.7109375" style="57" customWidth="1"/>
    <col min="14081" max="14081" width="50" style="57" customWidth="1"/>
    <col min="14082" max="14082" width="28.85546875" style="57" customWidth="1"/>
    <col min="14083" max="14335" width="8.85546875" style="57"/>
    <col min="14336" max="14336" width="5.7109375" style="57" customWidth="1"/>
    <col min="14337" max="14337" width="50" style="57" customWidth="1"/>
    <col min="14338" max="14338" width="28.85546875" style="57" customWidth="1"/>
    <col min="14339" max="14591" width="8.85546875" style="57"/>
    <col min="14592" max="14592" width="5.7109375" style="57" customWidth="1"/>
    <col min="14593" max="14593" width="50" style="57" customWidth="1"/>
    <col min="14594" max="14594" width="28.85546875" style="57" customWidth="1"/>
    <col min="14595" max="14847" width="8.85546875" style="57"/>
    <col min="14848" max="14848" width="5.7109375" style="57" customWidth="1"/>
    <col min="14849" max="14849" width="50" style="57" customWidth="1"/>
    <col min="14850" max="14850" width="28.85546875" style="57" customWidth="1"/>
    <col min="14851" max="15103" width="8.85546875" style="57"/>
    <col min="15104" max="15104" width="5.7109375" style="57" customWidth="1"/>
    <col min="15105" max="15105" width="50" style="57" customWidth="1"/>
    <col min="15106" max="15106" width="28.85546875" style="57" customWidth="1"/>
    <col min="15107" max="15359" width="8.85546875" style="57"/>
    <col min="15360" max="15360" width="5.7109375" style="57" customWidth="1"/>
    <col min="15361" max="15361" width="50" style="57" customWidth="1"/>
    <col min="15362" max="15362" width="28.85546875" style="57" customWidth="1"/>
    <col min="15363" max="15615" width="8.85546875" style="57"/>
    <col min="15616" max="15616" width="5.7109375" style="57" customWidth="1"/>
    <col min="15617" max="15617" width="50" style="57" customWidth="1"/>
    <col min="15618" max="15618" width="28.85546875" style="57" customWidth="1"/>
    <col min="15619" max="15871" width="8.85546875" style="57"/>
    <col min="15872" max="15872" width="5.7109375" style="57" customWidth="1"/>
    <col min="15873" max="15873" width="50" style="57" customWidth="1"/>
    <col min="15874" max="15874" width="28.85546875" style="57" customWidth="1"/>
    <col min="15875" max="16127" width="8.85546875" style="57"/>
    <col min="16128" max="16128" width="5.7109375" style="57" customWidth="1"/>
    <col min="16129" max="16129" width="50" style="57" customWidth="1"/>
    <col min="16130" max="16130" width="28.85546875" style="57" customWidth="1"/>
    <col min="16131" max="16384" width="8.85546875" style="57"/>
  </cols>
  <sheetData>
    <row r="1" spans="1:8" x14ac:dyDescent="0.2">
      <c r="B1" s="29" t="s">
        <v>99</v>
      </c>
      <c r="F1" s="153" t="s">
        <v>391</v>
      </c>
    </row>
    <row r="2" spans="1:8" x14ac:dyDescent="0.2">
      <c r="B2" s="58" t="s">
        <v>166</v>
      </c>
      <c r="C2" s="30"/>
      <c r="F2" s="153" t="s">
        <v>376</v>
      </c>
    </row>
    <row r="3" spans="1:8" x14ac:dyDescent="0.2">
      <c r="C3" s="12"/>
      <c r="F3" s="57" t="s">
        <v>75</v>
      </c>
    </row>
    <row r="4" spans="1:8" x14ac:dyDescent="0.2">
      <c r="B4" s="31" t="s">
        <v>150</v>
      </c>
      <c r="C4" s="71" t="s">
        <v>100</v>
      </c>
    </row>
    <row r="5" spans="1:8" ht="38.25" x14ac:dyDescent="0.2">
      <c r="A5" s="1" t="s">
        <v>1</v>
      </c>
      <c r="B5" s="2" t="s">
        <v>2</v>
      </c>
      <c r="C5" s="3" t="s">
        <v>101</v>
      </c>
      <c r="D5" s="3" t="s">
        <v>39</v>
      </c>
      <c r="E5" s="3" t="s">
        <v>102</v>
      </c>
      <c r="F5" s="3" t="s">
        <v>40</v>
      </c>
      <c r="G5" s="3" t="s">
        <v>97</v>
      </c>
      <c r="H5" s="3" t="s">
        <v>41</v>
      </c>
    </row>
    <row r="6" spans="1:8" ht="25.5" x14ac:dyDescent="0.2">
      <c r="A6" s="4">
        <v>1</v>
      </c>
      <c r="B6" s="32" t="s">
        <v>42</v>
      </c>
      <c r="C6" s="33">
        <f>'2'!C6-'8'!C6-'9'!C6</f>
        <v>125004733</v>
      </c>
      <c r="D6" s="33">
        <f>'2'!D6-'8'!D6-'9'!D6</f>
        <v>125004733</v>
      </c>
      <c r="E6" s="33">
        <f>'2'!E6-'8'!E6-'9'!E6</f>
        <v>0</v>
      </c>
      <c r="F6" s="33">
        <f>'2'!F6-'8'!F6-'9'!F6</f>
        <v>0</v>
      </c>
      <c r="G6" s="33">
        <f>'2'!G6-'8'!G6-'9'!G6</f>
        <v>0</v>
      </c>
      <c r="H6" s="33">
        <f>'2'!H6-'8'!H6-'9'!H6</f>
        <v>0</v>
      </c>
    </row>
    <row r="7" spans="1:8" ht="25.5" x14ac:dyDescent="0.2">
      <c r="A7" s="4">
        <v>2</v>
      </c>
      <c r="B7" s="32" t="s">
        <v>103</v>
      </c>
      <c r="C7" s="33">
        <f>'2'!C7-'8'!C7-'9'!C7</f>
        <v>147714013</v>
      </c>
      <c r="D7" s="33">
        <f>'2'!D7-'8'!D7-'9'!D7</f>
        <v>147714013</v>
      </c>
      <c r="E7" s="33">
        <f>'2'!E7-'8'!E7-'9'!E7</f>
        <v>0</v>
      </c>
      <c r="F7" s="33">
        <f>'2'!F7-'8'!F7-'9'!F7</f>
        <v>0</v>
      </c>
      <c r="G7" s="33">
        <f>'2'!G7-'8'!G7-'9'!G7</f>
        <v>0</v>
      </c>
      <c r="H7" s="33">
        <f>'2'!H7-'8'!H7-'9'!H7</f>
        <v>0</v>
      </c>
    </row>
    <row r="8" spans="1:8" ht="25.5" x14ac:dyDescent="0.2">
      <c r="A8" s="4">
        <v>3</v>
      </c>
      <c r="B8" s="32" t="s">
        <v>104</v>
      </c>
      <c r="C8" s="33">
        <f>'2'!C8-'8'!C8-'9'!C8</f>
        <v>118890966</v>
      </c>
      <c r="D8" s="33">
        <f>'2'!D8-'8'!D8-'9'!D8</f>
        <v>118890966</v>
      </c>
      <c r="E8" s="33">
        <f>'2'!E8-'8'!E8-'9'!E8</f>
        <v>0</v>
      </c>
      <c r="F8" s="33">
        <f>'2'!F8-'8'!F8-'9'!F8</f>
        <v>0</v>
      </c>
      <c r="G8" s="33">
        <f>'2'!G8-'8'!G8-'9'!G8</f>
        <v>0</v>
      </c>
      <c r="H8" s="33">
        <f>'2'!H8-'8'!H8-'9'!H8</f>
        <v>0</v>
      </c>
    </row>
    <row r="9" spans="1:8" ht="25.5" x14ac:dyDescent="0.2">
      <c r="A9" s="4">
        <v>4</v>
      </c>
      <c r="B9" s="32" t="s">
        <v>105</v>
      </c>
      <c r="C9" s="33">
        <f>'2'!C9-'8'!C9-'9'!C9</f>
        <v>9055012</v>
      </c>
      <c r="D9" s="33">
        <f>'2'!D9-'8'!D9-'9'!D9</f>
        <v>9055012</v>
      </c>
      <c r="E9" s="33">
        <f>'2'!E9-'8'!E9-'9'!E9</f>
        <v>0</v>
      </c>
      <c r="F9" s="33">
        <f>'2'!F9-'8'!F9-'9'!F9</f>
        <v>0</v>
      </c>
      <c r="G9" s="33">
        <f>'2'!G9-'8'!G9-'9'!G9</f>
        <v>0</v>
      </c>
      <c r="H9" s="33">
        <f>'2'!H9-'8'!H9-'9'!H9</f>
        <v>0</v>
      </c>
    </row>
    <row r="10" spans="1:8" ht="25.5" x14ac:dyDescent="0.2">
      <c r="A10" s="4">
        <v>5</v>
      </c>
      <c r="B10" s="32" t="s">
        <v>106</v>
      </c>
      <c r="C10" s="33">
        <f>'2'!C10-'8'!C10-'9'!C10</f>
        <v>13136900</v>
      </c>
      <c r="D10" s="33">
        <f>'2'!D10-'8'!D10-'9'!D10</f>
        <v>13136900</v>
      </c>
      <c r="E10" s="33">
        <f>'2'!E10-'8'!E10-'9'!E10</f>
        <v>0</v>
      </c>
      <c r="F10" s="33">
        <f>'2'!F10-'8'!F10-'9'!F10</f>
        <v>0</v>
      </c>
      <c r="G10" s="33">
        <f>'2'!G10-'8'!G10-'9'!G10</f>
        <v>0</v>
      </c>
      <c r="H10" s="33">
        <f>'2'!H10-'8'!H10-'9'!H10</f>
        <v>0</v>
      </c>
    </row>
    <row r="11" spans="1:8" x14ac:dyDescent="0.2">
      <c r="A11" s="4">
        <v>6</v>
      </c>
      <c r="B11" s="32" t="s">
        <v>93</v>
      </c>
      <c r="C11" s="33">
        <f>'2'!C11-'8'!C11-'9'!C11</f>
        <v>0</v>
      </c>
      <c r="D11" s="33">
        <f>'2'!D11-'8'!D11-'9'!D11</f>
        <v>0</v>
      </c>
      <c r="E11" s="33">
        <f>'2'!E11-'8'!E11-'9'!E11</f>
        <v>0</v>
      </c>
      <c r="F11" s="33">
        <f>'2'!F11-'8'!F11-'9'!F11</f>
        <v>0</v>
      </c>
      <c r="G11" s="33">
        <f>'2'!G11-'8'!G11-'9'!G11</f>
        <v>0</v>
      </c>
      <c r="H11" s="33">
        <f>'2'!H11-'8'!H11-'9'!H11</f>
        <v>0</v>
      </c>
    </row>
    <row r="12" spans="1:8" x14ac:dyDescent="0.2">
      <c r="A12" s="4">
        <v>7</v>
      </c>
      <c r="B12" s="32" t="s">
        <v>43</v>
      </c>
      <c r="C12" s="33">
        <f>'2'!C12-'8'!C12-'9'!C12</f>
        <v>413801624</v>
      </c>
      <c r="D12" s="33">
        <f>'2'!D12-'8'!D12-'9'!D12</f>
        <v>413801624</v>
      </c>
      <c r="E12" s="33">
        <f>'2'!E12-'8'!E12-'9'!E12</f>
        <v>0</v>
      </c>
      <c r="F12" s="33">
        <f>'2'!F12-'8'!F12-'9'!F12</f>
        <v>0</v>
      </c>
      <c r="G12" s="33">
        <f>'2'!G12-'8'!G12-'9'!G12</f>
        <v>0</v>
      </c>
      <c r="H12" s="33">
        <f>'2'!H12-'8'!H12-'9'!H12</f>
        <v>0</v>
      </c>
    </row>
    <row r="13" spans="1:8" s="36" customFormat="1" x14ac:dyDescent="0.2">
      <c r="A13" s="4">
        <v>8</v>
      </c>
      <c r="B13" s="34" t="s">
        <v>107</v>
      </c>
      <c r="C13" s="33">
        <f>'2'!C13-'8'!C13-'9'!C13</f>
        <v>360567</v>
      </c>
      <c r="D13" s="33">
        <f>'2'!D13-'8'!D13-'9'!D13</f>
        <v>360567</v>
      </c>
      <c r="E13" s="33">
        <f>'2'!E13-'8'!E13-'9'!E13</f>
        <v>0</v>
      </c>
      <c r="F13" s="33">
        <f>'2'!F13-'8'!F13-'9'!F13</f>
        <v>0</v>
      </c>
      <c r="G13" s="33">
        <f>'2'!G13-'8'!G13-'9'!G13</f>
        <v>0</v>
      </c>
      <c r="H13" s="33">
        <f>'2'!H13-'8'!H13-'9'!H13</f>
        <v>0</v>
      </c>
    </row>
    <row r="14" spans="1:8" ht="25.5" x14ac:dyDescent="0.2">
      <c r="A14" s="4">
        <v>9</v>
      </c>
      <c r="B14" s="32" t="s">
        <v>44</v>
      </c>
      <c r="C14" s="33">
        <f>'2'!C14-'8'!C14-'9'!C14</f>
        <v>300818519</v>
      </c>
      <c r="D14" s="33">
        <f>'2'!D14-'8'!D14-'9'!D14</f>
        <v>252005839</v>
      </c>
      <c r="E14" s="33">
        <f>'2'!E14-'8'!E14-'9'!E14</f>
        <v>4554514</v>
      </c>
      <c r="F14" s="33">
        <f>'2'!F14-'8'!F14-'9'!F14</f>
        <v>43932388</v>
      </c>
      <c r="G14" s="33">
        <f>'2'!G14-'8'!G14-'9'!G14</f>
        <v>325778</v>
      </c>
      <c r="H14" s="33">
        <f>'2'!H14-'8'!H14-'9'!H14</f>
        <v>0</v>
      </c>
    </row>
    <row r="15" spans="1:8" x14ac:dyDescent="0.2">
      <c r="A15" s="4">
        <v>10</v>
      </c>
      <c r="B15" s="32" t="s">
        <v>108</v>
      </c>
      <c r="C15" s="33">
        <f>'2'!C15-'8'!C15-'9'!C15</f>
        <v>9542684</v>
      </c>
      <c r="D15" s="33">
        <f>'2'!D15-'8'!D15-'9'!D15</f>
        <v>4988170</v>
      </c>
      <c r="E15" s="33">
        <f>'2'!E15-'8'!E15-'9'!E15</f>
        <v>4554514</v>
      </c>
      <c r="F15" s="33">
        <f>'2'!F15-'8'!F15-'9'!F15</f>
        <v>0</v>
      </c>
      <c r="G15" s="33">
        <f>'2'!G15-'8'!G15-'9'!G15</f>
        <v>0</v>
      </c>
      <c r="H15" s="33">
        <f>'2'!H15-'8'!H15-'9'!H15</f>
        <v>0</v>
      </c>
    </row>
    <row r="16" spans="1:8" x14ac:dyDescent="0.2">
      <c r="A16" s="4">
        <v>11</v>
      </c>
      <c r="B16" s="32" t="s">
        <v>109</v>
      </c>
      <c r="C16" s="33">
        <f>'2'!C16-'8'!C16-'9'!C16</f>
        <v>215309993</v>
      </c>
      <c r="D16" s="33">
        <f>'2'!D16-'8'!D16-'9'!D16</f>
        <v>214984215</v>
      </c>
      <c r="E16" s="33">
        <f>'2'!E16-'8'!E16-'9'!E16</f>
        <v>0</v>
      </c>
      <c r="F16" s="33">
        <f>'2'!F16-'8'!F16-'9'!F16</f>
        <v>0</v>
      </c>
      <c r="G16" s="33">
        <f>'2'!G16-'8'!G16-'9'!G16</f>
        <v>325778</v>
      </c>
      <c r="H16" s="33">
        <f>'2'!H16-'8'!H16-'9'!H16</f>
        <v>0</v>
      </c>
    </row>
    <row r="17" spans="1:8" x14ac:dyDescent="0.2">
      <c r="A17" s="4">
        <v>12</v>
      </c>
      <c r="B17" s="32" t="s">
        <v>110</v>
      </c>
      <c r="C17" s="33">
        <f>'2'!C17-'8'!C17-'9'!C17</f>
        <v>31868400</v>
      </c>
      <c r="D17" s="33">
        <f>'2'!D17-'8'!D17-'9'!D17</f>
        <v>31868400</v>
      </c>
      <c r="E17" s="33">
        <f>'2'!E17-'8'!E17-'9'!E17</f>
        <v>0</v>
      </c>
      <c r="F17" s="33">
        <f>'2'!F17-'8'!F17-'9'!F17</f>
        <v>0</v>
      </c>
      <c r="G17" s="33">
        <f>'2'!G17-'8'!G17-'9'!G17</f>
        <v>0</v>
      </c>
      <c r="H17" s="33">
        <f>'2'!H17-'8'!H17-'9'!H17</f>
        <v>0</v>
      </c>
    </row>
    <row r="18" spans="1:8" x14ac:dyDescent="0.2">
      <c r="A18" s="4">
        <v>13</v>
      </c>
      <c r="B18" s="32" t="s">
        <v>111</v>
      </c>
      <c r="C18" s="33">
        <f>'2'!C18-'8'!C18-'9'!C18</f>
        <v>43932388</v>
      </c>
      <c r="D18" s="33">
        <f>'2'!D18-'8'!D18-'9'!D18</f>
        <v>0</v>
      </c>
      <c r="E18" s="33">
        <f>'2'!E18-'8'!E18-'9'!E18</f>
        <v>0</v>
      </c>
      <c r="F18" s="33">
        <f>'2'!F18-'8'!F18-'9'!F18</f>
        <v>43932388</v>
      </c>
      <c r="G18" s="33">
        <f>'2'!G18-'8'!G18-'9'!G18</f>
        <v>0</v>
      </c>
      <c r="H18" s="33">
        <f>'2'!H18-'8'!H18-'9'!H18</f>
        <v>0</v>
      </c>
    </row>
    <row r="19" spans="1:8" x14ac:dyDescent="0.2">
      <c r="A19" s="4">
        <v>14</v>
      </c>
      <c r="B19" s="32" t="s">
        <v>112</v>
      </c>
      <c r="C19" s="33">
        <f>'2'!C19-'8'!C19-'9'!C19</f>
        <v>165054</v>
      </c>
      <c r="D19" s="33">
        <f>'2'!D19-'8'!D19-'9'!D19</f>
        <v>165054</v>
      </c>
      <c r="E19" s="33">
        <f>'2'!E19-'8'!E19-'9'!E19</f>
        <v>0</v>
      </c>
      <c r="F19" s="33">
        <f>'2'!F19-'8'!F19-'9'!F19</f>
        <v>0</v>
      </c>
      <c r="G19" s="33">
        <f>'2'!G19-'8'!G19-'9'!G19</f>
        <v>0</v>
      </c>
      <c r="H19" s="33">
        <f>'2'!H19-'8'!H19-'9'!H19</f>
        <v>0</v>
      </c>
    </row>
    <row r="20" spans="1:8" ht="25.5" x14ac:dyDescent="0.2">
      <c r="A20" s="4">
        <v>15</v>
      </c>
      <c r="B20" s="37" t="s">
        <v>45</v>
      </c>
      <c r="C20" s="33">
        <f>'2'!C20-'8'!C20-'9'!C20</f>
        <v>714980710</v>
      </c>
      <c r="D20" s="33">
        <f>'2'!D20-'8'!D20-'9'!D20</f>
        <v>666168030</v>
      </c>
      <c r="E20" s="33">
        <f>'2'!E20-'8'!E20-'9'!E20</f>
        <v>4554514</v>
      </c>
      <c r="F20" s="33">
        <f>'2'!F20-'8'!F20-'9'!F20</f>
        <v>43932388</v>
      </c>
      <c r="G20" s="33">
        <f>'2'!G20-'8'!G20-'9'!G20</f>
        <v>325778</v>
      </c>
      <c r="H20" s="33">
        <f>'2'!H20-'8'!H20-'9'!H20</f>
        <v>0</v>
      </c>
    </row>
    <row r="21" spans="1:8" x14ac:dyDescent="0.2">
      <c r="A21" s="4">
        <v>16</v>
      </c>
      <c r="B21" s="32" t="s">
        <v>46</v>
      </c>
      <c r="C21" s="33">
        <f>'2'!C21-'8'!C21-'9'!C21</f>
        <v>42912000</v>
      </c>
      <c r="D21" s="33">
        <f>'2'!D21-'8'!D21-'9'!D21</f>
        <v>42912000</v>
      </c>
      <c r="E21" s="33">
        <f>'2'!E21-'8'!E21-'9'!E21</f>
        <v>0</v>
      </c>
      <c r="F21" s="33">
        <f>'2'!F21-'8'!F21-'9'!F21</f>
        <v>0</v>
      </c>
      <c r="G21" s="33">
        <f>'2'!G21-'8'!G21-'9'!G21</f>
        <v>0</v>
      </c>
      <c r="H21" s="33">
        <f>'2'!H21-'8'!H21-'9'!H21</f>
        <v>0</v>
      </c>
    </row>
    <row r="22" spans="1:8" x14ac:dyDescent="0.2">
      <c r="A22" s="4">
        <v>17</v>
      </c>
      <c r="B22" s="32" t="s">
        <v>113</v>
      </c>
      <c r="C22" s="33">
        <f>'2'!C22-'8'!C22-'9'!C22</f>
        <v>42912000</v>
      </c>
      <c r="D22" s="33">
        <f>'2'!D22-'8'!D22-'9'!D22</f>
        <v>42912000</v>
      </c>
      <c r="E22" s="33">
        <f>'2'!E22-'8'!E22-'9'!E22</f>
        <v>0</v>
      </c>
      <c r="F22" s="33">
        <f>'2'!F22-'8'!F22-'9'!F22</f>
        <v>0</v>
      </c>
      <c r="G22" s="33">
        <f>'2'!G22-'8'!G22-'9'!G22</f>
        <v>0</v>
      </c>
      <c r="H22" s="33">
        <f>'2'!H22-'8'!H22-'9'!H22</f>
        <v>0</v>
      </c>
    </row>
    <row r="23" spans="1:8" x14ac:dyDescent="0.2">
      <c r="A23" s="4">
        <v>18</v>
      </c>
      <c r="B23" s="32" t="s">
        <v>114</v>
      </c>
      <c r="C23" s="33">
        <f>'2'!C23-'8'!C23-'9'!C23</f>
        <v>445980415</v>
      </c>
      <c r="D23" s="33">
        <f>'2'!D23-'8'!D23-'9'!D23</f>
        <v>445980415</v>
      </c>
      <c r="E23" s="33">
        <f>'2'!E23-'8'!E23-'9'!E23</f>
        <v>0</v>
      </c>
      <c r="F23" s="33">
        <f>'2'!F23-'8'!F23-'9'!F23</f>
        <v>0</v>
      </c>
      <c r="G23" s="33">
        <f>'2'!G23-'8'!G23-'9'!G23</f>
        <v>0</v>
      </c>
      <c r="H23" s="33">
        <f>'2'!H23-'8'!H23-'9'!H23</f>
        <v>0</v>
      </c>
    </row>
    <row r="24" spans="1:8" x14ac:dyDescent="0.2">
      <c r="A24" s="4">
        <v>19</v>
      </c>
      <c r="B24" s="32" t="s">
        <v>115</v>
      </c>
      <c r="C24" s="33">
        <f>'2'!C24-'8'!C24-'9'!C24</f>
        <v>0</v>
      </c>
      <c r="D24" s="33">
        <f>'2'!D24-'8'!D24-'9'!D24</f>
        <v>0</v>
      </c>
      <c r="E24" s="33">
        <f>'2'!E24-'8'!E24-'9'!E24</f>
        <v>0</v>
      </c>
      <c r="F24" s="33">
        <f>'2'!F24-'8'!F24-'9'!F24</f>
        <v>0</v>
      </c>
      <c r="G24" s="33">
        <f>'2'!G24-'8'!G24-'9'!G24</f>
        <v>0</v>
      </c>
      <c r="H24" s="33">
        <f>'2'!H24-'8'!H24-'9'!H24</f>
        <v>0</v>
      </c>
    </row>
    <row r="25" spans="1:8" x14ac:dyDescent="0.2">
      <c r="A25" s="4">
        <v>20</v>
      </c>
      <c r="B25" s="32" t="s">
        <v>116</v>
      </c>
      <c r="C25" s="33">
        <f>'2'!C25-'8'!C25-'9'!C25</f>
        <v>445980415</v>
      </c>
      <c r="D25" s="33">
        <f>'2'!D25-'8'!D25-'9'!D25</f>
        <v>445980415</v>
      </c>
      <c r="E25" s="33">
        <f>'2'!E25-'8'!E25-'9'!E25</f>
        <v>0</v>
      </c>
      <c r="F25" s="33">
        <f>'2'!F25-'8'!F25-'9'!F25</f>
        <v>0</v>
      </c>
      <c r="G25" s="33">
        <f>'2'!G25-'8'!G25-'9'!G25</f>
        <v>0</v>
      </c>
      <c r="H25" s="33">
        <f>'2'!H25-'8'!H25-'9'!H25</f>
        <v>0</v>
      </c>
    </row>
    <row r="26" spans="1:8" x14ac:dyDescent="0.2">
      <c r="A26" s="4">
        <v>21</v>
      </c>
      <c r="B26" s="32" t="s">
        <v>117</v>
      </c>
      <c r="C26" s="33">
        <f>'2'!C26-'8'!C26-'9'!C26</f>
        <v>0</v>
      </c>
      <c r="D26" s="33">
        <f>'2'!D26-'8'!D26-'9'!D26</f>
        <v>0</v>
      </c>
      <c r="E26" s="33">
        <f>'2'!E26-'8'!E26-'9'!E26</f>
        <v>0</v>
      </c>
      <c r="F26" s="33">
        <f>'2'!F26-'8'!F26-'9'!F26</f>
        <v>0</v>
      </c>
      <c r="G26" s="33">
        <f>'2'!G26-'8'!G26-'9'!G26</f>
        <v>0</v>
      </c>
      <c r="H26" s="33">
        <f>'2'!H26-'8'!H26-'9'!H26</f>
        <v>0</v>
      </c>
    </row>
    <row r="27" spans="1:8" x14ac:dyDescent="0.2">
      <c r="A27" s="4">
        <v>22</v>
      </c>
      <c r="B27" s="39" t="s">
        <v>118</v>
      </c>
      <c r="C27" s="33">
        <f>'2'!C27-'8'!C27-'9'!C27</f>
        <v>0</v>
      </c>
      <c r="D27" s="33">
        <f>'2'!D27-'8'!D27-'9'!D27</f>
        <v>0</v>
      </c>
      <c r="E27" s="33">
        <f>'2'!E27-'8'!E27-'9'!E27</f>
        <v>0</v>
      </c>
      <c r="F27" s="33">
        <f>'2'!F27-'8'!F27-'9'!F27</f>
        <v>0</v>
      </c>
      <c r="G27" s="33">
        <f>'2'!G27-'8'!G27-'9'!G27</f>
        <v>0</v>
      </c>
      <c r="H27" s="33">
        <f>'2'!H27-'8'!H27-'9'!H27</f>
        <v>0</v>
      </c>
    </row>
    <row r="28" spans="1:8" ht="25.5" x14ac:dyDescent="0.2">
      <c r="A28" s="4">
        <v>23</v>
      </c>
      <c r="B28" s="37" t="s">
        <v>47</v>
      </c>
      <c r="C28" s="33">
        <f>'2'!C28-'8'!C28-'9'!C28</f>
        <v>488892415</v>
      </c>
      <c r="D28" s="33">
        <f>'2'!D28-'8'!D28-'9'!D28</f>
        <v>488892415</v>
      </c>
      <c r="E28" s="33">
        <f>'2'!E28-'8'!E28-'9'!E28</f>
        <v>0</v>
      </c>
      <c r="F28" s="33">
        <f>'2'!F28-'8'!F28-'9'!F28</f>
        <v>0</v>
      </c>
      <c r="G28" s="33">
        <f>'2'!G28-'8'!G28-'9'!G28</f>
        <v>0</v>
      </c>
      <c r="H28" s="33">
        <f>'2'!H28-'8'!H28-'9'!H28</f>
        <v>0</v>
      </c>
    </row>
    <row r="29" spans="1:8" x14ac:dyDescent="0.2">
      <c r="A29" s="4">
        <v>24</v>
      </c>
      <c r="B29" s="32" t="s">
        <v>48</v>
      </c>
      <c r="C29" s="33">
        <f>'2'!C29-'8'!C29-'9'!C29</f>
        <v>97110275</v>
      </c>
      <c r="D29" s="33">
        <f>'2'!D29-'8'!D29-'9'!D29</f>
        <v>97110275</v>
      </c>
      <c r="E29" s="33">
        <f>'2'!E29-'8'!E29-'9'!E29</f>
        <v>0</v>
      </c>
      <c r="F29" s="33">
        <f>'2'!F29-'8'!F29-'9'!F29</f>
        <v>0</v>
      </c>
      <c r="G29" s="33">
        <f>'2'!G29-'8'!G29-'9'!G29</f>
        <v>0</v>
      </c>
      <c r="H29" s="33">
        <f>'2'!H29-'8'!H29-'9'!H29</f>
        <v>0</v>
      </c>
    </row>
    <row r="30" spans="1:8" x14ac:dyDescent="0.2">
      <c r="A30" s="4">
        <v>25</v>
      </c>
      <c r="B30" s="32" t="s">
        <v>49</v>
      </c>
      <c r="C30" s="33">
        <f>'2'!C30-'8'!C30-'9'!C30</f>
        <v>97110275</v>
      </c>
      <c r="D30" s="33">
        <f>'2'!D30-'8'!D30-'9'!D30</f>
        <v>97110275</v>
      </c>
      <c r="E30" s="33">
        <f>'2'!E30-'8'!E30-'9'!E30</f>
        <v>0</v>
      </c>
      <c r="F30" s="33">
        <f>'2'!F30-'8'!F30-'9'!F30</f>
        <v>0</v>
      </c>
      <c r="G30" s="33">
        <f>'2'!G30-'8'!G30-'9'!G30</f>
        <v>0</v>
      </c>
      <c r="H30" s="33">
        <f>'2'!H30-'8'!H30-'9'!H30</f>
        <v>0</v>
      </c>
    </row>
    <row r="31" spans="1:8" ht="16.5" customHeight="1" x14ac:dyDescent="0.2">
      <c r="A31" s="4">
        <v>26</v>
      </c>
      <c r="B31" s="32" t="s">
        <v>50</v>
      </c>
      <c r="C31" s="33">
        <f>'2'!C31-'8'!C31-'9'!C31</f>
        <v>0</v>
      </c>
      <c r="D31" s="33">
        <f>'2'!D31-'8'!D31-'9'!D31</f>
        <v>0</v>
      </c>
      <c r="E31" s="33">
        <f>'2'!E31-'8'!E31-'9'!E31</f>
        <v>0</v>
      </c>
      <c r="F31" s="33">
        <f>'2'!F31-'8'!F31-'9'!F31</f>
        <v>0</v>
      </c>
      <c r="G31" s="33">
        <f>'2'!G31-'8'!G31-'9'!G31</f>
        <v>0</v>
      </c>
      <c r="H31" s="33">
        <f>'2'!H31-'8'!H31-'9'!H31</f>
        <v>0</v>
      </c>
    </row>
    <row r="32" spans="1:8" ht="18.75" customHeight="1" x14ac:dyDescent="0.2">
      <c r="A32" s="4">
        <v>27</v>
      </c>
      <c r="B32" s="32" t="s">
        <v>51</v>
      </c>
      <c r="C32" s="33">
        <f>'2'!C32-'8'!C32-'9'!C32</f>
        <v>225000000</v>
      </c>
      <c r="D32" s="33">
        <f>'2'!D32-'8'!D32-'9'!D32</f>
        <v>225000000</v>
      </c>
      <c r="E32" s="33">
        <f>'2'!E32-'8'!E32-'9'!E32</f>
        <v>0</v>
      </c>
      <c r="F32" s="33">
        <f>'2'!F32-'8'!F32-'9'!F32</f>
        <v>0</v>
      </c>
      <c r="G32" s="33">
        <f>'2'!G32-'8'!G32-'9'!G32</f>
        <v>0</v>
      </c>
      <c r="H32" s="33">
        <f>'2'!H32-'8'!H32-'9'!H32</f>
        <v>0</v>
      </c>
    </row>
    <row r="33" spans="1:8" x14ac:dyDescent="0.2">
      <c r="A33" s="4">
        <v>28</v>
      </c>
      <c r="B33" s="32" t="s">
        <v>119</v>
      </c>
      <c r="C33" s="33">
        <f>'2'!C33-'8'!C33-'9'!C33</f>
        <v>12257244</v>
      </c>
      <c r="D33" s="33">
        <f>'2'!D33-'8'!D33-'9'!D33</f>
        <v>12257244</v>
      </c>
      <c r="E33" s="33">
        <f>'2'!E33-'8'!E33-'9'!E33</f>
        <v>0</v>
      </c>
      <c r="F33" s="33">
        <f>'2'!F33-'8'!F33-'9'!F33</f>
        <v>0</v>
      </c>
      <c r="G33" s="33">
        <f>'2'!G33-'8'!G33-'9'!G33</f>
        <v>0</v>
      </c>
      <c r="H33" s="33">
        <f>'2'!H33-'8'!H33-'9'!H33</f>
        <v>0</v>
      </c>
    </row>
    <row r="34" spans="1:8" ht="25.5" x14ac:dyDescent="0.2">
      <c r="A34" s="4">
        <v>29</v>
      </c>
      <c r="B34" s="32" t="s">
        <v>120</v>
      </c>
      <c r="C34" s="33">
        <f>'2'!C34-'8'!C34-'9'!C34</f>
        <v>0</v>
      </c>
      <c r="D34" s="33">
        <f>'2'!D34-'8'!D34-'9'!D34</f>
        <v>0</v>
      </c>
      <c r="E34" s="33">
        <f>'2'!E34-'8'!E34-'9'!E34</f>
        <v>0</v>
      </c>
      <c r="F34" s="33">
        <f>'2'!F34-'8'!F34-'9'!F34</f>
        <v>0</v>
      </c>
      <c r="G34" s="33">
        <f>'2'!G34-'8'!G34-'9'!G34</f>
        <v>0</v>
      </c>
      <c r="H34" s="33">
        <f>'2'!H34-'8'!H34-'9'!H34</f>
        <v>0</v>
      </c>
    </row>
    <row r="35" spans="1:8" x14ac:dyDescent="0.2">
      <c r="A35" s="4">
        <v>30</v>
      </c>
      <c r="B35" s="32" t="s">
        <v>52</v>
      </c>
      <c r="C35" s="33">
        <f>'2'!C35-'8'!C35-'9'!C35</f>
        <v>237257244</v>
      </c>
      <c r="D35" s="33">
        <f>'2'!D35-'8'!D35-'9'!D35</f>
        <v>237257244</v>
      </c>
      <c r="E35" s="33">
        <f>'2'!E35-'8'!E35-'9'!E35</f>
        <v>0</v>
      </c>
      <c r="F35" s="33">
        <f>'2'!F35-'8'!F35-'9'!F35</f>
        <v>0</v>
      </c>
      <c r="G35" s="33">
        <f>'2'!G35-'8'!G35-'9'!G35</f>
        <v>0</v>
      </c>
      <c r="H35" s="33">
        <f>'2'!H35-'8'!H35-'9'!H35</f>
        <v>0</v>
      </c>
    </row>
    <row r="36" spans="1:8" x14ac:dyDescent="0.2">
      <c r="A36" s="4">
        <v>31</v>
      </c>
      <c r="B36" s="32" t="s">
        <v>53</v>
      </c>
      <c r="C36" s="33">
        <f>'2'!C36-'8'!C36-'9'!C36</f>
        <v>400000</v>
      </c>
      <c r="D36" s="33">
        <f>'2'!D36-'8'!D36-'9'!D36</f>
        <v>400000</v>
      </c>
      <c r="E36" s="33">
        <f>'2'!E36-'8'!E36-'9'!E36</f>
        <v>0</v>
      </c>
      <c r="F36" s="33">
        <f>'2'!F36-'8'!F36-'9'!F36</f>
        <v>0</v>
      </c>
      <c r="G36" s="33">
        <f>'2'!G36-'8'!G36-'9'!G36</f>
        <v>0</v>
      </c>
      <c r="H36" s="33">
        <f>'2'!H36-'8'!H36-'9'!H36</f>
        <v>0</v>
      </c>
    </row>
    <row r="37" spans="1:8" ht="51" x14ac:dyDescent="0.2">
      <c r="A37" s="4">
        <v>32</v>
      </c>
      <c r="B37" s="32" t="s">
        <v>121</v>
      </c>
      <c r="C37" s="33">
        <f>'2'!C37-'8'!C37-'9'!C37</f>
        <v>50000</v>
      </c>
      <c r="D37" s="33">
        <f>'2'!D37-'8'!D37-'9'!D37</f>
        <v>50000</v>
      </c>
      <c r="E37" s="33">
        <f>'2'!E37-'8'!E37-'9'!E37</f>
        <v>0</v>
      </c>
      <c r="F37" s="33">
        <f>'2'!F37-'8'!F37-'9'!F37</f>
        <v>0</v>
      </c>
      <c r="G37" s="33">
        <f>'2'!G37-'8'!G37-'9'!G37</f>
        <v>0</v>
      </c>
      <c r="H37" s="33">
        <f>'2'!H37-'8'!H37-'9'!H37</f>
        <v>0</v>
      </c>
    </row>
    <row r="38" spans="1:8" x14ac:dyDescent="0.2">
      <c r="A38" s="4">
        <v>33</v>
      </c>
      <c r="B38" s="32" t="s">
        <v>122</v>
      </c>
      <c r="C38" s="33">
        <f>'2'!C38-'8'!C38-'9'!C38</f>
        <v>350000</v>
      </c>
      <c r="D38" s="33">
        <f>'2'!D38-'8'!D38-'9'!D38</f>
        <v>350000</v>
      </c>
      <c r="E38" s="33">
        <f>'2'!E38-'8'!E38-'9'!E38</f>
        <v>0</v>
      </c>
      <c r="F38" s="33">
        <f>'2'!F38-'8'!F38-'9'!F38</f>
        <v>0</v>
      </c>
      <c r="G38" s="33">
        <f>'2'!G38-'8'!G38-'9'!G38</f>
        <v>0</v>
      </c>
      <c r="H38" s="33">
        <f>'2'!H38-'8'!H38-'9'!H38</f>
        <v>0</v>
      </c>
    </row>
    <row r="39" spans="1:8" x14ac:dyDescent="0.2">
      <c r="A39" s="4">
        <v>34</v>
      </c>
      <c r="B39" s="37" t="s">
        <v>54</v>
      </c>
      <c r="C39" s="33">
        <f>'2'!C39-'8'!C39-'9'!C39</f>
        <v>334767519</v>
      </c>
      <c r="D39" s="33">
        <f>'2'!D39-'8'!D39-'9'!D39</f>
        <v>334767519</v>
      </c>
      <c r="E39" s="33">
        <f>'2'!E39-'8'!E39-'9'!E39</f>
        <v>0</v>
      </c>
      <c r="F39" s="33">
        <f>'2'!F39-'8'!F39-'9'!F39</f>
        <v>0</v>
      </c>
      <c r="G39" s="33">
        <f>'2'!G39-'8'!G39-'9'!G39</f>
        <v>0</v>
      </c>
      <c r="H39" s="33">
        <f>'2'!H39-'8'!H39-'9'!H39</f>
        <v>0</v>
      </c>
    </row>
    <row r="40" spans="1:8" x14ac:dyDescent="0.2">
      <c r="A40" s="4">
        <v>35</v>
      </c>
      <c r="B40" s="34" t="s">
        <v>123</v>
      </c>
      <c r="C40" s="33">
        <f>'2'!C40-'8'!C40-'9'!C40</f>
        <v>0</v>
      </c>
      <c r="D40" s="33">
        <f>'2'!D40-'8'!D40-'9'!D40</f>
        <v>0</v>
      </c>
      <c r="E40" s="33">
        <f>'2'!E40-'8'!E40-'9'!E40</f>
        <v>0</v>
      </c>
      <c r="F40" s="33">
        <f>'2'!F40-'8'!F40-'9'!F40</f>
        <v>0</v>
      </c>
      <c r="G40" s="33">
        <f>'2'!G40-'8'!G40-'9'!G40</f>
        <v>0</v>
      </c>
      <c r="H40" s="33">
        <f>'2'!H40-'8'!H40-'9'!H40</f>
        <v>0</v>
      </c>
    </row>
    <row r="41" spans="1:8" x14ac:dyDescent="0.2">
      <c r="A41" s="4">
        <v>36</v>
      </c>
      <c r="B41" s="41" t="s">
        <v>55</v>
      </c>
      <c r="C41" s="33">
        <f>'2'!C41-'8'!C41-'9'!C41</f>
        <v>11048980</v>
      </c>
      <c r="D41" s="33">
        <f>'2'!D41-'8'!D41-'9'!D41</f>
        <v>0</v>
      </c>
      <c r="E41" s="33">
        <f>'2'!E41-'8'!E41-'9'!E41</f>
        <v>370000</v>
      </c>
      <c r="F41" s="33">
        <f>'2'!F41-'8'!F41-'9'!F41</f>
        <v>700000</v>
      </c>
      <c r="G41" s="33">
        <f>'2'!G41-'8'!G41-'9'!G41</f>
        <v>1486000</v>
      </c>
      <c r="H41" s="33">
        <f>'2'!H41-'8'!H41-'9'!H41</f>
        <v>8492980</v>
      </c>
    </row>
    <row r="42" spans="1:8" x14ac:dyDescent="0.2">
      <c r="A42" s="4">
        <v>37</v>
      </c>
      <c r="B42" s="41" t="s">
        <v>124</v>
      </c>
      <c r="C42" s="33">
        <f>'2'!C42-'8'!C42-'9'!C42</f>
        <v>1146420</v>
      </c>
      <c r="D42" s="33">
        <f>'2'!D42-'8'!D42-'9'!D42</f>
        <v>0</v>
      </c>
      <c r="E42" s="33">
        <f>'2'!E42-'8'!E42-'9'!E42</f>
        <v>0</v>
      </c>
      <c r="F42" s="33">
        <f>'2'!F42-'8'!F42-'9'!F42</f>
        <v>0</v>
      </c>
      <c r="G42" s="33">
        <f>'2'!G42-'8'!G42-'9'!G42</f>
        <v>0</v>
      </c>
      <c r="H42" s="33">
        <f>'2'!H42-'8'!H42-'9'!H42</f>
        <v>1146420</v>
      </c>
    </row>
    <row r="43" spans="1:8" x14ac:dyDescent="0.2">
      <c r="A43" s="4">
        <v>38</v>
      </c>
      <c r="B43" s="41" t="s">
        <v>56</v>
      </c>
      <c r="C43" s="33">
        <f>'2'!C43-'8'!C43-'9'!C43</f>
        <v>2196000</v>
      </c>
      <c r="D43" s="33">
        <f>'2'!D43-'8'!D43-'9'!D43</f>
        <v>0</v>
      </c>
      <c r="E43" s="33">
        <f>'2'!E43-'8'!E43-'9'!E43</f>
        <v>70000</v>
      </c>
      <c r="F43" s="33">
        <f>'2'!F43-'8'!F43-'9'!F43</f>
        <v>700000</v>
      </c>
      <c r="G43" s="33">
        <f>'2'!G43-'8'!G43-'9'!G43</f>
        <v>1426000</v>
      </c>
      <c r="H43" s="33">
        <f>'2'!H43-'8'!H43-'9'!H43</f>
        <v>0</v>
      </c>
    </row>
    <row r="44" spans="1:8" x14ac:dyDescent="0.2">
      <c r="A44" s="4">
        <v>39</v>
      </c>
      <c r="B44" s="41" t="s">
        <v>125</v>
      </c>
      <c r="C44" s="33">
        <f>'2'!C44-'8'!C44-'9'!C44</f>
        <v>7346560</v>
      </c>
      <c r="D44" s="33">
        <f>'2'!D44-'8'!D44-'9'!D44</f>
        <v>0</v>
      </c>
      <c r="E44" s="33">
        <f>'2'!E44-'8'!E44-'9'!E44</f>
        <v>0</v>
      </c>
      <c r="F44" s="33">
        <f>'2'!F44-'8'!F44-'9'!F44</f>
        <v>0</v>
      </c>
      <c r="G44" s="33">
        <f>'2'!G44-'8'!G44-'9'!G44</f>
        <v>0</v>
      </c>
      <c r="H44" s="33">
        <f>'2'!H44-'8'!H44-'9'!H44</f>
        <v>7346560</v>
      </c>
    </row>
    <row r="45" spans="1:8" x14ac:dyDescent="0.2">
      <c r="A45" s="4">
        <v>40</v>
      </c>
      <c r="B45" s="41" t="s">
        <v>126</v>
      </c>
      <c r="C45" s="33">
        <f>'2'!C45-'8'!C45-'9'!C45</f>
        <v>360000</v>
      </c>
      <c r="D45" s="33">
        <f>'2'!D45-'8'!D45-'9'!D45</f>
        <v>0</v>
      </c>
      <c r="E45" s="33">
        <f>'2'!E45-'8'!E45-'9'!E45</f>
        <v>300000</v>
      </c>
      <c r="F45" s="33">
        <f>'2'!F45-'8'!F45-'9'!F45</f>
        <v>0</v>
      </c>
      <c r="G45" s="33">
        <f>'2'!G45-'8'!G45-'9'!G45</f>
        <v>60000</v>
      </c>
      <c r="H45" s="33">
        <f>'2'!H45-'8'!H45-'9'!H45</f>
        <v>0</v>
      </c>
    </row>
    <row r="46" spans="1:8" x14ac:dyDescent="0.2">
      <c r="A46" s="4">
        <v>41</v>
      </c>
      <c r="B46" s="32" t="s">
        <v>57</v>
      </c>
      <c r="C46" s="33">
        <f>'2'!C46-'8'!C46-'9'!C46</f>
        <v>3760235</v>
      </c>
      <c r="D46" s="33">
        <f>'2'!D46-'8'!D46-'9'!D46</f>
        <v>1715235</v>
      </c>
      <c r="E46" s="33">
        <f>'2'!E46-'8'!E46-'9'!E46</f>
        <v>1300000</v>
      </c>
      <c r="F46" s="33">
        <f>'2'!F46-'8'!F46-'9'!F46</f>
        <v>745000</v>
      </c>
      <c r="G46" s="33">
        <f>'2'!G46-'8'!G46-'9'!G46</f>
        <v>0</v>
      </c>
      <c r="H46" s="33">
        <f>'2'!H46-'8'!H46-'9'!H46</f>
        <v>0</v>
      </c>
    </row>
    <row r="47" spans="1:8" x14ac:dyDescent="0.2">
      <c r="A47" s="4">
        <v>42</v>
      </c>
      <c r="B47" s="32" t="s">
        <v>58</v>
      </c>
      <c r="C47" s="33">
        <f>'2'!C47-'8'!C47-'9'!C47</f>
        <v>3390235</v>
      </c>
      <c r="D47" s="33">
        <f>'2'!D47-'8'!D47-'9'!D47</f>
        <v>1715235</v>
      </c>
      <c r="E47" s="33">
        <f>'2'!E47-'8'!E47-'9'!E47</f>
        <v>1300000</v>
      </c>
      <c r="F47" s="33">
        <f>'2'!F47-'8'!F47-'9'!F47</f>
        <v>375000</v>
      </c>
      <c r="G47" s="33">
        <f>'2'!G47-'8'!G47-'9'!G47</f>
        <v>0</v>
      </c>
      <c r="H47" s="33">
        <f>'2'!H47-'8'!H47-'9'!H47</f>
        <v>0</v>
      </c>
    </row>
    <row r="48" spans="1:8" x14ac:dyDescent="0.2">
      <c r="A48" s="4">
        <v>43</v>
      </c>
      <c r="B48" s="32" t="s">
        <v>59</v>
      </c>
      <c r="C48" s="33">
        <f>'2'!C48-'8'!C48-'9'!C48</f>
        <v>370000</v>
      </c>
      <c r="D48" s="33">
        <f>'2'!D48-'8'!D48-'9'!D48</f>
        <v>0</v>
      </c>
      <c r="E48" s="33">
        <f>'2'!E48-'8'!E48-'9'!E48</f>
        <v>0</v>
      </c>
      <c r="F48" s="33">
        <f>'2'!F48-'8'!F48-'9'!F48</f>
        <v>370000</v>
      </c>
      <c r="G48" s="33">
        <f>'2'!G48-'8'!G48-'9'!G48</f>
        <v>0</v>
      </c>
      <c r="H48" s="33">
        <f>'2'!H48-'8'!H48-'9'!H48</f>
        <v>0</v>
      </c>
    </row>
    <row r="49" spans="1:8" x14ac:dyDescent="0.2">
      <c r="A49" s="4">
        <v>44</v>
      </c>
      <c r="B49" s="32" t="s">
        <v>127</v>
      </c>
      <c r="C49" s="33">
        <f>'2'!C49-'8'!C49-'9'!C49</f>
        <v>2071370</v>
      </c>
      <c r="D49" s="33">
        <f>'2'!D49-'8'!D49-'9'!D49</f>
        <v>2071370</v>
      </c>
      <c r="E49" s="33">
        <f>'2'!E49-'8'!E49-'9'!E49</f>
        <v>0</v>
      </c>
      <c r="F49" s="33">
        <f>'2'!F49-'8'!F49-'9'!F49</f>
        <v>0</v>
      </c>
      <c r="G49" s="33">
        <f>'2'!G49-'8'!G49-'9'!G49</f>
        <v>0</v>
      </c>
      <c r="H49" s="33">
        <f>'2'!H49-'8'!H49-'9'!H49</f>
        <v>0</v>
      </c>
    </row>
    <row r="50" spans="1:8" ht="25.5" x14ac:dyDescent="0.2">
      <c r="A50" s="4">
        <v>45</v>
      </c>
      <c r="B50" s="32" t="s">
        <v>128</v>
      </c>
      <c r="C50" s="33">
        <f>'2'!C50-'8'!C50-'9'!C50</f>
        <v>0</v>
      </c>
      <c r="D50" s="33">
        <f>'2'!D50-'8'!D50-'9'!D50</f>
        <v>0</v>
      </c>
      <c r="E50" s="33">
        <f>'2'!E50-'8'!E50-'9'!E50</f>
        <v>0</v>
      </c>
      <c r="F50" s="33">
        <f>'2'!F50-'8'!F50-'9'!F50</f>
        <v>0</v>
      </c>
      <c r="G50" s="33">
        <f>'2'!G50-'8'!G50-'9'!G50</f>
        <v>0</v>
      </c>
      <c r="H50" s="33">
        <f>'2'!H50-'8'!H50-'9'!H50</f>
        <v>0</v>
      </c>
    </row>
    <row r="51" spans="1:8" ht="25.5" x14ac:dyDescent="0.2">
      <c r="A51" s="4">
        <v>46</v>
      </c>
      <c r="B51" s="32" t="s">
        <v>60</v>
      </c>
      <c r="C51" s="33">
        <f>'2'!C51-'8'!C51-'9'!C51</f>
        <v>2071370</v>
      </c>
      <c r="D51" s="33">
        <f>'2'!D51-'8'!D51-'9'!D51</f>
        <v>2071370</v>
      </c>
      <c r="E51" s="33">
        <f>'2'!E51-'8'!E51-'9'!E51</f>
        <v>0</v>
      </c>
      <c r="F51" s="33">
        <f>'2'!F51-'8'!F51-'9'!F51</f>
        <v>0</v>
      </c>
      <c r="G51" s="33">
        <f>'2'!G51-'8'!G51-'9'!G51</f>
        <v>0</v>
      </c>
      <c r="H51" s="33">
        <f>'2'!H51-'8'!H51-'9'!H51</f>
        <v>0</v>
      </c>
    </row>
    <row r="52" spans="1:8" x14ac:dyDescent="0.2">
      <c r="A52" s="4">
        <v>47</v>
      </c>
      <c r="B52" s="32" t="s">
        <v>129</v>
      </c>
      <c r="C52" s="33">
        <f>'2'!C52-'8'!C52-'9'!C52</f>
        <v>0</v>
      </c>
      <c r="D52" s="33">
        <f>'2'!D52-'8'!D52-'9'!D52</f>
        <v>0</v>
      </c>
      <c r="E52" s="33">
        <f>'2'!E52-'8'!E52-'9'!E52</f>
        <v>0</v>
      </c>
      <c r="F52" s="33">
        <f>'2'!F52-'8'!F52-'9'!F52</f>
        <v>0</v>
      </c>
      <c r="G52" s="33">
        <f>'2'!G52-'8'!G52-'9'!G52</f>
        <v>0</v>
      </c>
      <c r="H52" s="33">
        <f>'2'!H52-'8'!H52-'9'!H52</f>
        <v>0</v>
      </c>
    </row>
    <row r="53" spans="1:8" x14ac:dyDescent="0.2">
      <c r="A53" s="4">
        <v>48</v>
      </c>
      <c r="B53" s="32" t="s">
        <v>61</v>
      </c>
      <c r="C53" s="33">
        <f>'2'!C53-'8'!C53-'9'!C53</f>
        <v>0</v>
      </c>
      <c r="D53" s="33">
        <f>'2'!D53-'8'!D53-'9'!D53</f>
        <v>0</v>
      </c>
      <c r="E53" s="33">
        <f>'2'!E53-'8'!E53-'9'!E53</f>
        <v>0</v>
      </c>
      <c r="F53" s="33">
        <f>'2'!F53-'8'!F53-'9'!F53</f>
        <v>0</v>
      </c>
      <c r="G53" s="33">
        <f>'2'!G53-'8'!G53-'9'!G53</f>
        <v>0</v>
      </c>
      <c r="H53" s="33">
        <f>'2'!H53-'8'!H53-'9'!H53</f>
        <v>0</v>
      </c>
    </row>
    <row r="54" spans="1:8" x14ac:dyDescent="0.2">
      <c r="A54" s="4">
        <v>49</v>
      </c>
      <c r="B54" s="32" t="s">
        <v>130</v>
      </c>
      <c r="C54" s="33">
        <f>'2'!C54-'8'!C54-'9'!C54</f>
        <v>1365455</v>
      </c>
      <c r="D54" s="33">
        <f>'2'!D54-'8'!D54-'9'!D54</f>
        <v>0</v>
      </c>
      <c r="E54" s="33">
        <f>'2'!E54-'8'!E54-'9'!E54</f>
        <v>0</v>
      </c>
      <c r="F54" s="33">
        <f>'2'!F54-'8'!F54-'9'!F54</f>
        <v>0</v>
      </c>
      <c r="G54" s="33">
        <f>'2'!G54-'8'!G54-'9'!G54</f>
        <v>0</v>
      </c>
      <c r="H54" s="33">
        <f>'2'!H54-'8'!H54-'9'!H54</f>
        <v>1365455</v>
      </c>
    </row>
    <row r="55" spans="1:8" x14ac:dyDescent="0.2">
      <c r="A55" s="4">
        <v>50</v>
      </c>
      <c r="B55" s="32" t="s">
        <v>131</v>
      </c>
      <c r="C55" s="33">
        <f>'2'!C55-'8'!C55-'9'!C55</f>
        <v>4157279</v>
      </c>
      <c r="D55" s="33">
        <f>'2'!D55-'8'!D55-'9'!D55</f>
        <v>654452</v>
      </c>
      <c r="E55" s="33">
        <f>'2'!E55-'8'!E55-'9'!E55</f>
        <v>450900</v>
      </c>
      <c r="F55" s="33">
        <f>'2'!F55-'8'!F55-'9'!F55</f>
        <v>390150</v>
      </c>
      <c r="G55" s="33">
        <f>'2'!G55-'8'!G55-'9'!G55</f>
        <v>0</v>
      </c>
      <c r="H55" s="33">
        <f>'2'!H55-'8'!H55-'9'!H55</f>
        <v>2661777</v>
      </c>
    </row>
    <row r="56" spans="1:8" x14ac:dyDescent="0.2">
      <c r="A56" s="4">
        <v>51</v>
      </c>
      <c r="B56" s="32" t="s">
        <v>62</v>
      </c>
      <c r="C56" s="33">
        <f>'2'!C56-'8'!C56-'9'!C56</f>
        <v>0</v>
      </c>
      <c r="D56" s="33">
        <f>'2'!D56-'8'!D56-'9'!D56</f>
        <v>0</v>
      </c>
      <c r="E56" s="33">
        <f>'2'!E56-'8'!E56-'9'!E56</f>
        <v>0</v>
      </c>
      <c r="F56" s="33">
        <f>'2'!F56-'8'!F56-'9'!F56</f>
        <v>0</v>
      </c>
      <c r="G56" s="33">
        <f>'2'!G56-'8'!G56-'9'!G56</f>
        <v>0</v>
      </c>
      <c r="H56" s="33">
        <f>'2'!H56-'8'!H56-'9'!H56</f>
        <v>0</v>
      </c>
    </row>
    <row r="57" spans="1:8" ht="25.5" x14ac:dyDescent="0.2">
      <c r="A57" s="4">
        <v>52</v>
      </c>
      <c r="B57" s="32" t="s">
        <v>132</v>
      </c>
      <c r="C57" s="33">
        <f>'2'!C57-'8'!C57-'9'!C57</f>
        <v>2490344</v>
      </c>
      <c r="D57" s="33">
        <f>'2'!D57-'8'!D57-'9'!D57</f>
        <v>2490344</v>
      </c>
      <c r="E57" s="33">
        <f>'2'!E57-'8'!E57-'9'!E57</f>
        <v>0</v>
      </c>
      <c r="F57" s="33">
        <f>'2'!F57-'8'!F57-'9'!F57</f>
        <v>0</v>
      </c>
      <c r="G57" s="33">
        <f>'2'!G57-'8'!G57-'9'!G57</f>
        <v>0</v>
      </c>
      <c r="H57" s="33">
        <f>'2'!H57-'8'!H57-'9'!H57</f>
        <v>0</v>
      </c>
    </row>
    <row r="58" spans="1:8" x14ac:dyDescent="0.2">
      <c r="A58" s="4">
        <v>53</v>
      </c>
      <c r="B58" s="32" t="s">
        <v>133</v>
      </c>
      <c r="C58" s="33">
        <f>'2'!C58-'8'!C58-'9'!C58</f>
        <v>1000</v>
      </c>
      <c r="D58" s="33">
        <f>'2'!D58-'8'!D58-'9'!D58</f>
        <v>0</v>
      </c>
      <c r="E58" s="33">
        <f>'2'!E58-'8'!E58-'9'!E58</f>
        <v>0</v>
      </c>
      <c r="F58" s="33">
        <f>'2'!F58-'8'!F58-'9'!F58</f>
        <v>1000</v>
      </c>
      <c r="G58" s="33">
        <f>'2'!G58-'8'!G58-'9'!G58</f>
        <v>0</v>
      </c>
      <c r="H58" s="33">
        <f>'2'!H58-'8'!H58-'9'!H58</f>
        <v>0</v>
      </c>
    </row>
    <row r="59" spans="1:8" x14ac:dyDescent="0.2">
      <c r="A59" s="4">
        <v>54</v>
      </c>
      <c r="B59" s="32" t="s">
        <v>63</v>
      </c>
      <c r="C59" s="33">
        <f>'2'!C59-'8'!C59-'9'!C59</f>
        <v>0</v>
      </c>
      <c r="D59" s="33">
        <f>'2'!D59-'8'!D59-'9'!D59</f>
        <v>0</v>
      </c>
      <c r="E59" s="33">
        <f>'2'!E59-'8'!E59-'9'!E59</f>
        <v>0</v>
      </c>
      <c r="F59" s="33">
        <f>'2'!F59-'8'!F59-'9'!F59</f>
        <v>0</v>
      </c>
      <c r="G59" s="33">
        <f>'2'!G59-'8'!G59-'9'!G59</f>
        <v>0</v>
      </c>
      <c r="H59" s="33">
        <f>'2'!H59-'8'!H59-'9'!H59</f>
        <v>0</v>
      </c>
    </row>
    <row r="60" spans="1:8" x14ac:dyDescent="0.2">
      <c r="A60" s="4">
        <v>55</v>
      </c>
      <c r="B60" s="32" t="s">
        <v>134</v>
      </c>
      <c r="C60" s="33">
        <f>'2'!C60-'8'!C60-'9'!C60</f>
        <v>10000</v>
      </c>
      <c r="D60" s="33">
        <f>'2'!D60-'8'!D60-'9'!D60</f>
        <v>0</v>
      </c>
      <c r="E60" s="33">
        <f>'2'!E60-'8'!E60-'9'!E60</f>
        <v>0</v>
      </c>
      <c r="F60" s="33">
        <f>'2'!F60-'8'!F60-'9'!F60</f>
        <v>10000</v>
      </c>
      <c r="G60" s="33">
        <f>'2'!G60-'8'!G60-'9'!G60</f>
        <v>0</v>
      </c>
      <c r="H60" s="33">
        <f>'2'!H60-'8'!H60-'9'!H60</f>
        <v>0</v>
      </c>
    </row>
    <row r="61" spans="1:8" x14ac:dyDescent="0.2">
      <c r="A61" s="4">
        <v>56</v>
      </c>
      <c r="B61" s="37" t="s">
        <v>64</v>
      </c>
      <c r="C61" s="33">
        <f>'2'!C61-'8'!C61-'9'!C61</f>
        <v>24904663</v>
      </c>
      <c r="D61" s="33">
        <f>'2'!D61-'8'!D61-'9'!D61</f>
        <v>6931401</v>
      </c>
      <c r="E61" s="33">
        <f>'2'!E61-'8'!E61-'9'!E61</f>
        <v>2120900</v>
      </c>
      <c r="F61" s="33">
        <f>'2'!F61-'8'!F61-'9'!F61</f>
        <v>1846150</v>
      </c>
      <c r="G61" s="33">
        <f>'2'!G61-'8'!G61-'9'!G61</f>
        <v>1486000</v>
      </c>
      <c r="H61" s="33">
        <f>'2'!H61-'8'!H61-'9'!H61</f>
        <v>12520212</v>
      </c>
    </row>
    <row r="62" spans="1:8" x14ac:dyDescent="0.2">
      <c r="A62" s="4">
        <v>57</v>
      </c>
      <c r="B62" s="32" t="s">
        <v>135</v>
      </c>
      <c r="C62" s="33">
        <f>'2'!C62-'8'!C62-'9'!C62</f>
        <v>9270308</v>
      </c>
      <c r="D62" s="33">
        <f>'2'!D62-'8'!D62-'9'!D62</f>
        <v>9270308</v>
      </c>
      <c r="E62" s="33">
        <f>'2'!E62-'8'!E62-'9'!E62</f>
        <v>0</v>
      </c>
      <c r="F62" s="33">
        <f>'2'!F62-'8'!F62-'9'!F62</f>
        <v>0</v>
      </c>
      <c r="G62" s="33">
        <f>'2'!G62-'8'!G62-'9'!G62</f>
        <v>0</v>
      </c>
      <c r="H62" s="33">
        <f>'2'!H62-'8'!H62-'9'!H62</f>
        <v>0</v>
      </c>
    </row>
    <row r="63" spans="1:8" x14ac:dyDescent="0.2">
      <c r="A63" s="4">
        <v>58</v>
      </c>
      <c r="B63" s="32" t="s">
        <v>136</v>
      </c>
      <c r="C63" s="33">
        <f>'2'!C63-'8'!C63-'9'!C63</f>
        <v>0</v>
      </c>
      <c r="D63" s="33">
        <f>'2'!D63-'8'!D63-'9'!D63</f>
        <v>0</v>
      </c>
      <c r="E63" s="33">
        <f>'2'!E63-'8'!E63-'9'!E63</f>
        <v>0</v>
      </c>
      <c r="F63" s="33">
        <f>'2'!F63-'8'!F63-'9'!F63</f>
        <v>0</v>
      </c>
      <c r="G63" s="33">
        <f>'2'!G63-'8'!G63-'9'!G63</f>
        <v>0</v>
      </c>
      <c r="H63" s="33">
        <f>'2'!H63-'8'!H63-'9'!H63</f>
        <v>0</v>
      </c>
    </row>
    <row r="64" spans="1:8" x14ac:dyDescent="0.2">
      <c r="A64" s="4">
        <v>59</v>
      </c>
      <c r="B64" s="37" t="s">
        <v>65</v>
      </c>
      <c r="C64" s="33">
        <f>'2'!C64-'8'!C64-'9'!C64</f>
        <v>9270308</v>
      </c>
      <c r="D64" s="33">
        <f>'2'!D64-'8'!D64-'9'!D64</f>
        <v>9270308</v>
      </c>
      <c r="E64" s="33">
        <f>'2'!E64-'8'!E64-'9'!E64</f>
        <v>0</v>
      </c>
      <c r="F64" s="33">
        <f>'2'!F64-'8'!F64-'9'!F64</f>
        <v>0</v>
      </c>
      <c r="G64" s="33">
        <f>'2'!G64-'8'!G64-'9'!G64</f>
        <v>0</v>
      </c>
      <c r="H64" s="33">
        <f>'2'!H64-'8'!H64-'9'!H64</f>
        <v>0</v>
      </c>
    </row>
    <row r="65" spans="1:8" x14ac:dyDescent="0.2">
      <c r="A65" s="4">
        <v>60</v>
      </c>
      <c r="B65" s="102" t="s">
        <v>92</v>
      </c>
      <c r="C65" s="33">
        <f>'2'!C65-'8'!C65-'9'!C65</f>
        <v>435000</v>
      </c>
      <c r="D65" s="33">
        <f>'2'!D65-'8'!D65-'9'!D65</f>
        <v>0</v>
      </c>
      <c r="E65" s="33">
        <f>'2'!E65-'8'!E65-'9'!E65</f>
        <v>0</v>
      </c>
      <c r="F65" s="33">
        <f>'2'!F65-'8'!F65-'9'!F65</f>
        <v>0</v>
      </c>
      <c r="G65" s="33">
        <f>'2'!G65-'8'!G65-'9'!G65</f>
        <v>435000</v>
      </c>
      <c r="H65" s="33">
        <f>'2'!H65-'8'!H65-'9'!H65</f>
        <v>0</v>
      </c>
    </row>
    <row r="66" spans="1:8" x14ac:dyDescent="0.2">
      <c r="A66" s="4">
        <v>61</v>
      </c>
      <c r="B66" s="103" t="s">
        <v>91</v>
      </c>
      <c r="C66" s="33">
        <f>'2'!C66-'8'!C66-'9'!C66</f>
        <v>435000</v>
      </c>
      <c r="D66" s="33">
        <f>'2'!D66-'8'!D66-'9'!D66</f>
        <v>0</v>
      </c>
      <c r="E66" s="33">
        <f>'2'!E66-'8'!E66-'9'!E66</f>
        <v>0</v>
      </c>
      <c r="F66" s="33">
        <f>'2'!F66-'8'!F66-'9'!F66</f>
        <v>0</v>
      </c>
      <c r="G66" s="33">
        <f>'2'!G66-'8'!G66-'9'!G66</f>
        <v>435000</v>
      </c>
      <c r="H66" s="33">
        <f>'2'!H66-'8'!H66-'9'!H66</f>
        <v>0</v>
      </c>
    </row>
    <row r="67" spans="1:8" ht="25.5" x14ac:dyDescent="0.2">
      <c r="A67" s="4">
        <v>62</v>
      </c>
      <c r="B67" s="32" t="s">
        <v>66</v>
      </c>
      <c r="C67" s="33">
        <f>'2'!C67-'8'!C67-'9'!C67</f>
        <v>0</v>
      </c>
      <c r="D67" s="33">
        <f>'2'!D67-'8'!D67-'9'!D67</f>
        <v>0</v>
      </c>
      <c r="E67" s="33">
        <f>'2'!E67-'8'!E67-'9'!E67</f>
        <v>0</v>
      </c>
      <c r="F67" s="33">
        <f>'2'!F67-'8'!F67-'9'!F67</f>
        <v>0</v>
      </c>
      <c r="G67" s="33">
        <f>'2'!G67-'8'!G67-'9'!G67</f>
        <v>0</v>
      </c>
      <c r="H67" s="33">
        <f>'2'!H67-'8'!H67-'9'!H67</f>
        <v>0</v>
      </c>
    </row>
    <row r="68" spans="1:8" x14ac:dyDescent="0.2">
      <c r="A68" s="4">
        <v>63</v>
      </c>
      <c r="B68" s="32" t="s">
        <v>67</v>
      </c>
      <c r="C68" s="33">
        <f>'2'!C68-'8'!C68-'9'!C68</f>
        <v>488000</v>
      </c>
      <c r="D68" s="33">
        <f>'2'!D68-'8'!D68-'9'!D68</f>
        <v>488000</v>
      </c>
      <c r="E68" s="33">
        <f>'2'!E68-'8'!E68-'9'!E68</f>
        <v>0</v>
      </c>
      <c r="F68" s="33">
        <f>'2'!F68-'8'!F68-'9'!F68</f>
        <v>0</v>
      </c>
      <c r="G68" s="33">
        <f>'2'!G68-'8'!G68-'9'!G68</f>
        <v>0</v>
      </c>
      <c r="H68" s="33">
        <f>'2'!H68-'8'!H68-'9'!H68</f>
        <v>0</v>
      </c>
    </row>
    <row r="69" spans="1:8" x14ac:dyDescent="0.2">
      <c r="A69" s="4">
        <v>64</v>
      </c>
      <c r="B69" s="32" t="s">
        <v>68</v>
      </c>
      <c r="C69" s="33">
        <f>'2'!C69-'8'!C69-'9'!C69</f>
        <v>120000</v>
      </c>
      <c r="D69" s="33">
        <f>'2'!D69-'8'!D69-'9'!D69</f>
        <v>120000</v>
      </c>
      <c r="E69" s="33">
        <f>'2'!E69-'8'!E69-'9'!E69</f>
        <v>0</v>
      </c>
      <c r="F69" s="33">
        <f>'2'!F69-'8'!F69-'9'!F69</f>
        <v>0</v>
      </c>
      <c r="G69" s="33">
        <f>'2'!G69-'8'!G69-'9'!G69</f>
        <v>0</v>
      </c>
      <c r="H69" s="33">
        <f>'2'!H69-'8'!H69-'9'!H69</f>
        <v>0</v>
      </c>
    </row>
    <row r="70" spans="1:8" x14ac:dyDescent="0.2">
      <c r="A70" s="4">
        <v>65</v>
      </c>
      <c r="B70" s="37" t="s">
        <v>69</v>
      </c>
      <c r="C70" s="33">
        <f>'2'!C70-'8'!C70-'9'!C70</f>
        <v>608000</v>
      </c>
      <c r="D70" s="33">
        <f>'2'!D70-'8'!D70-'9'!D70</f>
        <v>608000</v>
      </c>
      <c r="E70" s="33">
        <f>'2'!E70-'8'!E70-'9'!E70</f>
        <v>0</v>
      </c>
      <c r="F70" s="33">
        <f>'2'!F70-'8'!F70-'9'!F70</f>
        <v>0</v>
      </c>
      <c r="G70" s="33">
        <f>'2'!G70-'8'!G70-'9'!G70</f>
        <v>0</v>
      </c>
      <c r="H70" s="33">
        <f>'2'!H70-'8'!H70-'9'!H70</f>
        <v>0</v>
      </c>
    </row>
    <row r="71" spans="1:8" x14ac:dyDescent="0.2">
      <c r="A71" s="4">
        <v>66</v>
      </c>
      <c r="B71" s="42" t="s">
        <v>70</v>
      </c>
      <c r="C71" s="33">
        <f>'2'!C71-'8'!C71-'9'!C71</f>
        <v>1573858615</v>
      </c>
      <c r="D71" s="33">
        <f>'2'!D71-'8'!D71-'9'!D71</f>
        <v>1506637673</v>
      </c>
      <c r="E71" s="33">
        <f>'2'!E71-'8'!E71-'9'!E71</f>
        <v>6675414</v>
      </c>
      <c r="F71" s="33">
        <f>'2'!F71-'8'!F71-'9'!F71</f>
        <v>45778538</v>
      </c>
      <c r="G71" s="33">
        <f>'2'!G71-'8'!G71-'9'!G71</f>
        <v>2246778</v>
      </c>
      <c r="H71" s="33">
        <f>'2'!H71-'8'!H71-'9'!H71</f>
        <v>12520212</v>
      </c>
    </row>
    <row r="72" spans="1:8" ht="25.5" x14ac:dyDescent="0.2">
      <c r="A72" s="4">
        <v>67</v>
      </c>
      <c r="B72" s="34" t="s">
        <v>137</v>
      </c>
      <c r="C72" s="33">
        <f>'2'!C72-'8'!C72-'9'!C72</f>
        <v>60000000</v>
      </c>
      <c r="D72" s="33">
        <f>'2'!D72-'8'!D72-'9'!D72</f>
        <v>60000000</v>
      </c>
      <c r="E72" s="33">
        <f>'2'!E72-'8'!E72-'9'!E72</f>
        <v>0</v>
      </c>
      <c r="F72" s="33">
        <f>'2'!F72-'8'!F72-'9'!F72</f>
        <v>0</v>
      </c>
      <c r="G72" s="33">
        <f>'2'!G72-'8'!G72-'9'!G72</f>
        <v>0</v>
      </c>
      <c r="H72" s="33">
        <f>'2'!H72-'8'!H72-'9'!H72</f>
        <v>0</v>
      </c>
    </row>
    <row r="73" spans="1:8" ht="25.5" x14ac:dyDescent="0.2">
      <c r="A73" s="4">
        <v>68</v>
      </c>
      <c r="B73" s="32" t="s">
        <v>138</v>
      </c>
      <c r="C73" s="33">
        <f>'2'!C73-'8'!C73-'9'!C73</f>
        <v>1100474741</v>
      </c>
      <c r="D73" s="33">
        <f>'2'!D73-'8'!D73-'9'!D73</f>
        <v>1045989369</v>
      </c>
      <c r="E73" s="33">
        <f>'2'!E73-'8'!E73-'9'!E73</f>
        <v>13846714</v>
      </c>
      <c r="F73" s="33">
        <f>'2'!F73-'8'!F73-'9'!F73</f>
        <v>22277262</v>
      </c>
      <c r="G73" s="33">
        <f>'2'!G73-'8'!G73-'9'!G73</f>
        <v>11553464</v>
      </c>
      <c r="H73" s="33">
        <f>'2'!H73-'8'!H73-'9'!H73</f>
        <v>6807932</v>
      </c>
    </row>
    <row r="74" spans="1:8" x14ac:dyDescent="0.2">
      <c r="A74" s="4">
        <v>69</v>
      </c>
      <c r="B74" s="32" t="s">
        <v>71</v>
      </c>
      <c r="C74" s="33">
        <f>'2'!C74-'8'!C74-'9'!C74</f>
        <v>35374483</v>
      </c>
      <c r="D74" s="33">
        <f>'2'!D74-'8'!D74-'9'!D74</f>
        <v>35374483</v>
      </c>
      <c r="E74" s="33">
        <f>'2'!E74-'8'!E74-'9'!E74</f>
        <v>0</v>
      </c>
      <c r="F74" s="33">
        <f>'2'!F74-'8'!F74-'9'!F74</f>
        <v>0</v>
      </c>
      <c r="G74" s="33">
        <f>'2'!G74-'8'!G74-'9'!G74</f>
        <v>0</v>
      </c>
      <c r="H74" s="33">
        <f>'2'!H74-'8'!H74-'9'!H74</f>
        <v>0</v>
      </c>
    </row>
    <row r="75" spans="1:8" x14ac:dyDescent="0.2">
      <c r="A75" s="4">
        <v>70</v>
      </c>
      <c r="B75" s="32" t="s">
        <v>139</v>
      </c>
      <c r="C75" s="33">
        <f>'2'!C75-'8'!C75-'9'!C75</f>
        <v>540253736</v>
      </c>
      <c r="D75" s="33">
        <f>'2'!D75-'8'!D75-'9'!D75</f>
        <v>0</v>
      </c>
      <c r="E75" s="33">
        <f>'2'!E75-'8'!E75-'9'!E75</f>
        <v>202188515</v>
      </c>
      <c r="F75" s="33">
        <f>'2'!F75-'8'!F75-'9'!F75</f>
        <v>124200824</v>
      </c>
      <c r="G75" s="33">
        <f>'2'!G75-'8'!G75-'9'!G75</f>
        <v>68115990</v>
      </c>
      <c r="H75" s="33">
        <f>'2'!H75-'8'!H75-'9'!H75</f>
        <v>145748407</v>
      </c>
    </row>
    <row r="76" spans="1:8" x14ac:dyDescent="0.2">
      <c r="A76" s="4">
        <v>71</v>
      </c>
      <c r="B76" s="32" t="s">
        <v>72</v>
      </c>
      <c r="C76" s="33">
        <f>'2'!C76-'8'!C76-'9'!C76</f>
        <v>1736102960</v>
      </c>
      <c r="D76" s="33">
        <f>'2'!D76-'8'!D76-'9'!D76</f>
        <v>1141363852</v>
      </c>
      <c r="E76" s="33">
        <f>'2'!E76-'8'!E76-'9'!E76</f>
        <v>216035229</v>
      </c>
      <c r="F76" s="33">
        <f>'2'!F76-'8'!F76-'9'!F76</f>
        <v>146478086</v>
      </c>
      <c r="G76" s="33">
        <f>'2'!G76-'8'!G76-'9'!G76</f>
        <v>79669454</v>
      </c>
      <c r="H76" s="33">
        <f>'2'!H76-'8'!H76-'9'!H76</f>
        <v>152556339</v>
      </c>
    </row>
    <row r="77" spans="1:8" ht="13.5" thickBot="1" x14ac:dyDescent="0.25">
      <c r="A77" s="4">
        <v>72</v>
      </c>
      <c r="B77" s="74" t="s">
        <v>73</v>
      </c>
      <c r="C77" s="33">
        <f>'2'!C77-'8'!C77-'9'!C77</f>
        <v>1736102960</v>
      </c>
      <c r="D77" s="33">
        <f>'2'!D77-'8'!D77-'9'!D77</f>
        <v>1141363852</v>
      </c>
      <c r="E77" s="33">
        <f>'2'!E77-'8'!E77-'9'!E77</f>
        <v>216035229</v>
      </c>
      <c r="F77" s="33">
        <f>'2'!F77-'8'!F77-'9'!F77</f>
        <v>146478086</v>
      </c>
      <c r="G77" s="33">
        <f>'2'!G77-'8'!G77-'9'!G77</f>
        <v>79669454</v>
      </c>
      <c r="H77" s="33">
        <f>'2'!H77-'8'!H77-'9'!H77</f>
        <v>152556339</v>
      </c>
    </row>
    <row r="78" spans="1:8" ht="13.5" thickBot="1" x14ac:dyDescent="0.25">
      <c r="A78" s="4">
        <v>73</v>
      </c>
      <c r="B78" s="49" t="s">
        <v>37</v>
      </c>
      <c r="C78" s="50">
        <f>'2'!C78-'8'!C78-'9'!C78</f>
        <v>3309961575</v>
      </c>
      <c r="D78" s="50">
        <f>'2'!D78-'8'!D78-'9'!D78</f>
        <v>2648001525</v>
      </c>
      <c r="E78" s="50">
        <f>'2'!E78-'8'!E78-'9'!E78</f>
        <v>222710643</v>
      </c>
      <c r="F78" s="50">
        <f>'2'!F78-'8'!F78-'9'!F78</f>
        <v>192256624</v>
      </c>
      <c r="G78" s="50">
        <f>'2'!G78-'8'!G78-'9'!G78</f>
        <v>81916232</v>
      </c>
      <c r="H78" s="50">
        <f>'2'!H78-'8'!H78-'9'!H78</f>
        <v>165076551</v>
      </c>
    </row>
    <row r="79" spans="1:8" ht="13.5" thickTop="1" x14ac:dyDescent="0.2">
      <c r="A79" s="4">
        <v>74</v>
      </c>
      <c r="B79" s="51" t="s">
        <v>3</v>
      </c>
      <c r="C79" s="52">
        <f>'4'!C6-'8'!C79-'9'!C79</f>
        <v>421132487</v>
      </c>
      <c r="D79" s="52">
        <f>'4'!D6-'8'!D79-'9'!D79</f>
        <v>43198155</v>
      </c>
      <c r="E79" s="52">
        <f>'4'!E6-'8'!E79-'9'!E79</f>
        <v>149366613</v>
      </c>
      <c r="F79" s="52">
        <f>'4'!F6-'8'!F79-'9'!F79</f>
        <v>101956900</v>
      </c>
      <c r="G79" s="52">
        <f>'4'!G6-'8'!G79-'9'!G79</f>
        <v>26896343</v>
      </c>
      <c r="H79" s="52">
        <f>'4'!H6-'8'!H79-'9'!H79</f>
        <v>99714476</v>
      </c>
    </row>
    <row r="80" spans="1:8" ht="25.5" x14ac:dyDescent="0.2">
      <c r="A80" s="4">
        <v>75</v>
      </c>
      <c r="B80" s="46" t="s">
        <v>4</v>
      </c>
      <c r="C80" s="52">
        <f>'4'!C7-'8'!C80-'9'!C80</f>
        <v>82179761</v>
      </c>
      <c r="D80" s="52">
        <f>'4'!D7-'8'!D80-'9'!D80</f>
        <v>9166575</v>
      </c>
      <c r="E80" s="52">
        <f>'4'!E7-'8'!E80-'9'!E80</f>
        <v>31253645</v>
      </c>
      <c r="F80" s="52">
        <f>'4'!F7-'8'!F80-'9'!F80</f>
        <v>15131912</v>
      </c>
      <c r="G80" s="52">
        <f>'4'!G7-'8'!G80-'9'!G80</f>
        <v>5336520</v>
      </c>
      <c r="H80" s="52">
        <f>'4'!H7-'8'!H80-'9'!H80</f>
        <v>21291109</v>
      </c>
    </row>
    <row r="81" spans="1:8" x14ac:dyDescent="0.2">
      <c r="A81" s="4">
        <v>76</v>
      </c>
      <c r="B81" s="46" t="s">
        <v>5</v>
      </c>
      <c r="C81" s="52">
        <f>'4'!C8-'8'!C81-'9'!C81</f>
        <v>481256796</v>
      </c>
      <c r="D81" s="52">
        <f>'4'!D8-'8'!D81-'9'!D81</f>
        <v>295798917</v>
      </c>
      <c r="E81" s="52">
        <f>'4'!E8-'8'!E81-'9'!E81</f>
        <v>36756385</v>
      </c>
      <c r="F81" s="52">
        <f>'4'!F8-'8'!F81-'9'!F81</f>
        <v>68762780</v>
      </c>
      <c r="G81" s="52">
        <f>'4'!G8-'8'!G81-'9'!G81</f>
        <v>36871845</v>
      </c>
      <c r="H81" s="52">
        <f>'4'!H8-'8'!H81-'9'!H81</f>
        <v>43066869</v>
      </c>
    </row>
    <row r="82" spans="1:8" x14ac:dyDescent="0.2">
      <c r="A82" s="4">
        <v>77</v>
      </c>
      <c r="B82" s="18" t="s">
        <v>6</v>
      </c>
      <c r="C82" s="52">
        <f>'4'!C9-'8'!C82-'9'!C82</f>
        <v>3546500</v>
      </c>
      <c r="D82" s="52">
        <f>'4'!D9-'8'!D82-'9'!D82</f>
        <v>3546500</v>
      </c>
      <c r="E82" s="52">
        <f>'4'!E9-'8'!E82-'9'!E82</f>
        <v>0</v>
      </c>
      <c r="F82" s="52">
        <f>'4'!F9-'8'!F82-'9'!F82</f>
        <v>0</v>
      </c>
      <c r="G82" s="52">
        <f>'4'!G9-'8'!G82-'9'!G82</f>
        <v>0</v>
      </c>
      <c r="H82" s="52">
        <f>'4'!H9-'8'!H82-'9'!H82</f>
        <v>0</v>
      </c>
    </row>
    <row r="83" spans="1:8" ht="25.5" x14ac:dyDescent="0.2">
      <c r="A83" s="4">
        <v>78</v>
      </c>
      <c r="B83" s="18" t="s">
        <v>7</v>
      </c>
      <c r="C83" s="52">
        <f>'4'!C10-'8'!C83-'9'!C83</f>
        <v>3546500</v>
      </c>
      <c r="D83" s="52">
        <f>'4'!D10-'8'!D83-'9'!D83</f>
        <v>3546500</v>
      </c>
      <c r="E83" s="52">
        <f>'4'!E10-'8'!E83-'9'!E83</f>
        <v>0</v>
      </c>
      <c r="F83" s="52">
        <f>'4'!F10-'8'!F83-'9'!F83</f>
        <v>0</v>
      </c>
      <c r="G83" s="52">
        <f>'4'!G10-'8'!G83-'9'!G83</f>
        <v>0</v>
      </c>
      <c r="H83" s="52">
        <f>'4'!H10-'8'!H83-'9'!H83</f>
        <v>0</v>
      </c>
    </row>
    <row r="84" spans="1:8" x14ac:dyDescent="0.2">
      <c r="A84" s="4">
        <v>79</v>
      </c>
      <c r="B84" s="18" t="s">
        <v>8</v>
      </c>
      <c r="C84" s="52">
        <f>'4'!C11-'8'!C84-'9'!C84</f>
        <v>800000</v>
      </c>
      <c r="D84" s="52">
        <f>'4'!D11-'8'!D84-'9'!D84</f>
        <v>800000</v>
      </c>
      <c r="E84" s="52">
        <f>'4'!E11-'8'!E84-'9'!E84</f>
        <v>0</v>
      </c>
      <c r="F84" s="52">
        <f>'4'!F11-'8'!F84-'9'!F84</f>
        <v>0</v>
      </c>
      <c r="G84" s="52">
        <f>'4'!G11-'8'!G84-'9'!G84</f>
        <v>0</v>
      </c>
      <c r="H84" s="52">
        <f>'4'!H11-'8'!H84-'9'!H84</f>
        <v>0</v>
      </c>
    </row>
    <row r="85" spans="1:8" x14ac:dyDescent="0.2">
      <c r="A85" s="4">
        <v>80</v>
      </c>
      <c r="B85" s="18" t="s">
        <v>9</v>
      </c>
      <c r="C85" s="52">
        <f>'4'!C12-'8'!C85-'9'!C85</f>
        <v>800000</v>
      </c>
      <c r="D85" s="52">
        <f>'4'!D12-'8'!D85-'9'!D85</f>
        <v>800000</v>
      </c>
      <c r="E85" s="52">
        <f>'4'!E12-'8'!E85-'9'!E85</f>
        <v>0</v>
      </c>
      <c r="F85" s="52">
        <f>'4'!F12-'8'!F85-'9'!F85</f>
        <v>0</v>
      </c>
      <c r="G85" s="52">
        <f>'4'!G12-'8'!G85-'9'!G85</f>
        <v>0</v>
      </c>
      <c r="H85" s="52">
        <f>'4'!H12-'8'!H85-'9'!H85</f>
        <v>0</v>
      </c>
    </row>
    <row r="86" spans="1:8" x14ac:dyDescent="0.2">
      <c r="A86" s="4">
        <v>81</v>
      </c>
      <c r="B86" s="18" t="s">
        <v>10</v>
      </c>
      <c r="C86" s="52">
        <f>'4'!C13-'8'!C86-'9'!C86</f>
        <v>9071998</v>
      </c>
      <c r="D86" s="52">
        <f>'4'!D13-'8'!D86-'9'!D86</f>
        <v>9071998</v>
      </c>
      <c r="E86" s="52">
        <f>'4'!E13-'8'!E86-'9'!E86</f>
        <v>0</v>
      </c>
      <c r="F86" s="52">
        <f>'4'!F13-'8'!F86-'9'!F86</f>
        <v>0</v>
      </c>
      <c r="G86" s="52">
        <f>'4'!G13-'8'!G86-'9'!G86</f>
        <v>0</v>
      </c>
      <c r="H86" s="52">
        <f>'4'!H13-'8'!H86-'9'!H86</f>
        <v>0</v>
      </c>
    </row>
    <row r="87" spans="1:8" x14ac:dyDescent="0.2">
      <c r="A87" s="4">
        <v>82</v>
      </c>
      <c r="B87" s="18" t="s">
        <v>11</v>
      </c>
      <c r="C87" s="52">
        <f>'4'!C14-'8'!C87-'9'!C87</f>
        <v>1000000</v>
      </c>
      <c r="D87" s="52">
        <f>'4'!D14-'8'!D87-'9'!D87</f>
        <v>1000000</v>
      </c>
      <c r="E87" s="52">
        <f>'4'!E14-'8'!E87-'9'!E87</f>
        <v>0</v>
      </c>
      <c r="F87" s="52">
        <f>'4'!F14-'8'!F87-'9'!F87</f>
        <v>0</v>
      </c>
      <c r="G87" s="52">
        <f>'4'!G14-'8'!G87-'9'!G87</f>
        <v>0</v>
      </c>
      <c r="H87" s="52">
        <f>'4'!H14-'8'!H87-'9'!H87</f>
        <v>0</v>
      </c>
    </row>
    <row r="88" spans="1:8" x14ac:dyDescent="0.2">
      <c r="A88" s="4">
        <v>83</v>
      </c>
      <c r="B88" s="18" t="s">
        <v>12</v>
      </c>
      <c r="C88" s="52">
        <f>'4'!C15-'8'!C88-'9'!C88</f>
        <v>8071998</v>
      </c>
      <c r="D88" s="52">
        <f>'4'!D15-'8'!D88-'9'!D88</f>
        <v>8071998</v>
      </c>
      <c r="E88" s="52">
        <f>'4'!E15-'8'!E88-'9'!E88</f>
        <v>0</v>
      </c>
      <c r="F88" s="52">
        <f>'4'!F15-'8'!F88-'9'!F88</f>
        <v>0</v>
      </c>
      <c r="G88" s="52">
        <f>'4'!G15-'8'!G88-'9'!G88</f>
        <v>0</v>
      </c>
      <c r="H88" s="52">
        <f>'4'!H15-'8'!H88-'9'!H88</f>
        <v>0</v>
      </c>
    </row>
    <row r="89" spans="1:8" x14ac:dyDescent="0.2">
      <c r="A89" s="4">
        <v>84</v>
      </c>
      <c r="B89" s="20" t="s">
        <v>13</v>
      </c>
      <c r="C89" s="52">
        <f>'4'!C16-'8'!C89-'9'!C89</f>
        <v>13418498</v>
      </c>
      <c r="D89" s="52">
        <f>'4'!D16-'8'!D89-'9'!D89</f>
        <v>13418498</v>
      </c>
      <c r="E89" s="52">
        <f>'4'!E16-'8'!E89-'9'!E89</f>
        <v>0</v>
      </c>
      <c r="F89" s="52">
        <f>'4'!F16-'8'!F89-'9'!F89</f>
        <v>0</v>
      </c>
      <c r="G89" s="52">
        <f>'4'!G16-'8'!G89-'9'!G89</f>
        <v>0</v>
      </c>
      <c r="H89" s="52">
        <f>'4'!H16-'8'!H89-'9'!H89</f>
        <v>0</v>
      </c>
    </row>
    <row r="90" spans="1:8" x14ac:dyDescent="0.2">
      <c r="A90" s="4">
        <v>85</v>
      </c>
      <c r="B90" s="18" t="s">
        <v>14</v>
      </c>
      <c r="C90" s="52">
        <f>'4'!C17-'8'!C90-'9'!C90</f>
        <v>0</v>
      </c>
      <c r="D90" s="52">
        <f>'4'!D17-'8'!D90-'9'!D90</f>
        <v>0</v>
      </c>
      <c r="E90" s="52">
        <f>'4'!E17-'8'!E90-'9'!E90</f>
        <v>0</v>
      </c>
      <c r="F90" s="52">
        <f>'4'!F17-'8'!F90-'9'!F90</f>
        <v>0</v>
      </c>
      <c r="G90" s="52">
        <f>'4'!G17-'8'!G90-'9'!G90</f>
        <v>0</v>
      </c>
      <c r="H90" s="52">
        <f>'4'!H17-'8'!H90-'9'!H90</f>
        <v>0</v>
      </c>
    </row>
    <row r="91" spans="1:8" ht="25.5" x14ac:dyDescent="0.2">
      <c r="A91" s="4">
        <v>86</v>
      </c>
      <c r="B91" s="18" t="s">
        <v>15</v>
      </c>
      <c r="C91" s="52">
        <f>'4'!C18-'8'!C91-'9'!C91</f>
        <v>198744843</v>
      </c>
      <c r="D91" s="52">
        <f>'4'!D18-'8'!D91-'9'!D91</f>
        <v>198367411</v>
      </c>
      <c r="E91" s="52">
        <f>'4'!E18-'8'!E91-'9'!E91</f>
        <v>0</v>
      </c>
      <c r="F91" s="52">
        <f>'4'!F18-'8'!F91-'9'!F91</f>
        <v>227432</v>
      </c>
      <c r="G91" s="52">
        <f>'4'!G18-'8'!G91-'9'!G91</f>
        <v>150000</v>
      </c>
      <c r="H91" s="52">
        <f>'4'!H18-'8'!H91-'9'!H91</f>
        <v>0</v>
      </c>
    </row>
    <row r="92" spans="1:8" x14ac:dyDescent="0.2">
      <c r="A92" s="4">
        <v>87</v>
      </c>
      <c r="B92" s="18" t="s">
        <v>142</v>
      </c>
      <c r="C92" s="52">
        <f>'4'!C19-'8'!C92-'9'!C92</f>
        <v>4650000</v>
      </c>
      <c r="D92" s="52">
        <f>'4'!D19-'8'!D92-'9'!D92</f>
        <v>4500000</v>
      </c>
      <c r="E92" s="52">
        <f>'4'!E19-'8'!E92-'9'!E92</f>
        <v>0</v>
      </c>
      <c r="F92" s="52">
        <f>'4'!F19-'8'!F92-'9'!F92</f>
        <v>0</v>
      </c>
      <c r="G92" s="52">
        <f>'4'!G19-'8'!G92-'9'!G92</f>
        <v>150000</v>
      </c>
      <c r="H92" s="52">
        <f>'4'!H19-'8'!H92-'9'!H92</f>
        <v>0</v>
      </c>
    </row>
    <row r="93" spans="1:8" x14ac:dyDescent="0.2">
      <c r="A93" s="4">
        <v>88</v>
      </c>
      <c r="B93" s="18" t="s">
        <v>16</v>
      </c>
      <c r="C93" s="52">
        <f>'4'!C20-'8'!C93-'9'!C93</f>
        <v>227432</v>
      </c>
      <c r="D93" s="52">
        <f>'4'!D20-'8'!D93-'9'!D93</f>
        <v>0</v>
      </c>
      <c r="E93" s="52">
        <f>'4'!E20-'8'!E93-'9'!E93</f>
        <v>0</v>
      </c>
      <c r="F93" s="52">
        <f>'4'!F20-'8'!F93-'9'!F93</f>
        <v>227432</v>
      </c>
      <c r="G93" s="52">
        <f>'4'!G20-'8'!G93-'9'!G93</f>
        <v>0</v>
      </c>
      <c r="H93" s="52">
        <f>'4'!H20-'8'!H93-'9'!H93</f>
        <v>0</v>
      </c>
    </row>
    <row r="94" spans="1:8" x14ac:dyDescent="0.2">
      <c r="A94" s="4">
        <v>89</v>
      </c>
      <c r="B94" s="18" t="s">
        <v>17</v>
      </c>
      <c r="C94" s="52">
        <f>'4'!C21-'8'!C94-'9'!C94</f>
        <v>0</v>
      </c>
      <c r="D94" s="52">
        <f>'4'!D21-'8'!D94-'9'!D94</f>
        <v>0</v>
      </c>
      <c r="E94" s="52">
        <f>'4'!E21-'8'!E94-'9'!E94</f>
        <v>0</v>
      </c>
      <c r="F94" s="52">
        <f>'4'!F21-'8'!F94-'9'!F94</f>
        <v>0</v>
      </c>
      <c r="G94" s="52">
        <f>'4'!G21-'8'!G94-'9'!G94</f>
        <v>0</v>
      </c>
      <c r="H94" s="52">
        <f>'4'!H21-'8'!H94-'9'!H94</f>
        <v>0</v>
      </c>
    </row>
    <row r="95" spans="1:8" x14ac:dyDescent="0.2">
      <c r="A95" s="4">
        <v>90</v>
      </c>
      <c r="B95" s="18" t="s">
        <v>18</v>
      </c>
      <c r="C95" s="52">
        <f>'4'!C22-'8'!C95-'9'!C95</f>
        <v>193867411</v>
      </c>
      <c r="D95" s="52">
        <f>'4'!D22-'8'!D95-'9'!D95</f>
        <v>193867411</v>
      </c>
      <c r="E95" s="52">
        <f>'4'!E22-'8'!E95-'9'!E95</f>
        <v>0</v>
      </c>
      <c r="F95" s="52">
        <f>'4'!F22-'8'!F95-'9'!F95</f>
        <v>0</v>
      </c>
      <c r="G95" s="52">
        <f>'4'!G22-'8'!G95-'9'!G95</f>
        <v>0</v>
      </c>
      <c r="H95" s="52">
        <f>'4'!H22-'8'!H95-'9'!H95</f>
        <v>0</v>
      </c>
    </row>
    <row r="96" spans="1:8" ht="25.5" x14ac:dyDescent="0.2">
      <c r="A96" s="4">
        <v>91</v>
      </c>
      <c r="B96" s="18" t="s">
        <v>143</v>
      </c>
      <c r="C96" s="52">
        <f>'4'!C23-'8'!C96-'9'!C96</f>
        <v>16844398</v>
      </c>
      <c r="D96" s="52">
        <f>'4'!D23-'8'!D96-'9'!D96</f>
        <v>16844398</v>
      </c>
      <c r="E96" s="52">
        <f>'4'!E23-'8'!E96-'9'!E96</f>
        <v>0</v>
      </c>
      <c r="F96" s="52">
        <f>'4'!F23-'8'!F96-'9'!F96</f>
        <v>0</v>
      </c>
      <c r="G96" s="52">
        <f>'4'!G23-'8'!G96-'9'!G96</f>
        <v>0</v>
      </c>
      <c r="H96" s="52">
        <f>'4'!H23-'8'!H96-'9'!H96</f>
        <v>0</v>
      </c>
    </row>
    <row r="97" spans="1:8" x14ac:dyDescent="0.2">
      <c r="A97" s="4">
        <v>92</v>
      </c>
      <c r="B97" s="18" t="s">
        <v>144</v>
      </c>
      <c r="C97" s="52">
        <f>'4'!C24-'8'!C97-'9'!C97</f>
        <v>0</v>
      </c>
      <c r="D97" s="52">
        <f>'4'!D24-'8'!D97-'9'!D97</f>
        <v>0</v>
      </c>
      <c r="E97" s="52">
        <f>'4'!E24-'8'!E97-'9'!E97</f>
        <v>0</v>
      </c>
      <c r="F97" s="52">
        <f>'4'!F24-'8'!F97-'9'!F97</f>
        <v>0</v>
      </c>
      <c r="G97" s="52">
        <f>'4'!G24-'8'!G97-'9'!G97</f>
        <v>0</v>
      </c>
      <c r="H97" s="52">
        <f>'4'!H24-'8'!H97-'9'!H97</f>
        <v>0</v>
      </c>
    </row>
    <row r="98" spans="1:8" x14ac:dyDescent="0.2">
      <c r="A98" s="4">
        <v>93</v>
      </c>
      <c r="B98" s="18" t="s">
        <v>19</v>
      </c>
      <c r="C98" s="52">
        <f>'4'!C25-'8'!C98-'9'!C98</f>
        <v>112989280</v>
      </c>
      <c r="D98" s="52">
        <f>'4'!D25-'8'!D98-'9'!D98</f>
        <v>112989280</v>
      </c>
      <c r="E98" s="52">
        <f>'4'!E25-'8'!E98-'9'!E98</f>
        <v>0</v>
      </c>
      <c r="F98" s="52">
        <f>'4'!F25-'8'!F98-'9'!F98</f>
        <v>0</v>
      </c>
      <c r="G98" s="52">
        <f>'4'!G25-'8'!G98-'9'!G98</f>
        <v>0</v>
      </c>
      <c r="H98" s="52">
        <f>'4'!H25-'8'!H98-'9'!H98</f>
        <v>0</v>
      </c>
    </row>
    <row r="99" spans="1:8" x14ac:dyDescent="0.2">
      <c r="A99" s="4">
        <v>94</v>
      </c>
      <c r="B99" s="20" t="s">
        <v>20</v>
      </c>
      <c r="C99" s="52">
        <f>'4'!C26-'8'!C99-'9'!C99</f>
        <v>328578521</v>
      </c>
      <c r="D99" s="52">
        <f>'4'!D26-'8'!D99-'9'!D99</f>
        <v>328201089</v>
      </c>
      <c r="E99" s="52">
        <f>'4'!E26-'8'!E99-'9'!E99</f>
        <v>0</v>
      </c>
      <c r="F99" s="52">
        <f>'4'!F26-'8'!F99-'9'!F99</f>
        <v>227432</v>
      </c>
      <c r="G99" s="52">
        <f>'4'!G26-'8'!G99-'9'!G99</f>
        <v>150000</v>
      </c>
      <c r="H99" s="52">
        <f>'4'!H26-'8'!H99-'9'!H99</f>
        <v>0</v>
      </c>
    </row>
    <row r="100" spans="1:8" x14ac:dyDescent="0.2">
      <c r="A100" s="4">
        <v>95</v>
      </c>
      <c r="B100" s="18" t="s">
        <v>21</v>
      </c>
      <c r="C100" s="52">
        <f>'4'!C27-'8'!C100-'9'!C100</f>
        <v>1306200</v>
      </c>
      <c r="D100" s="52">
        <f>'4'!D27-'8'!D100-'9'!D100</f>
        <v>1300000</v>
      </c>
      <c r="E100" s="52">
        <f>'4'!E27-'8'!E100-'9'!E100</f>
        <v>0</v>
      </c>
      <c r="F100" s="52">
        <f>'4'!F27-'8'!F100-'9'!F100</f>
        <v>0</v>
      </c>
      <c r="G100" s="52">
        <f>'4'!G27-'8'!G100-'9'!G100</f>
        <v>6200</v>
      </c>
      <c r="H100" s="52">
        <f>'4'!H27-'8'!H100-'9'!H100</f>
        <v>0</v>
      </c>
    </row>
    <row r="101" spans="1:8" x14ac:dyDescent="0.2">
      <c r="A101" s="4">
        <v>96</v>
      </c>
      <c r="B101" s="18" t="s">
        <v>22</v>
      </c>
      <c r="C101" s="52">
        <f>'4'!C28-'8'!C101-'9'!C101</f>
        <v>1034994748</v>
      </c>
      <c r="D101" s="52">
        <f>'4'!D28-'8'!D101-'9'!D101</f>
        <v>1034994748</v>
      </c>
      <c r="E101" s="52">
        <f>'4'!E28-'8'!E101-'9'!E101</f>
        <v>0</v>
      </c>
      <c r="F101" s="52">
        <f>'4'!F28-'8'!F101-'9'!F101</f>
        <v>0</v>
      </c>
      <c r="G101" s="52">
        <f>'4'!G28-'8'!G101-'9'!G101</f>
        <v>0</v>
      </c>
      <c r="H101" s="52">
        <f>'4'!H28-'8'!H101-'9'!H101</f>
        <v>0</v>
      </c>
    </row>
    <row r="102" spans="1:8" x14ac:dyDescent="0.2">
      <c r="A102" s="4">
        <v>97</v>
      </c>
      <c r="B102" s="18" t="s">
        <v>23</v>
      </c>
      <c r="C102" s="52">
        <f>'4'!C29-'8'!C102-'9'!C102</f>
        <v>1119244</v>
      </c>
      <c r="D102" s="52">
        <f>'4'!D29-'8'!D102-'9'!D102</f>
        <v>47244</v>
      </c>
      <c r="E102" s="52">
        <f>'4'!E29-'8'!E102-'9'!E102</f>
        <v>1000000</v>
      </c>
      <c r="F102" s="52">
        <f>'4'!F29-'8'!F102-'9'!F102</f>
        <v>60000</v>
      </c>
      <c r="G102" s="52">
        <f>'4'!G29-'8'!G102-'9'!G102</f>
        <v>0</v>
      </c>
      <c r="H102" s="52">
        <f>'4'!H29-'8'!H102-'9'!H102</f>
        <v>12000</v>
      </c>
    </row>
    <row r="103" spans="1:8" x14ac:dyDescent="0.2">
      <c r="A103" s="4">
        <v>98</v>
      </c>
      <c r="B103" s="18" t="s">
        <v>24</v>
      </c>
      <c r="C103" s="52">
        <f>'4'!C30-'8'!C103-'9'!C103</f>
        <v>42920262</v>
      </c>
      <c r="D103" s="52">
        <f>'4'!D30-'8'!D103-'9'!D103</f>
        <v>25342625</v>
      </c>
      <c r="E103" s="52">
        <f>'4'!E30-'8'!E103-'9'!E103</f>
        <v>3000000</v>
      </c>
      <c r="F103" s="52">
        <f>'4'!F30-'8'!F103-'9'!F103</f>
        <v>3528189</v>
      </c>
      <c r="G103" s="52">
        <f>'4'!G30-'8'!G103-'9'!G103</f>
        <v>10270820</v>
      </c>
      <c r="H103" s="52">
        <f>'4'!H30-'8'!H103-'9'!H103</f>
        <v>778628</v>
      </c>
    </row>
    <row r="104" spans="1:8" ht="25.5" x14ac:dyDescent="0.2">
      <c r="A104" s="4">
        <v>99</v>
      </c>
      <c r="B104" s="18" t="s">
        <v>25</v>
      </c>
      <c r="C104" s="52">
        <f>'4'!C31-'8'!C104-'9'!C104</f>
        <v>81568180</v>
      </c>
      <c r="D104" s="52">
        <f>'4'!D31-'8'!D104-'9'!D104</f>
        <v>76921396</v>
      </c>
      <c r="E104" s="52">
        <f>'4'!E31-'8'!E104-'9'!E104</f>
        <v>1080000</v>
      </c>
      <c r="F104" s="52">
        <f>'4'!F31-'8'!F104-'9'!F104</f>
        <v>968811</v>
      </c>
      <c r="G104" s="52">
        <f>'4'!G31-'8'!G104-'9'!G104</f>
        <v>2384504</v>
      </c>
      <c r="H104" s="52">
        <f>'4'!H31-'8'!H104-'9'!H104</f>
        <v>213469</v>
      </c>
    </row>
    <row r="105" spans="1:8" x14ac:dyDescent="0.2">
      <c r="A105" s="4">
        <v>100</v>
      </c>
      <c r="B105" s="20" t="s">
        <v>26</v>
      </c>
      <c r="C105" s="52">
        <f>'4'!C32-'8'!C105-'9'!C105</f>
        <v>1161908634</v>
      </c>
      <c r="D105" s="52">
        <f>'4'!D32-'8'!D105-'9'!D105</f>
        <v>1138606013</v>
      </c>
      <c r="E105" s="52">
        <f>'4'!E32-'8'!E105-'9'!E105</f>
        <v>5080000</v>
      </c>
      <c r="F105" s="52">
        <f>'4'!F32-'8'!F105-'9'!F105</f>
        <v>4557000</v>
      </c>
      <c r="G105" s="52">
        <f>'4'!G32-'8'!G105-'9'!G105</f>
        <v>12661524</v>
      </c>
      <c r="H105" s="52">
        <f>'4'!H32-'8'!H105-'9'!H105</f>
        <v>1004097</v>
      </c>
    </row>
    <row r="106" spans="1:8" x14ac:dyDescent="0.2">
      <c r="A106" s="4">
        <v>101</v>
      </c>
      <c r="B106" s="18" t="s">
        <v>27</v>
      </c>
      <c r="C106" s="52">
        <f>'4'!C33-'8'!C106-'9'!C106</f>
        <v>161130971</v>
      </c>
      <c r="D106" s="52">
        <f>'4'!D33-'8'!D106-'9'!D106</f>
        <v>161130971</v>
      </c>
      <c r="E106" s="52">
        <f>'4'!E33-'8'!E106-'9'!E106</f>
        <v>0</v>
      </c>
      <c r="F106" s="52">
        <f>'4'!F33-'8'!F106-'9'!F106</f>
        <v>0</v>
      </c>
      <c r="G106" s="52">
        <f>'4'!G33-'8'!G106-'9'!G106</f>
        <v>0</v>
      </c>
      <c r="H106" s="52">
        <f>'4'!H33-'8'!H106-'9'!H106</f>
        <v>0</v>
      </c>
    </row>
    <row r="107" spans="1:8" x14ac:dyDescent="0.2">
      <c r="A107" s="4">
        <v>102</v>
      </c>
      <c r="B107" s="18" t="s">
        <v>145</v>
      </c>
      <c r="C107" s="52">
        <f>'4'!C34-'8'!C107-'9'!C107</f>
        <v>200000</v>
      </c>
      <c r="D107" s="52">
        <f>'4'!D34-'8'!D107-'9'!D107</f>
        <v>0</v>
      </c>
      <c r="E107" s="52">
        <f>'4'!E34-'8'!E107-'9'!E107</f>
        <v>200000</v>
      </c>
      <c r="F107" s="52">
        <f>'4'!F34-'8'!F107-'9'!F107</f>
        <v>0</v>
      </c>
      <c r="G107" s="52">
        <f>'4'!G34-'8'!G107-'9'!G107</f>
        <v>0</v>
      </c>
      <c r="H107" s="52">
        <f>'4'!H34-'8'!H107-'9'!H107</f>
        <v>0</v>
      </c>
    </row>
    <row r="108" spans="1:8" x14ac:dyDescent="0.2">
      <c r="A108" s="4">
        <v>103</v>
      </c>
      <c r="B108" s="18" t="s">
        <v>28</v>
      </c>
      <c r="C108" s="52">
        <f>'4'!C35-'8'!C108-'9'!C108</f>
        <v>1872126</v>
      </c>
      <c r="D108" s="52">
        <f>'4'!D35-'8'!D108-'9'!D108</f>
        <v>596063</v>
      </c>
      <c r="E108" s="52">
        <f>'4'!E35-'8'!E108-'9'!E108</f>
        <v>0</v>
      </c>
      <c r="F108" s="52">
        <f>'4'!F35-'8'!F108-'9'!F108</f>
        <v>1276063</v>
      </c>
      <c r="G108" s="52">
        <f>'4'!G35-'8'!G108-'9'!G108</f>
        <v>0</v>
      </c>
      <c r="H108" s="52">
        <f>'4'!H35-'8'!H108-'9'!H108</f>
        <v>0</v>
      </c>
    </row>
    <row r="109" spans="1:8" ht="25.5" x14ac:dyDescent="0.2">
      <c r="A109" s="4">
        <v>104</v>
      </c>
      <c r="B109" s="18" t="s">
        <v>29</v>
      </c>
      <c r="C109" s="52">
        <f>'4'!C36-'8'!C109-'9'!C109</f>
        <v>44064835</v>
      </c>
      <c r="D109" s="52">
        <f>'4'!D36-'8'!D109-'9'!D109</f>
        <v>43666298</v>
      </c>
      <c r="E109" s="52">
        <f>'4'!E36-'8'!E109-'9'!E109</f>
        <v>54000</v>
      </c>
      <c r="F109" s="52">
        <f>'4'!F36-'8'!F109-'9'!F109</f>
        <v>344537</v>
      </c>
      <c r="G109" s="52">
        <f>'4'!G36-'8'!G109-'9'!G109</f>
        <v>0</v>
      </c>
      <c r="H109" s="52">
        <f>'4'!H36-'8'!H109-'9'!H109</f>
        <v>0</v>
      </c>
    </row>
    <row r="110" spans="1:8" x14ac:dyDescent="0.2">
      <c r="A110" s="4">
        <v>105</v>
      </c>
      <c r="B110" s="20" t="s">
        <v>30</v>
      </c>
      <c r="C110" s="52">
        <f>'4'!C37-'8'!C110-'9'!C110</f>
        <v>207267932</v>
      </c>
      <c r="D110" s="52">
        <f>'4'!D37-'8'!D110-'9'!D110</f>
        <v>205393332</v>
      </c>
      <c r="E110" s="52">
        <f>'4'!E37-'8'!E110-'9'!E110</f>
        <v>254000</v>
      </c>
      <c r="F110" s="52">
        <f>'4'!F37-'8'!F110-'9'!F110</f>
        <v>1620600</v>
      </c>
      <c r="G110" s="52">
        <f>'4'!G37-'8'!G110-'9'!G110</f>
        <v>0</v>
      </c>
      <c r="H110" s="52">
        <f>'4'!H37-'8'!H110-'9'!H110</f>
        <v>0</v>
      </c>
    </row>
    <row r="111" spans="1:8" ht="25.5" x14ac:dyDescent="0.2">
      <c r="A111" s="4">
        <v>106</v>
      </c>
      <c r="B111" s="18" t="s">
        <v>169</v>
      </c>
      <c r="C111" s="52">
        <f>'4'!C38-'8'!C111-'9'!C111</f>
        <v>7516495</v>
      </c>
      <c r="D111" s="52">
        <f>'4'!D38-'8'!D111-'9'!D111</f>
        <v>7516495</v>
      </c>
      <c r="E111" s="52">
        <f>'4'!E38-'8'!E111-'9'!E111</f>
        <v>0</v>
      </c>
      <c r="F111" s="52">
        <f>'4'!F38-'8'!F111-'9'!F111</f>
        <v>0</v>
      </c>
      <c r="G111" s="52">
        <f>'4'!G38-'8'!G111-'9'!G111</f>
        <v>0</v>
      </c>
      <c r="H111" s="52">
        <f>'4'!H38-'8'!H111-'9'!H111</f>
        <v>0</v>
      </c>
    </row>
    <row r="112" spans="1:8" x14ac:dyDescent="0.2">
      <c r="A112" s="4">
        <v>107</v>
      </c>
      <c r="B112" s="18" t="s">
        <v>170</v>
      </c>
      <c r="C112" s="52">
        <f>'4'!C39-'8'!C112-'9'!C112</f>
        <v>17672517</v>
      </c>
      <c r="D112" s="52">
        <f>'4'!D39-'8'!D112-'9'!D112</f>
        <v>17672517</v>
      </c>
      <c r="E112" s="52">
        <f>'4'!E39-'8'!E112-'9'!E112</f>
        <v>0</v>
      </c>
      <c r="F112" s="52">
        <f>'4'!F39-'8'!F112-'9'!F112</f>
        <v>0</v>
      </c>
      <c r="G112" s="52">
        <f>'4'!G39-'8'!G112-'9'!G112</f>
        <v>0</v>
      </c>
      <c r="H112" s="52">
        <f>'4'!H39-'8'!H112-'9'!H112</f>
        <v>0</v>
      </c>
    </row>
    <row r="113" spans="1:8" ht="25.5" x14ac:dyDescent="0.2">
      <c r="A113" s="4">
        <v>108</v>
      </c>
      <c r="B113" s="18" t="s">
        <v>146</v>
      </c>
      <c r="C113" s="52">
        <f>'4'!C40-'8'!C113-'9'!C113</f>
        <v>8562517</v>
      </c>
      <c r="D113" s="52">
        <f>'4'!D40-'8'!D113-'9'!D113</f>
        <v>8562517</v>
      </c>
      <c r="E113" s="52">
        <f>'4'!E40-'8'!E113-'9'!E113</f>
        <v>0</v>
      </c>
      <c r="F113" s="52">
        <f>'4'!F40-'8'!F113-'9'!F113</f>
        <v>0</v>
      </c>
      <c r="G113" s="52">
        <f>'4'!G40-'8'!G113-'9'!G113</f>
        <v>0</v>
      </c>
      <c r="H113" s="52">
        <f>'4'!H40-'8'!H113-'9'!H113</f>
        <v>0</v>
      </c>
    </row>
    <row r="114" spans="1:8" x14ac:dyDescent="0.2">
      <c r="A114" s="4">
        <v>109</v>
      </c>
      <c r="B114" s="18" t="s">
        <v>147</v>
      </c>
      <c r="C114" s="52">
        <f>'4'!C41-'8'!C114-'9'!C114</f>
        <v>9110000</v>
      </c>
      <c r="D114" s="52">
        <f>'4'!D41-'8'!D114-'9'!D114</f>
        <v>9110000</v>
      </c>
      <c r="E114" s="52">
        <f>'4'!E41-'8'!E114-'9'!E114</f>
        <v>0</v>
      </c>
      <c r="F114" s="52">
        <f>'4'!F41-'8'!F114-'9'!F114</f>
        <v>0</v>
      </c>
      <c r="G114" s="52">
        <f>'4'!G41-'8'!G114-'9'!G114</f>
        <v>0</v>
      </c>
      <c r="H114" s="52">
        <f>'4'!H41-'8'!H114-'9'!H114</f>
        <v>0</v>
      </c>
    </row>
    <row r="115" spans="1:8" x14ac:dyDescent="0.2">
      <c r="A115" s="4">
        <v>110</v>
      </c>
      <c r="B115" s="20" t="s">
        <v>31</v>
      </c>
      <c r="C115" s="52">
        <f>'4'!C42-'8'!C115-'9'!C115</f>
        <v>25189012</v>
      </c>
      <c r="D115" s="52">
        <f>'4'!D42-'8'!D115-'9'!D115</f>
        <v>25189012</v>
      </c>
      <c r="E115" s="52">
        <f>'4'!E42-'8'!E115-'9'!E115</f>
        <v>0</v>
      </c>
      <c r="F115" s="52">
        <f>'4'!F42-'8'!F115-'9'!F115</f>
        <v>0</v>
      </c>
      <c r="G115" s="52">
        <f>'4'!G42-'8'!G115-'9'!G115</f>
        <v>0</v>
      </c>
      <c r="H115" s="52">
        <f>'4'!H42-'8'!H115-'9'!H115</f>
        <v>0</v>
      </c>
    </row>
    <row r="116" spans="1:8" x14ac:dyDescent="0.2">
      <c r="A116" s="4">
        <v>111</v>
      </c>
      <c r="B116" s="19" t="s">
        <v>32</v>
      </c>
      <c r="C116" s="52">
        <f>'4'!C43-'8'!C116-'9'!C116</f>
        <v>2720931641</v>
      </c>
      <c r="D116" s="52">
        <f>'4'!D43-'8'!D116-'9'!D116</f>
        <v>2058971591</v>
      </c>
      <c r="E116" s="52">
        <f>'4'!E43-'8'!E116-'9'!E116</f>
        <v>222710643</v>
      </c>
      <c r="F116" s="52">
        <f>'4'!F43-'8'!F116-'9'!F116</f>
        <v>192256624</v>
      </c>
      <c r="G116" s="52">
        <f>'4'!G43-'8'!G116-'9'!G116</f>
        <v>81916232</v>
      </c>
      <c r="H116" s="52">
        <f>'4'!H43-'8'!H116-'9'!H116</f>
        <v>165076551</v>
      </c>
    </row>
    <row r="117" spans="1:8" ht="25.5" x14ac:dyDescent="0.2">
      <c r="A117" s="4">
        <v>112</v>
      </c>
      <c r="B117" s="18" t="s">
        <v>33</v>
      </c>
      <c r="C117" s="52">
        <f>'4'!C44-'8'!C117-'9'!C117</f>
        <v>48776198</v>
      </c>
      <c r="D117" s="52">
        <f>'4'!D44-'8'!D117-'9'!D117</f>
        <v>48776198</v>
      </c>
      <c r="E117" s="52">
        <f>'4'!E44-'8'!E117-'9'!E117</f>
        <v>0</v>
      </c>
      <c r="F117" s="52">
        <f>'4'!F44-'8'!F117-'9'!F117</f>
        <v>0</v>
      </c>
      <c r="G117" s="52">
        <f>'4'!G44-'8'!G117-'9'!G117</f>
        <v>0</v>
      </c>
      <c r="H117" s="52">
        <f>'4'!H44-'8'!H117-'9'!H117</f>
        <v>0</v>
      </c>
    </row>
    <row r="118" spans="1:8" x14ac:dyDescent="0.2">
      <c r="A118" s="4">
        <v>113</v>
      </c>
      <c r="B118" s="18" t="s">
        <v>34</v>
      </c>
      <c r="C118" s="52">
        <f>'4'!C45-'8'!C118-'9'!C118</f>
        <v>540253736</v>
      </c>
      <c r="D118" s="52">
        <f>'4'!D45-'8'!D118-'9'!D118</f>
        <v>540253736</v>
      </c>
      <c r="E118" s="52">
        <f>'4'!E45-'8'!E118-'9'!E118</f>
        <v>0</v>
      </c>
      <c r="F118" s="52">
        <f>'4'!F45-'8'!F118-'9'!F118</f>
        <v>0</v>
      </c>
      <c r="G118" s="52">
        <f>'4'!G45-'8'!G118-'9'!G118</f>
        <v>0</v>
      </c>
      <c r="H118" s="52">
        <f>'4'!H45-'8'!H118-'9'!H118</f>
        <v>0</v>
      </c>
    </row>
    <row r="119" spans="1:8" x14ac:dyDescent="0.2">
      <c r="A119" s="4">
        <v>114</v>
      </c>
      <c r="B119" s="18" t="s">
        <v>35</v>
      </c>
      <c r="C119" s="52">
        <f>'4'!C46-'8'!C119-'9'!C119</f>
        <v>589029934</v>
      </c>
      <c r="D119" s="52">
        <f>'4'!D46-'8'!D119-'9'!D119</f>
        <v>589029934</v>
      </c>
      <c r="E119" s="52">
        <f>'4'!E46-'8'!E119-'9'!E119</f>
        <v>0</v>
      </c>
      <c r="F119" s="52">
        <f>'4'!F46-'8'!F119-'9'!F119</f>
        <v>0</v>
      </c>
      <c r="G119" s="52">
        <f>'4'!G46-'8'!G119-'9'!G119</f>
        <v>0</v>
      </c>
      <c r="H119" s="52">
        <f>'4'!H46-'8'!H119-'9'!H119</f>
        <v>0</v>
      </c>
    </row>
    <row r="120" spans="1:8" ht="13.5" thickBot="1" x14ac:dyDescent="0.25">
      <c r="A120" s="4">
        <v>115</v>
      </c>
      <c r="B120" s="65" t="s">
        <v>36</v>
      </c>
      <c r="C120" s="33">
        <f>'4'!C47-'8'!C120-'9'!C120</f>
        <v>589029934</v>
      </c>
      <c r="D120" s="33">
        <f>'4'!D47-'8'!D120-'9'!D120</f>
        <v>589029934</v>
      </c>
      <c r="E120" s="33">
        <f>'4'!E47-'8'!E120-'9'!E120</f>
        <v>0</v>
      </c>
      <c r="F120" s="33">
        <f>'4'!F47-'8'!F120-'9'!F120</f>
        <v>0</v>
      </c>
      <c r="G120" s="33">
        <f>'4'!G47-'8'!G120-'9'!G120</f>
        <v>0</v>
      </c>
      <c r="H120" s="33">
        <f>'4'!H47-'8'!H120-'9'!H120</f>
        <v>0</v>
      </c>
    </row>
    <row r="121" spans="1:8" ht="14.25" thickTop="1" thickBot="1" x14ac:dyDescent="0.25">
      <c r="A121" s="4">
        <v>116</v>
      </c>
      <c r="B121" s="21" t="s">
        <v>37</v>
      </c>
      <c r="C121" s="149">
        <f>'4'!C48-'8'!C121-'9'!C121</f>
        <v>3309961575</v>
      </c>
      <c r="D121" s="149">
        <f>'4'!D48-'8'!D121-'9'!D121</f>
        <v>2648001525</v>
      </c>
      <c r="E121" s="149">
        <f>'4'!E48-'8'!E121-'9'!E121</f>
        <v>222710643</v>
      </c>
      <c r="F121" s="149">
        <f>'4'!F48-'8'!F121-'9'!F121</f>
        <v>192256624</v>
      </c>
      <c r="G121" s="149">
        <f>'4'!G48-'8'!G121-'9'!G121</f>
        <v>81916232</v>
      </c>
      <c r="H121" s="149">
        <f>'4'!H48-'8'!H121-'9'!H121</f>
        <v>165076551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4361F-68C4-4BA1-A7E1-4791E10F10DD}">
  <dimension ref="A1:J122"/>
  <sheetViews>
    <sheetView workbookViewId="0">
      <pane ySplit="6" topLeftCell="A73" activePane="bottomLeft" state="frozen"/>
      <selection pane="bottomLeft" activeCell="F1" sqref="F1"/>
    </sheetView>
  </sheetViews>
  <sheetFormatPr defaultRowHeight="12.75" x14ac:dyDescent="0.2"/>
  <cols>
    <col min="1" max="1" width="5.7109375" style="57" customWidth="1"/>
    <col min="2" max="2" width="50" style="57" customWidth="1"/>
    <col min="3" max="3" width="14.7109375" style="57" customWidth="1"/>
    <col min="4" max="8" width="12.7109375" style="57" customWidth="1"/>
    <col min="9" max="255" width="8.85546875" style="57"/>
    <col min="256" max="256" width="5.7109375" style="57" customWidth="1"/>
    <col min="257" max="257" width="50" style="57" customWidth="1"/>
    <col min="258" max="258" width="28.85546875" style="57" customWidth="1"/>
    <col min="259" max="511" width="8.85546875" style="57"/>
    <col min="512" max="512" width="5.7109375" style="57" customWidth="1"/>
    <col min="513" max="513" width="50" style="57" customWidth="1"/>
    <col min="514" max="514" width="28.85546875" style="57" customWidth="1"/>
    <col min="515" max="767" width="8.85546875" style="57"/>
    <col min="768" max="768" width="5.7109375" style="57" customWidth="1"/>
    <col min="769" max="769" width="50" style="57" customWidth="1"/>
    <col min="770" max="770" width="28.85546875" style="57" customWidth="1"/>
    <col min="771" max="1023" width="8.85546875" style="57"/>
    <col min="1024" max="1024" width="5.7109375" style="57" customWidth="1"/>
    <col min="1025" max="1025" width="50" style="57" customWidth="1"/>
    <col min="1026" max="1026" width="28.85546875" style="57" customWidth="1"/>
    <col min="1027" max="1279" width="8.85546875" style="57"/>
    <col min="1280" max="1280" width="5.7109375" style="57" customWidth="1"/>
    <col min="1281" max="1281" width="50" style="57" customWidth="1"/>
    <col min="1282" max="1282" width="28.85546875" style="57" customWidth="1"/>
    <col min="1283" max="1535" width="8.85546875" style="57"/>
    <col min="1536" max="1536" width="5.7109375" style="57" customWidth="1"/>
    <col min="1537" max="1537" width="50" style="57" customWidth="1"/>
    <col min="1538" max="1538" width="28.85546875" style="57" customWidth="1"/>
    <col min="1539" max="1791" width="8.85546875" style="57"/>
    <col min="1792" max="1792" width="5.7109375" style="57" customWidth="1"/>
    <col min="1793" max="1793" width="50" style="57" customWidth="1"/>
    <col min="1794" max="1794" width="28.85546875" style="57" customWidth="1"/>
    <col min="1795" max="2047" width="8.85546875" style="57"/>
    <col min="2048" max="2048" width="5.7109375" style="57" customWidth="1"/>
    <col min="2049" max="2049" width="50" style="57" customWidth="1"/>
    <col min="2050" max="2050" width="28.85546875" style="57" customWidth="1"/>
    <col min="2051" max="2303" width="8.85546875" style="57"/>
    <col min="2304" max="2304" width="5.7109375" style="57" customWidth="1"/>
    <col min="2305" max="2305" width="50" style="57" customWidth="1"/>
    <col min="2306" max="2306" width="28.85546875" style="57" customWidth="1"/>
    <col min="2307" max="2559" width="8.85546875" style="57"/>
    <col min="2560" max="2560" width="5.7109375" style="57" customWidth="1"/>
    <col min="2561" max="2561" width="50" style="57" customWidth="1"/>
    <col min="2562" max="2562" width="28.85546875" style="57" customWidth="1"/>
    <col min="2563" max="2815" width="8.85546875" style="57"/>
    <col min="2816" max="2816" width="5.7109375" style="57" customWidth="1"/>
    <col min="2817" max="2817" width="50" style="57" customWidth="1"/>
    <col min="2818" max="2818" width="28.85546875" style="57" customWidth="1"/>
    <col min="2819" max="3071" width="8.85546875" style="57"/>
    <col min="3072" max="3072" width="5.7109375" style="57" customWidth="1"/>
    <col min="3073" max="3073" width="50" style="57" customWidth="1"/>
    <col min="3074" max="3074" width="28.85546875" style="57" customWidth="1"/>
    <col min="3075" max="3327" width="8.85546875" style="57"/>
    <col min="3328" max="3328" width="5.7109375" style="57" customWidth="1"/>
    <col min="3329" max="3329" width="50" style="57" customWidth="1"/>
    <col min="3330" max="3330" width="28.85546875" style="57" customWidth="1"/>
    <col min="3331" max="3583" width="8.85546875" style="57"/>
    <col min="3584" max="3584" width="5.7109375" style="57" customWidth="1"/>
    <col min="3585" max="3585" width="50" style="57" customWidth="1"/>
    <col min="3586" max="3586" width="28.85546875" style="57" customWidth="1"/>
    <col min="3587" max="3839" width="8.85546875" style="57"/>
    <col min="3840" max="3840" width="5.7109375" style="57" customWidth="1"/>
    <col min="3841" max="3841" width="50" style="57" customWidth="1"/>
    <col min="3842" max="3842" width="28.85546875" style="57" customWidth="1"/>
    <col min="3843" max="4095" width="8.85546875" style="57"/>
    <col min="4096" max="4096" width="5.7109375" style="57" customWidth="1"/>
    <col min="4097" max="4097" width="50" style="57" customWidth="1"/>
    <col min="4098" max="4098" width="28.85546875" style="57" customWidth="1"/>
    <col min="4099" max="4351" width="8.85546875" style="57"/>
    <col min="4352" max="4352" width="5.7109375" style="57" customWidth="1"/>
    <col min="4353" max="4353" width="50" style="57" customWidth="1"/>
    <col min="4354" max="4354" width="28.85546875" style="57" customWidth="1"/>
    <col min="4355" max="4607" width="8.85546875" style="57"/>
    <col min="4608" max="4608" width="5.7109375" style="57" customWidth="1"/>
    <col min="4609" max="4609" width="50" style="57" customWidth="1"/>
    <col min="4610" max="4610" width="28.85546875" style="57" customWidth="1"/>
    <col min="4611" max="4863" width="8.85546875" style="57"/>
    <col min="4864" max="4864" width="5.7109375" style="57" customWidth="1"/>
    <col min="4865" max="4865" width="50" style="57" customWidth="1"/>
    <col min="4866" max="4866" width="28.85546875" style="57" customWidth="1"/>
    <col min="4867" max="5119" width="8.85546875" style="57"/>
    <col min="5120" max="5120" width="5.7109375" style="57" customWidth="1"/>
    <col min="5121" max="5121" width="50" style="57" customWidth="1"/>
    <col min="5122" max="5122" width="28.85546875" style="57" customWidth="1"/>
    <col min="5123" max="5375" width="8.85546875" style="57"/>
    <col min="5376" max="5376" width="5.7109375" style="57" customWidth="1"/>
    <col min="5377" max="5377" width="50" style="57" customWidth="1"/>
    <col min="5378" max="5378" width="28.85546875" style="57" customWidth="1"/>
    <col min="5379" max="5631" width="8.85546875" style="57"/>
    <col min="5632" max="5632" width="5.7109375" style="57" customWidth="1"/>
    <col min="5633" max="5633" width="50" style="57" customWidth="1"/>
    <col min="5634" max="5634" width="28.85546875" style="57" customWidth="1"/>
    <col min="5635" max="5887" width="8.85546875" style="57"/>
    <col min="5888" max="5888" width="5.7109375" style="57" customWidth="1"/>
    <col min="5889" max="5889" width="50" style="57" customWidth="1"/>
    <col min="5890" max="5890" width="28.85546875" style="57" customWidth="1"/>
    <col min="5891" max="6143" width="8.85546875" style="57"/>
    <col min="6144" max="6144" width="5.7109375" style="57" customWidth="1"/>
    <col min="6145" max="6145" width="50" style="57" customWidth="1"/>
    <col min="6146" max="6146" width="28.85546875" style="57" customWidth="1"/>
    <col min="6147" max="6399" width="8.85546875" style="57"/>
    <col min="6400" max="6400" width="5.7109375" style="57" customWidth="1"/>
    <col min="6401" max="6401" width="50" style="57" customWidth="1"/>
    <col min="6402" max="6402" width="28.85546875" style="57" customWidth="1"/>
    <col min="6403" max="6655" width="8.85546875" style="57"/>
    <col min="6656" max="6656" width="5.7109375" style="57" customWidth="1"/>
    <col min="6657" max="6657" width="50" style="57" customWidth="1"/>
    <col min="6658" max="6658" width="28.85546875" style="57" customWidth="1"/>
    <col min="6659" max="6911" width="8.85546875" style="57"/>
    <col min="6912" max="6912" width="5.7109375" style="57" customWidth="1"/>
    <col min="6913" max="6913" width="50" style="57" customWidth="1"/>
    <col min="6914" max="6914" width="28.85546875" style="57" customWidth="1"/>
    <col min="6915" max="7167" width="8.85546875" style="57"/>
    <col min="7168" max="7168" width="5.7109375" style="57" customWidth="1"/>
    <col min="7169" max="7169" width="50" style="57" customWidth="1"/>
    <col min="7170" max="7170" width="28.85546875" style="57" customWidth="1"/>
    <col min="7171" max="7423" width="8.85546875" style="57"/>
    <col min="7424" max="7424" width="5.7109375" style="57" customWidth="1"/>
    <col min="7425" max="7425" width="50" style="57" customWidth="1"/>
    <col min="7426" max="7426" width="28.85546875" style="57" customWidth="1"/>
    <col min="7427" max="7679" width="8.85546875" style="57"/>
    <col min="7680" max="7680" width="5.7109375" style="57" customWidth="1"/>
    <col min="7681" max="7681" width="50" style="57" customWidth="1"/>
    <col min="7682" max="7682" width="28.85546875" style="57" customWidth="1"/>
    <col min="7683" max="7935" width="8.85546875" style="57"/>
    <col min="7936" max="7936" width="5.7109375" style="57" customWidth="1"/>
    <col min="7937" max="7937" width="50" style="57" customWidth="1"/>
    <col min="7938" max="7938" width="28.85546875" style="57" customWidth="1"/>
    <col min="7939" max="8191" width="8.85546875" style="57"/>
    <col min="8192" max="8192" width="5.7109375" style="57" customWidth="1"/>
    <col min="8193" max="8193" width="50" style="57" customWidth="1"/>
    <col min="8194" max="8194" width="28.85546875" style="57" customWidth="1"/>
    <col min="8195" max="8447" width="8.85546875" style="57"/>
    <col min="8448" max="8448" width="5.7109375" style="57" customWidth="1"/>
    <col min="8449" max="8449" width="50" style="57" customWidth="1"/>
    <col min="8450" max="8450" width="28.85546875" style="57" customWidth="1"/>
    <col min="8451" max="8703" width="8.85546875" style="57"/>
    <col min="8704" max="8704" width="5.7109375" style="57" customWidth="1"/>
    <col min="8705" max="8705" width="50" style="57" customWidth="1"/>
    <col min="8706" max="8706" width="28.85546875" style="57" customWidth="1"/>
    <col min="8707" max="8959" width="8.85546875" style="57"/>
    <col min="8960" max="8960" width="5.7109375" style="57" customWidth="1"/>
    <col min="8961" max="8961" width="50" style="57" customWidth="1"/>
    <col min="8962" max="8962" width="28.85546875" style="57" customWidth="1"/>
    <col min="8963" max="9215" width="8.85546875" style="57"/>
    <col min="9216" max="9216" width="5.7109375" style="57" customWidth="1"/>
    <col min="9217" max="9217" width="50" style="57" customWidth="1"/>
    <col min="9218" max="9218" width="28.85546875" style="57" customWidth="1"/>
    <col min="9219" max="9471" width="8.85546875" style="57"/>
    <col min="9472" max="9472" width="5.7109375" style="57" customWidth="1"/>
    <col min="9473" max="9473" width="50" style="57" customWidth="1"/>
    <col min="9474" max="9474" width="28.85546875" style="57" customWidth="1"/>
    <col min="9475" max="9727" width="8.85546875" style="57"/>
    <col min="9728" max="9728" width="5.7109375" style="57" customWidth="1"/>
    <col min="9729" max="9729" width="50" style="57" customWidth="1"/>
    <col min="9730" max="9730" width="28.85546875" style="57" customWidth="1"/>
    <col min="9731" max="9983" width="8.85546875" style="57"/>
    <col min="9984" max="9984" width="5.7109375" style="57" customWidth="1"/>
    <col min="9985" max="9985" width="50" style="57" customWidth="1"/>
    <col min="9986" max="9986" width="28.85546875" style="57" customWidth="1"/>
    <col min="9987" max="10239" width="8.85546875" style="57"/>
    <col min="10240" max="10240" width="5.7109375" style="57" customWidth="1"/>
    <col min="10241" max="10241" width="50" style="57" customWidth="1"/>
    <col min="10242" max="10242" width="28.85546875" style="57" customWidth="1"/>
    <col min="10243" max="10495" width="8.85546875" style="57"/>
    <col min="10496" max="10496" width="5.7109375" style="57" customWidth="1"/>
    <col min="10497" max="10497" width="50" style="57" customWidth="1"/>
    <col min="10498" max="10498" width="28.85546875" style="57" customWidth="1"/>
    <col min="10499" max="10751" width="8.85546875" style="57"/>
    <col min="10752" max="10752" width="5.7109375" style="57" customWidth="1"/>
    <col min="10753" max="10753" width="50" style="57" customWidth="1"/>
    <col min="10754" max="10754" width="28.85546875" style="57" customWidth="1"/>
    <col min="10755" max="11007" width="8.85546875" style="57"/>
    <col min="11008" max="11008" width="5.7109375" style="57" customWidth="1"/>
    <col min="11009" max="11009" width="50" style="57" customWidth="1"/>
    <col min="11010" max="11010" width="28.85546875" style="57" customWidth="1"/>
    <col min="11011" max="11263" width="8.85546875" style="57"/>
    <col min="11264" max="11264" width="5.7109375" style="57" customWidth="1"/>
    <col min="11265" max="11265" width="50" style="57" customWidth="1"/>
    <col min="11266" max="11266" width="28.85546875" style="57" customWidth="1"/>
    <col min="11267" max="11519" width="8.85546875" style="57"/>
    <col min="11520" max="11520" width="5.7109375" style="57" customWidth="1"/>
    <col min="11521" max="11521" width="50" style="57" customWidth="1"/>
    <col min="11522" max="11522" width="28.85546875" style="57" customWidth="1"/>
    <col min="11523" max="11775" width="8.85546875" style="57"/>
    <col min="11776" max="11776" width="5.7109375" style="57" customWidth="1"/>
    <col min="11777" max="11777" width="50" style="57" customWidth="1"/>
    <col min="11778" max="11778" width="28.85546875" style="57" customWidth="1"/>
    <col min="11779" max="12031" width="8.85546875" style="57"/>
    <col min="12032" max="12032" width="5.7109375" style="57" customWidth="1"/>
    <col min="12033" max="12033" width="50" style="57" customWidth="1"/>
    <col min="12034" max="12034" width="28.85546875" style="57" customWidth="1"/>
    <col min="12035" max="12287" width="8.85546875" style="57"/>
    <col min="12288" max="12288" width="5.7109375" style="57" customWidth="1"/>
    <col min="12289" max="12289" width="50" style="57" customWidth="1"/>
    <col min="12290" max="12290" width="28.85546875" style="57" customWidth="1"/>
    <col min="12291" max="12543" width="8.85546875" style="57"/>
    <col min="12544" max="12544" width="5.7109375" style="57" customWidth="1"/>
    <col min="12545" max="12545" width="50" style="57" customWidth="1"/>
    <col min="12546" max="12546" width="28.85546875" style="57" customWidth="1"/>
    <col min="12547" max="12799" width="8.85546875" style="57"/>
    <col min="12800" max="12800" width="5.7109375" style="57" customWidth="1"/>
    <col min="12801" max="12801" width="50" style="57" customWidth="1"/>
    <col min="12802" max="12802" width="28.85546875" style="57" customWidth="1"/>
    <col min="12803" max="13055" width="8.85546875" style="57"/>
    <col min="13056" max="13056" width="5.7109375" style="57" customWidth="1"/>
    <col min="13057" max="13057" width="50" style="57" customWidth="1"/>
    <col min="13058" max="13058" width="28.85546875" style="57" customWidth="1"/>
    <col min="13059" max="13311" width="8.85546875" style="57"/>
    <col min="13312" max="13312" width="5.7109375" style="57" customWidth="1"/>
    <col min="13313" max="13313" width="50" style="57" customWidth="1"/>
    <col min="13314" max="13314" width="28.85546875" style="57" customWidth="1"/>
    <col min="13315" max="13567" width="8.85546875" style="57"/>
    <col min="13568" max="13568" width="5.7109375" style="57" customWidth="1"/>
    <col min="13569" max="13569" width="50" style="57" customWidth="1"/>
    <col min="13570" max="13570" width="28.85546875" style="57" customWidth="1"/>
    <col min="13571" max="13823" width="8.85546875" style="57"/>
    <col min="13824" max="13824" width="5.7109375" style="57" customWidth="1"/>
    <col min="13825" max="13825" width="50" style="57" customWidth="1"/>
    <col min="13826" max="13826" width="28.85546875" style="57" customWidth="1"/>
    <col min="13827" max="14079" width="8.85546875" style="57"/>
    <col min="14080" max="14080" width="5.7109375" style="57" customWidth="1"/>
    <col min="14081" max="14081" width="50" style="57" customWidth="1"/>
    <col min="14082" max="14082" width="28.85546875" style="57" customWidth="1"/>
    <col min="14083" max="14335" width="8.85546875" style="57"/>
    <col min="14336" max="14336" width="5.7109375" style="57" customWidth="1"/>
    <col min="14337" max="14337" width="50" style="57" customWidth="1"/>
    <col min="14338" max="14338" width="28.85546875" style="57" customWidth="1"/>
    <col min="14339" max="14591" width="8.85546875" style="57"/>
    <col min="14592" max="14592" width="5.7109375" style="57" customWidth="1"/>
    <col min="14593" max="14593" width="50" style="57" customWidth="1"/>
    <col min="14594" max="14594" width="28.85546875" style="57" customWidth="1"/>
    <col min="14595" max="14847" width="8.85546875" style="57"/>
    <col min="14848" max="14848" width="5.7109375" style="57" customWidth="1"/>
    <col min="14849" max="14849" width="50" style="57" customWidth="1"/>
    <col min="14850" max="14850" width="28.85546875" style="57" customWidth="1"/>
    <col min="14851" max="15103" width="8.85546875" style="57"/>
    <col min="15104" max="15104" width="5.7109375" style="57" customWidth="1"/>
    <col min="15105" max="15105" width="50" style="57" customWidth="1"/>
    <col min="15106" max="15106" width="28.85546875" style="57" customWidth="1"/>
    <col min="15107" max="15359" width="8.85546875" style="57"/>
    <col min="15360" max="15360" width="5.7109375" style="57" customWidth="1"/>
    <col min="15361" max="15361" width="50" style="57" customWidth="1"/>
    <col min="15362" max="15362" width="28.85546875" style="57" customWidth="1"/>
    <col min="15363" max="15615" width="8.85546875" style="57"/>
    <col min="15616" max="15616" width="5.7109375" style="57" customWidth="1"/>
    <col min="15617" max="15617" width="50" style="57" customWidth="1"/>
    <col min="15618" max="15618" width="28.85546875" style="57" customWidth="1"/>
    <col min="15619" max="15871" width="8.85546875" style="57"/>
    <col min="15872" max="15872" width="5.7109375" style="57" customWidth="1"/>
    <col min="15873" max="15873" width="50" style="57" customWidth="1"/>
    <col min="15874" max="15874" width="28.85546875" style="57" customWidth="1"/>
    <col min="15875" max="16127" width="8.85546875" style="57"/>
    <col min="16128" max="16128" width="5.7109375" style="57" customWidth="1"/>
    <col min="16129" max="16129" width="50" style="57" customWidth="1"/>
    <col min="16130" max="16130" width="28.85546875" style="57" customWidth="1"/>
    <col min="16131" max="16384" width="8.85546875" style="57"/>
  </cols>
  <sheetData>
    <row r="1" spans="1:8" x14ac:dyDescent="0.2">
      <c r="B1" s="29" t="s">
        <v>99</v>
      </c>
      <c r="F1" s="153" t="s">
        <v>392</v>
      </c>
    </row>
    <row r="2" spans="1:8" x14ac:dyDescent="0.2">
      <c r="B2" s="58" t="s">
        <v>166</v>
      </c>
      <c r="C2" s="30"/>
      <c r="F2" s="153" t="s">
        <v>377</v>
      </c>
    </row>
    <row r="3" spans="1:8" x14ac:dyDescent="0.2">
      <c r="C3" s="12"/>
      <c r="F3" s="57" t="s">
        <v>75</v>
      </c>
    </row>
    <row r="4" spans="1:8" x14ac:dyDescent="0.2">
      <c r="B4" s="31" t="s">
        <v>151</v>
      </c>
      <c r="C4" s="71" t="s">
        <v>100</v>
      </c>
    </row>
    <row r="5" spans="1:8" ht="38.25" x14ac:dyDescent="0.2">
      <c r="A5" s="1" t="s">
        <v>1</v>
      </c>
      <c r="B5" s="2" t="s">
        <v>2</v>
      </c>
      <c r="C5" s="3" t="s">
        <v>101</v>
      </c>
      <c r="D5" s="3" t="s">
        <v>39</v>
      </c>
      <c r="E5" s="3" t="s">
        <v>102</v>
      </c>
      <c r="F5" s="3" t="s">
        <v>40</v>
      </c>
      <c r="G5" s="3" t="s">
        <v>97</v>
      </c>
      <c r="H5" s="3" t="s">
        <v>41</v>
      </c>
    </row>
    <row r="6" spans="1:8" ht="25.5" x14ac:dyDescent="0.2">
      <c r="A6" s="4">
        <v>1</v>
      </c>
      <c r="B6" s="32" t="s">
        <v>42</v>
      </c>
      <c r="C6" s="33">
        <f>SUM(D6:H6)</f>
        <v>0</v>
      </c>
      <c r="D6" s="5"/>
      <c r="E6" s="5"/>
      <c r="F6" s="5"/>
      <c r="G6" s="5"/>
      <c r="H6" s="5"/>
    </row>
    <row r="7" spans="1:8" ht="25.5" x14ac:dyDescent="0.2">
      <c r="A7" s="4">
        <v>2</v>
      </c>
      <c r="B7" s="32" t="s">
        <v>103</v>
      </c>
      <c r="C7" s="33">
        <f t="shared" ref="C7:C70" si="0">SUM(D7:H7)</f>
        <v>0</v>
      </c>
      <c r="D7" s="5"/>
      <c r="E7" s="5"/>
      <c r="F7" s="5"/>
      <c r="G7" s="5"/>
      <c r="H7" s="5"/>
    </row>
    <row r="8" spans="1:8" ht="25.5" x14ac:dyDescent="0.2">
      <c r="A8" s="4">
        <v>3</v>
      </c>
      <c r="B8" s="32" t="s">
        <v>104</v>
      </c>
      <c r="C8" s="33">
        <f t="shared" si="0"/>
        <v>0</v>
      </c>
      <c r="D8" s="5"/>
      <c r="E8" s="5"/>
      <c r="F8" s="5"/>
      <c r="G8" s="5"/>
      <c r="H8" s="5"/>
    </row>
    <row r="9" spans="1:8" ht="25.5" x14ac:dyDescent="0.2">
      <c r="A9" s="4">
        <v>4</v>
      </c>
      <c r="B9" s="32" t="s">
        <v>105</v>
      </c>
      <c r="C9" s="33">
        <f t="shared" si="0"/>
        <v>0</v>
      </c>
      <c r="D9" s="5"/>
      <c r="E9" s="5"/>
      <c r="F9" s="5"/>
      <c r="G9" s="5"/>
      <c r="H9" s="5"/>
    </row>
    <row r="10" spans="1:8" ht="25.5" x14ac:dyDescent="0.2">
      <c r="A10" s="4">
        <v>5</v>
      </c>
      <c r="B10" s="32" t="s">
        <v>106</v>
      </c>
      <c r="C10" s="33">
        <f t="shared" si="0"/>
        <v>0</v>
      </c>
      <c r="D10" s="5"/>
      <c r="E10" s="5"/>
      <c r="F10" s="5"/>
      <c r="G10" s="5"/>
      <c r="H10" s="5"/>
    </row>
    <row r="11" spans="1:8" x14ac:dyDescent="0.2">
      <c r="A11" s="4">
        <v>6</v>
      </c>
      <c r="B11" s="32" t="s">
        <v>93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">
      <c r="A12" s="4">
        <v>7</v>
      </c>
      <c r="B12" s="32" t="s">
        <v>43</v>
      </c>
      <c r="C12" s="33">
        <f t="shared" si="0"/>
        <v>0</v>
      </c>
      <c r="D12" s="13">
        <f>SUM(D6:D11)</f>
        <v>0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">
      <c r="A13" s="4">
        <v>8</v>
      </c>
      <c r="B13" s="34" t="s">
        <v>107</v>
      </c>
      <c r="C13" s="33">
        <f t="shared" si="0"/>
        <v>0</v>
      </c>
      <c r="D13" s="35"/>
      <c r="E13" s="35"/>
      <c r="F13" s="35"/>
      <c r="G13" s="35"/>
      <c r="H13" s="35"/>
    </row>
    <row r="14" spans="1:8" ht="25.5" x14ac:dyDescent="0.2">
      <c r="A14" s="4">
        <v>9</v>
      </c>
      <c r="B14" s="32" t="s">
        <v>44</v>
      </c>
      <c r="C14" s="33">
        <f t="shared" si="0"/>
        <v>0</v>
      </c>
      <c r="D14" s="13">
        <f>SUM(D15:D19)</f>
        <v>0</v>
      </c>
      <c r="E14" s="13">
        <f>SUM(E15:E19)</f>
        <v>0</v>
      </c>
      <c r="F14" s="13">
        <f>SUM(F15:F19)</f>
        <v>0</v>
      </c>
      <c r="G14" s="13">
        <f>SUM(G15:G19)</f>
        <v>0</v>
      </c>
      <c r="H14" s="13">
        <f>SUM(H15:H19)</f>
        <v>0</v>
      </c>
    </row>
    <row r="15" spans="1:8" x14ac:dyDescent="0.2">
      <c r="A15" s="4">
        <v>10</v>
      </c>
      <c r="B15" s="32" t="s">
        <v>108</v>
      </c>
      <c r="C15" s="33">
        <f t="shared" si="0"/>
        <v>0</v>
      </c>
      <c r="D15" s="5"/>
      <c r="E15" s="5"/>
      <c r="F15" s="5"/>
      <c r="G15" s="5"/>
      <c r="H15" s="5"/>
    </row>
    <row r="16" spans="1:8" x14ac:dyDescent="0.2">
      <c r="A16" s="4">
        <v>11</v>
      </c>
      <c r="B16" s="32" t="s">
        <v>109</v>
      </c>
      <c r="C16" s="33">
        <f t="shared" si="0"/>
        <v>0</v>
      </c>
      <c r="D16" s="5"/>
      <c r="E16" s="5"/>
      <c r="F16" s="5"/>
      <c r="G16" s="5"/>
      <c r="H16" s="5"/>
    </row>
    <row r="17" spans="1:8" x14ac:dyDescent="0.2">
      <c r="A17" s="4">
        <v>12</v>
      </c>
      <c r="B17" s="32" t="s">
        <v>110</v>
      </c>
      <c r="C17" s="33">
        <f t="shared" si="0"/>
        <v>0</v>
      </c>
      <c r="D17" s="5"/>
      <c r="E17" s="5"/>
      <c r="F17" s="5"/>
      <c r="G17" s="5"/>
      <c r="H17" s="5"/>
    </row>
    <row r="18" spans="1:8" x14ac:dyDescent="0.2">
      <c r="A18" s="4">
        <v>13</v>
      </c>
      <c r="B18" s="32" t="s">
        <v>111</v>
      </c>
      <c r="C18" s="33">
        <f t="shared" si="0"/>
        <v>0</v>
      </c>
      <c r="D18" s="5"/>
      <c r="E18" s="5"/>
      <c r="F18" s="5"/>
      <c r="G18" s="5"/>
      <c r="H18" s="5"/>
    </row>
    <row r="19" spans="1:8" x14ac:dyDescent="0.2">
      <c r="A19" s="4">
        <v>14</v>
      </c>
      <c r="B19" s="32" t="s">
        <v>112</v>
      </c>
      <c r="C19" s="33">
        <f t="shared" si="0"/>
        <v>0</v>
      </c>
      <c r="D19" s="5"/>
      <c r="E19" s="5"/>
      <c r="F19" s="5"/>
      <c r="G19" s="5"/>
      <c r="H19" s="5"/>
    </row>
    <row r="20" spans="1:8" ht="25.5" x14ac:dyDescent="0.2">
      <c r="A20" s="4">
        <v>15</v>
      </c>
      <c r="B20" s="37" t="s">
        <v>45</v>
      </c>
      <c r="C20" s="33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">
      <c r="A21" s="4">
        <v>16</v>
      </c>
      <c r="B21" s="32" t="s">
        <v>46</v>
      </c>
      <c r="C21" s="33">
        <f t="shared" si="0"/>
        <v>0</v>
      </c>
      <c r="D21" s="14">
        <f>D22</f>
        <v>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">
      <c r="A22" s="4">
        <v>17</v>
      </c>
      <c r="B22" s="32" t="s">
        <v>113</v>
      </c>
      <c r="C22" s="33">
        <f t="shared" si="0"/>
        <v>0</v>
      </c>
      <c r="D22" s="38"/>
      <c r="E22" s="38"/>
      <c r="F22" s="38"/>
      <c r="G22" s="38"/>
      <c r="H22" s="38"/>
    </row>
    <row r="23" spans="1:8" x14ac:dyDescent="0.2">
      <c r="A23" s="4">
        <v>18</v>
      </c>
      <c r="B23" s="32" t="s">
        <v>114</v>
      </c>
      <c r="C23" s="33">
        <f t="shared" si="0"/>
        <v>0</v>
      </c>
      <c r="D23" s="14">
        <f>SUM(D24:D27)</f>
        <v>0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">
      <c r="A24" s="4">
        <v>19</v>
      </c>
      <c r="B24" s="32" t="s">
        <v>115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">
      <c r="A25" s="4">
        <v>20</v>
      </c>
      <c r="B25" s="32" t="s">
        <v>116</v>
      </c>
      <c r="C25" s="33">
        <f t="shared" si="0"/>
        <v>0</v>
      </c>
      <c r="D25" s="3"/>
      <c r="E25" s="3"/>
      <c r="F25" s="3"/>
      <c r="G25" s="3"/>
      <c r="H25" s="3"/>
    </row>
    <row r="26" spans="1:8" x14ac:dyDescent="0.2">
      <c r="A26" s="4">
        <v>21</v>
      </c>
      <c r="B26" s="32" t="s">
        <v>117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">
      <c r="A27" s="4">
        <v>22</v>
      </c>
      <c r="B27" s="39" t="s">
        <v>118</v>
      </c>
      <c r="C27" s="33">
        <f t="shared" si="0"/>
        <v>0</v>
      </c>
      <c r="D27" s="3"/>
      <c r="E27" s="3"/>
      <c r="F27" s="3"/>
      <c r="G27" s="3"/>
      <c r="H27" s="3"/>
    </row>
    <row r="28" spans="1:8" ht="25.5" x14ac:dyDescent="0.2">
      <c r="A28" s="4">
        <v>23</v>
      </c>
      <c r="B28" s="37" t="s">
        <v>47</v>
      </c>
      <c r="C28" s="33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">
      <c r="A29" s="4">
        <v>24</v>
      </c>
      <c r="B29" s="32" t="s">
        <v>48</v>
      </c>
      <c r="C29" s="33">
        <f t="shared" si="0"/>
        <v>2960686</v>
      </c>
      <c r="D29" s="13">
        <f>SUM(D30:D31)</f>
        <v>2960686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">
      <c r="A30" s="4">
        <v>25</v>
      </c>
      <c r="B30" s="32" t="s">
        <v>49</v>
      </c>
      <c r="C30" s="33">
        <f t="shared" si="0"/>
        <v>2960686</v>
      </c>
      <c r="D30" s="5">
        <f>2960686</f>
        <v>2960686</v>
      </c>
      <c r="E30" s="5"/>
      <c r="F30" s="5"/>
      <c r="G30" s="5"/>
      <c r="H30" s="5"/>
    </row>
    <row r="31" spans="1:8" ht="16.5" customHeight="1" x14ac:dyDescent="0.2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">
      <c r="A32" s="4">
        <v>27</v>
      </c>
      <c r="B32" s="32" t="s">
        <v>51</v>
      </c>
      <c r="C32" s="33">
        <f t="shared" si="0"/>
        <v>0</v>
      </c>
      <c r="D32" s="5"/>
      <c r="E32" s="5"/>
      <c r="F32" s="5"/>
      <c r="G32" s="5"/>
      <c r="H32" s="5"/>
    </row>
    <row r="33" spans="1:8" x14ac:dyDescent="0.2">
      <c r="A33" s="4">
        <v>28</v>
      </c>
      <c r="B33" s="32" t="s">
        <v>119</v>
      </c>
      <c r="C33" s="33">
        <f t="shared" si="0"/>
        <v>0</v>
      </c>
      <c r="D33" s="5"/>
      <c r="E33" s="5"/>
      <c r="F33" s="5"/>
      <c r="G33" s="5"/>
      <c r="H33" s="5"/>
    </row>
    <row r="34" spans="1:8" ht="25.5" x14ac:dyDescent="0.2">
      <c r="A34" s="4">
        <v>29</v>
      </c>
      <c r="B34" s="32" t="s">
        <v>120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">
      <c r="A35" s="4">
        <v>30</v>
      </c>
      <c r="B35" s="32" t="s">
        <v>52</v>
      </c>
      <c r="C35" s="33">
        <f t="shared" si="0"/>
        <v>0</v>
      </c>
      <c r="D35" s="13">
        <f>SUM(D32:D34)</f>
        <v>0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">
      <c r="A36" s="4">
        <v>31</v>
      </c>
      <c r="B36" s="32" t="s">
        <v>53</v>
      </c>
      <c r="C36" s="33">
        <f t="shared" si="0"/>
        <v>0</v>
      </c>
      <c r="D36" s="13">
        <f>SUM(D37:D38)</f>
        <v>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51" x14ac:dyDescent="0.2">
      <c r="A37" s="4">
        <v>32</v>
      </c>
      <c r="B37" s="32" t="s">
        <v>121</v>
      </c>
      <c r="C37" s="33">
        <f t="shared" si="0"/>
        <v>0</v>
      </c>
      <c r="D37" s="5"/>
      <c r="E37" s="5"/>
      <c r="F37" s="5"/>
      <c r="G37" s="5"/>
      <c r="H37" s="5"/>
    </row>
    <row r="38" spans="1:8" x14ac:dyDescent="0.2">
      <c r="A38" s="4">
        <v>33</v>
      </c>
      <c r="B38" s="32" t="s">
        <v>122</v>
      </c>
      <c r="C38" s="33">
        <f t="shared" si="0"/>
        <v>0</v>
      </c>
      <c r="D38" s="5"/>
      <c r="E38" s="5"/>
      <c r="F38" s="5"/>
      <c r="G38" s="5"/>
      <c r="H38" s="5"/>
    </row>
    <row r="39" spans="1:8" x14ac:dyDescent="0.2">
      <c r="A39" s="4">
        <v>34</v>
      </c>
      <c r="B39" s="37" t="s">
        <v>54</v>
      </c>
      <c r="C39" s="33">
        <f t="shared" si="0"/>
        <v>2960686</v>
      </c>
      <c r="D39" s="6">
        <f>D29+D35+D36</f>
        <v>2960686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">
      <c r="A40" s="4">
        <v>35</v>
      </c>
      <c r="B40" s="34" t="s">
        <v>123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">
      <c r="A41" s="4">
        <v>36</v>
      </c>
      <c r="B41" s="41" t="s">
        <v>55</v>
      </c>
      <c r="C41" s="33">
        <f t="shared" si="0"/>
        <v>0</v>
      </c>
      <c r="D41" s="15">
        <f>SUM(D42:D45)</f>
        <v>0</v>
      </c>
      <c r="E41" s="15">
        <f>SUM(E42:E45)</f>
        <v>0</v>
      </c>
      <c r="F41" s="15">
        <f>SUM(F42:F45)</f>
        <v>0</v>
      </c>
      <c r="G41" s="15">
        <f>SUM(G42:G45)</f>
        <v>0</v>
      </c>
      <c r="H41" s="15">
        <f>SUM(H42:H45)</f>
        <v>0</v>
      </c>
    </row>
    <row r="42" spans="1:8" x14ac:dyDescent="0.2">
      <c r="A42" s="4">
        <v>37</v>
      </c>
      <c r="B42" s="41" t="s">
        <v>124</v>
      </c>
      <c r="C42" s="33">
        <f t="shared" si="0"/>
        <v>0</v>
      </c>
      <c r="D42" s="27"/>
      <c r="E42" s="27"/>
      <c r="F42" s="27"/>
      <c r="G42" s="27"/>
      <c r="H42" s="27"/>
    </row>
    <row r="43" spans="1:8" x14ac:dyDescent="0.2">
      <c r="A43" s="4">
        <v>38</v>
      </c>
      <c r="B43" s="41" t="s">
        <v>56</v>
      </c>
      <c r="C43" s="33">
        <f t="shared" si="0"/>
        <v>0</v>
      </c>
      <c r="D43" s="7"/>
      <c r="E43" s="7"/>
      <c r="F43" s="7"/>
      <c r="G43" s="7"/>
      <c r="H43" s="7"/>
    </row>
    <row r="44" spans="1:8" x14ac:dyDescent="0.2">
      <c r="A44" s="4">
        <v>39</v>
      </c>
      <c r="B44" s="41" t="s">
        <v>125</v>
      </c>
      <c r="C44" s="33">
        <f t="shared" si="0"/>
        <v>0</v>
      </c>
      <c r="D44" s="7"/>
      <c r="E44" s="7"/>
      <c r="F44" s="7"/>
      <c r="G44" s="7"/>
      <c r="H44" s="7"/>
    </row>
    <row r="45" spans="1:8" x14ac:dyDescent="0.2">
      <c r="A45" s="4">
        <v>40</v>
      </c>
      <c r="B45" s="41" t="s">
        <v>126</v>
      </c>
      <c r="C45" s="33">
        <f t="shared" si="0"/>
        <v>0</v>
      </c>
      <c r="D45" s="7"/>
      <c r="E45" s="7"/>
      <c r="F45" s="7"/>
      <c r="G45" s="7"/>
      <c r="H45" s="7"/>
    </row>
    <row r="46" spans="1:8" x14ac:dyDescent="0.2">
      <c r="A46" s="4">
        <v>41</v>
      </c>
      <c r="B46" s="32" t="s">
        <v>57</v>
      </c>
      <c r="C46" s="33">
        <f t="shared" si="0"/>
        <v>1550000</v>
      </c>
      <c r="D46" s="15">
        <f>SUM(D47:D48)</f>
        <v>0</v>
      </c>
      <c r="E46" s="15">
        <f>SUM(E47:E48)</f>
        <v>0</v>
      </c>
      <c r="F46" s="15">
        <f>SUM(F47:F48)</f>
        <v>1550000</v>
      </c>
      <c r="G46" s="15">
        <f>SUM(G47:G48)</f>
        <v>0</v>
      </c>
      <c r="H46" s="15">
        <f>SUM(H47:H48)</f>
        <v>0</v>
      </c>
    </row>
    <row r="47" spans="1:8" x14ac:dyDescent="0.2">
      <c r="A47" s="4">
        <v>42</v>
      </c>
      <c r="B47" s="32" t="s">
        <v>58</v>
      </c>
      <c r="C47" s="33">
        <f t="shared" si="0"/>
        <v>50000</v>
      </c>
      <c r="D47" s="5"/>
      <c r="E47" s="5"/>
      <c r="F47" s="5">
        <v>50000</v>
      </c>
      <c r="G47" s="5"/>
      <c r="H47" s="5"/>
    </row>
    <row r="48" spans="1:8" x14ac:dyDescent="0.2">
      <c r="A48" s="4">
        <v>43</v>
      </c>
      <c r="B48" s="32" t="s">
        <v>59</v>
      </c>
      <c r="C48" s="33">
        <f t="shared" si="0"/>
        <v>1500000</v>
      </c>
      <c r="D48" s="5"/>
      <c r="E48" s="5"/>
      <c r="F48" s="5">
        <v>1500000</v>
      </c>
      <c r="G48" s="5"/>
      <c r="H48" s="5"/>
    </row>
    <row r="49" spans="1:8" x14ac:dyDescent="0.2">
      <c r="A49" s="4">
        <v>44</v>
      </c>
      <c r="B49" s="32" t="s">
        <v>127</v>
      </c>
      <c r="C49" s="33">
        <f t="shared" si="0"/>
        <v>9610000</v>
      </c>
      <c r="D49" s="15">
        <f>SUM(D50:D53)</f>
        <v>9610000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5.5" x14ac:dyDescent="0.2">
      <c r="A50" s="4">
        <v>45</v>
      </c>
      <c r="B50" s="32" t="s">
        <v>128</v>
      </c>
      <c r="C50" s="33">
        <f t="shared" si="0"/>
        <v>0</v>
      </c>
      <c r="D50" s="5"/>
      <c r="E50" s="5"/>
      <c r="F50" s="5"/>
      <c r="G50" s="5"/>
      <c r="H50" s="5"/>
    </row>
    <row r="51" spans="1:8" ht="25.5" x14ac:dyDescent="0.2">
      <c r="A51" s="4">
        <v>46</v>
      </c>
      <c r="B51" s="32" t="s">
        <v>60</v>
      </c>
      <c r="C51" s="33">
        <f t="shared" si="0"/>
        <v>0</v>
      </c>
      <c r="D51" s="5"/>
      <c r="E51" s="5"/>
      <c r="F51" s="5"/>
      <c r="G51" s="5"/>
      <c r="H51" s="5"/>
    </row>
    <row r="52" spans="1:8" x14ac:dyDescent="0.2">
      <c r="A52" s="4">
        <v>47</v>
      </c>
      <c r="B52" s="32" t="s">
        <v>129</v>
      </c>
      <c r="C52" s="33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">
      <c r="A53" s="4">
        <v>48</v>
      </c>
      <c r="B53" s="32" t="s">
        <v>61</v>
      </c>
      <c r="C53" s="33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">
      <c r="A54" s="4">
        <v>49</v>
      </c>
      <c r="B54" s="32" t="s">
        <v>130</v>
      </c>
      <c r="C54" s="33">
        <f t="shared" si="0"/>
        <v>0</v>
      </c>
      <c r="D54" s="5"/>
      <c r="E54" s="5"/>
      <c r="F54" s="5"/>
      <c r="G54" s="5"/>
      <c r="H54" s="5"/>
    </row>
    <row r="55" spans="1:8" x14ac:dyDescent="0.2">
      <c r="A55" s="4">
        <v>50</v>
      </c>
      <c r="B55" s="32" t="s">
        <v>131</v>
      </c>
      <c r="C55" s="33">
        <f t="shared" si="0"/>
        <v>6153383</v>
      </c>
      <c r="D55" s="8">
        <v>5734883</v>
      </c>
      <c r="E55" s="8"/>
      <c r="F55" s="8">
        <v>418500</v>
      </c>
      <c r="G55" s="8"/>
      <c r="H55" s="8"/>
    </row>
    <row r="56" spans="1:8" x14ac:dyDescent="0.2">
      <c r="A56" s="4">
        <v>51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5.5" x14ac:dyDescent="0.2">
      <c r="A57" s="4">
        <v>52</v>
      </c>
      <c r="B57" s="32" t="s">
        <v>132</v>
      </c>
      <c r="C57" s="33">
        <f t="shared" si="0"/>
        <v>0</v>
      </c>
      <c r="D57" s="5"/>
      <c r="E57" s="5"/>
      <c r="F57" s="5"/>
      <c r="G57" s="5"/>
      <c r="H57" s="5"/>
    </row>
    <row r="58" spans="1:8" x14ac:dyDescent="0.2">
      <c r="A58" s="4">
        <v>53</v>
      </c>
      <c r="B58" s="32" t="s">
        <v>133</v>
      </c>
      <c r="C58" s="33">
        <f t="shared" si="0"/>
        <v>0</v>
      </c>
      <c r="D58" s="5"/>
      <c r="E58" s="5"/>
      <c r="F58" s="5"/>
      <c r="G58" s="5"/>
      <c r="H58" s="5"/>
    </row>
    <row r="59" spans="1:8" x14ac:dyDescent="0.2">
      <c r="A59" s="4">
        <v>54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">
      <c r="A60" s="4">
        <v>55</v>
      </c>
      <c r="B60" s="32" t="s">
        <v>134</v>
      </c>
      <c r="C60" s="33">
        <f t="shared" si="0"/>
        <v>1460500</v>
      </c>
      <c r="D60" s="5">
        <v>1460500</v>
      </c>
      <c r="E60" s="3"/>
      <c r="F60" s="3"/>
      <c r="G60" s="3"/>
      <c r="H60" s="3"/>
    </row>
    <row r="61" spans="1:8" x14ac:dyDescent="0.2">
      <c r="A61" s="4">
        <v>56</v>
      </c>
      <c r="B61" s="37" t="s">
        <v>64</v>
      </c>
      <c r="C61" s="33">
        <f t="shared" si="0"/>
        <v>18773883</v>
      </c>
      <c r="D61" s="6">
        <f>D40+D41+D46+D49+D54+D55+D56+D57+D58+D59+D60</f>
        <v>16805383</v>
      </c>
      <c r="E61" s="6">
        <f>E40+E41+E46+E49+E54+E55+E56+E57+E58+E59+E60</f>
        <v>0</v>
      </c>
      <c r="F61" s="6">
        <f>F40+F41+F46+F49+F54+F55+F56+F57+F58+F59+F60</f>
        <v>1968500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">
      <c r="A62" s="4">
        <v>57</v>
      </c>
      <c r="B62" s="32" t="s">
        <v>135</v>
      </c>
      <c r="C62" s="33">
        <f t="shared" si="0"/>
        <v>11630306</v>
      </c>
      <c r="D62" s="5">
        <v>11630306</v>
      </c>
      <c r="E62" s="5"/>
      <c r="F62" s="5"/>
      <c r="G62" s="3"/>
      <c r="H62" s="3"/>
    </row>
    <row r="63" spans="1:8" x14ac:dyDescent="0.2">
      <c r="A63" s="4">
        <v>58</v>
      </c>
      <c r="B63" s="32" t="s">
        <v>136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">
      <c r="A64" s="4">
        <v>59</v>
      </c>
      <c r="B64" s="37" t="s">
        <v>65</v>
      </c>
      <c r="C64" s="33">
        <f t="shared" si="0"/>
        <v>11630306</v>
      </c>
      <c r="D64" s="6">
        <f>SUM(D62:D63)</f>
        <v>11630306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">
      <c r="A65" s="4">
        <v>60</v>
      </c>
      <c r="B65" s="102" t="s">
        <v>92</v>
      </c>
      <c r="C65" s="33">
        <f t="shared" si="0"/>
        <v>0</v>
      </c>
      <c r="D65" s="27"/>
      <c r="E65" s="27"/>
      <c r="F65" s="27"/>
      <c r="G65" s="27"/>
      <c r="H65" s="27"/>
    </row>
    <row r="66" spans="1:8" x14ac:dyDescent="0.2">
      <c r="A66" s="4">
        <v>61</v>
      </c>
      <c r="B66" s="103" t="s">
        <v>91</v>
      </c>
      <c r="C66" s="33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5.5" x14ac:dyDescent="0.2">
      <c r="A67" s="4">
        <v>62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">
      <c r="A68" s="4">
        <v>63</v>
      </c>
      <c r="B68" s="32" t="s">
        <v>67</v>
      </c>
      <c r="C68" s="33">
        <f t="shared" si="0"/>
        <v>120000</v>
      </c>
      <c r="D68" s="5">
        <v>120000</v>
      </c>
      <c r="E68" s="5"/>
      <c r="F68" s="5"/>
      <c r="G68" s="5"/>
      <c r="H68" s="5"/>
    </row>
    <row r="69" spans="1:8" x14ac:dyDescent="0.2">
      <c r="A69" s="4">
        <v>64</v>
      </c>
      <c r="B69" s="32" t="s">
        <v>68</v>
      </c>
      <c r="C69" s="33">
        <f t="shared" si="0"/>
        <v>0</v>
      </c>
      <c r="D69" s="3"/>
      <c r="E69" s="3"/>
      <c r="F69" s="3"/>
      <c r="G69" s="3"/>
      <c r="H69" s="3"/>
    </row>
    <row r="70" spans="1:8" x14ac:dyDescent="0.2">
      <c r="A70" s="4">
        <v>65</v>
      </c>
      <c r="B70" s="37" t="s">
        <v>69</v>
      </c>
      <c r="C70" s="33">
        <f t="shared" si="0"/>
        <v>120000</v>
      </c>
      <c r="D70" s="16">
        <f>SUM(D67:D69)</f>
        <v>120000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">
      <c r="A71" s="4">
        <v>66</v>
      </c>
      <c r="B71" s="42" t="s">
        <v>70</v>
      </c>
      <c r="C71" s="33">
        <f t="shared" ref="C71:C110" si="1">SUM(D71:H71)</f>
        <v>33484875</v>
      </c>
      <c r="D71" s="28">
        <f>D20+D28+D39+D61+D64+D66+D70</f>
        <v>31516375</v>
      </c>
      <c r="E71" s="28">
        <f>E20+E28+E39+E61+E64+E66+E70</f>
        <v>0</v>
      </c>
      <c r="F71" s="28">
        <f>F20+F28+F39+F61+F64+F66+F70</f>
        <v>1968500</v>
      </c>
      <c r="G71" s="28">
        <f>G20+G28+G39+G61+G64+G66+G70</f>
        <v>0</v>
      </c>
      <c r="H71" s="28">
        <f>H20+H28+H39+H61+H64+H66+H70</f>
        <v>0</v>
      </c>
    </row>
    <row r="72" spans="1:8" ht="25.5" x14ac:dyDescent="0.2">
      <c r="A72" s="4">
        <v>67</v>
      </c>
      <c r="B72" s="34" t="s">
        <v>137</v>
      </c>
      <c r="C72" s="33">
        <f t="shared" si="1"/>
        <v>0</v>
      </c>
      <c r="D72" s="27"/>
      <c r="E72" s="27"/>
      <c r="F72" s="27"/>
      <c r="G72" s="27"/>
      <c r="H72" s="27"/>
    </row>
    <row r="73" spans="1:8" ht="25.5" x14ac:dyDescent="0.2">
      <c r="A73" s="4">
        <v>68</v>
      </c>
      <c r="B73" s="32" t="s">
        <v>138</v>
      </c>
      <c r="C73" s="33">
        <f t="shared" si="1"/>
        <v>0</v>
      </c>
      <c r="D73" s="5"/>
      <c r="E73" s="5"/>
      <c r="F73" s="5"/>
      <c r="G73" s="5"/>
      <c r="H73" s="5"/>
    </row>
    <row r="74" spans="1:8" x14ac:dyDescent="0.2">
      <c r="A74" s="4">
        <v>69</v>
      </c>
      <c r="B74" s="32" t="s">
        <v>71</v>
      </c>
      <c r="C74" s="33">
        <f t="shared" si="1"/>
        <v>0</v>
      </c>
      <c r="D74" s="5"/>
      <c r="E74" s="5"/>
      <c r="F74" s="5"/>
      <c r="G74" s="5"/>
      <c r="H74" s="5"/>
    </row>
    <row r="75" spans="1:8" x14ac:dyDescent="0.2">
      <c r="A75" s="4">
        <v>70</v>
      </c>
      <c r="B75" s="32" t="s">
        <v>139</v>
      </c>
      <c r="C75" s="33">
        <f t="shared" si="1"/>
        <v>6585175</v>
      </c>
      <c r="D75" s="5"/>
      <c r="E75" s="5"/>
      <c r="F75" s="5">
        <v>2534600</v>
      </c>
      <c r="G75" s="5">
        <f>G121</f>
        <v>4050575</v>
      </c>
      <c r="H75" s="5"/>
    </row>
    <row r="76" spans="1:8" x14ac:dyDescent="0.2">
      <c r="A76" s="4">
        <v>71</v>
      </c>
      <c r="B76" s="32" t="s">
        <v>72</v>
      </c>
      <c r="C76" s="33">
        <f t="shared" si="1"/>
        <v>6585175</v>
      </c>
      <c r="D76" s="14">
        <f>SUM(D72:D75)</f>
        <v>0</v>
      </c>
      <c r="E76" s="14">
        <f>SUM(E72:E75)</f>
        <v>0</v>
      </c>
      <c r="F76" s="14">
        <f>SUM(F72:F75)</f>
        <v>2534600</v>
      </c>
      <c r="G76" s="14">
        <f>SUM(G72:G75)</f>
        <v>4050575</v>
      </c>
      <c r="H76" s="14">
        <f>SUM(H72:H75)</f>
        <v>0</v>
      </c>
    </row>
    <row r="77" spans="1:8" ht="13.5" thickBot="1" x14ac:dyDescent="0.25">
      <c r="A77" s="4">
        <v>72</v>
      </c>
      <c r="B77" s="74" t="s">
        <v>73</v>
      </c>
      <c r="C77" s="104">
        <f t="shared" si="1"/>
        <v>6585175</v>
      </c>
      <c r="D77" s="68">
        <f>D76</f>
        <v>0</v>
      </c>
      <c r="E77" s="68">
        <f>E76</f>
        <v>0</v>
      </c>
      <c r="F77" s="68">
        <f>F76</f>
        <v>2534600</v>
      </c>
      <c r="G77" s="68">
        <f>G76</f>
        <v>4050575</v>
      </c>
      <c r="H77" s="68">
        <f>H76</f>
        <v>0</v>
      </c>
    </row>
    <row r="78" spans="1:8" ht="13.5" thickBot="1" x14ac:dyDescent="0.25">
      <c r="A78" s="4">
        <v>73</v>
      </c>
      <c r="B78" s="49" t="s">
        <v>37</v>
      </c>
      <c r="C78" s="53">
        <f t="shared" si="1"/>
        <v>40070050</v>
      </c>
      <c r="D78" s="54">
        <f>D71+D77</f>
        <v>31516375</v>
      </c>
      <c r="E78" s="54">
        <f>E71+E77</f>
        <v>0</v>
      </c>
      <c r="F78" s="54">
        <f>F71+F77</f>
        <v>4503100</v>
      </c>
      <c r="G78" s="54">
        <f>G71+G77</f>
        <v>4050575</v>
      </c>
      <c r="H78" s="55">
        <f>H71+H77</f>
        <v>0</v>
      </c>
    </row>
    <row r="79" spans="1:8" ht="13.5" thickTop="1" x14ac:dyDescent="0.2">
      <c r="A79" s="4">
        <v>74</v>
      </c>
      <c r="B79" s="51" t="s">
        <v>3</v>
      </c>
      <c r="C79" s="52">
        <f t="shared" si="1"/>
        <v>2913100</v>
      </c>
      <c r="D79" s="56"/>
      <c r="E79" s="56"/>
      <c r="F79" s="56"/>
      <c r="G79" s="56">
        <v>2913100</v>
      </c>
      <c r="H79" s="56"/>
    </row>
    <row r="80" spans="1:8" ht="25.5" x14ac:dyDescent="0.2">
      <c r="A80" s="4">
        <v>75</v>
      </c>
      <c r="B80" s="46" t="s">
        <v>4</v>
      </c>
      <c r="C80" s="33">
        <f t="shared" si="1"/>
        <v>571055</v>
      </c>
      <c r="D80" s="47"/>
      <c r="E80" s="47"/>
      <c r="F80" s="47"/>
      <c r="G80" s="47">
        <v>571055</v>
      </c>
      <c r="H80" s="47"/>
    </row>
    <row r="81" spans="1:8" x14ac:dyDescent="0.2">
      <c r="A81" s="4">
        <v>76</v>
      </c>
      <c r="B81" s="46" t="s">
        <v>5</v>
      </c>
      <c r="C81" s="33">
        <f t="shared" si="1"/>
        <v>19700720</v>
      </c>
      <c r="D81" s="47">
        <v>14631200</v>
      </c>
      <c r="E81" s="47"/>
      <c r="F81" s="47">
        <v>4503100</v>
      </c>
      <c r="G81" s="47">
        <v>566420</v>
      </c>
      <c r="H81" s="47"/>
    </row>
    <row r="82" spans="1:8" x14ac:dyDescent="0.2">
      <c r="A82" s="4">
        <v>77</v>
      </c>
      <c r="B82" s="18" t="s">
        <v>6</v>
      </c>
      <c r="C82" s="48">
        <f t="shared" si="1"/>
        <v>0</v>
      </c>
      <c r="D82" s="61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5.5" x14ac:dyDescent="0.2">
      <c r="A83" s="4">
        <v>78</v>
      </c>
      <c r="B83" s="18" t="s">
        <v>7</v>
      </c>
      <c r="C83" s="48">
        <f t="shared" si="1"/>
        <v>0</v>
      </c>
      <c r="D83" s="62"/>
      <c r="E83" s="5"/>
      <c r="F83" s="5"/>
      <c r="G83" s="5"/>
      <c r="H83" s="5"/>
    </row>
    <row r="84" spans="1:8" x14ac:dyDescent="0.2">
      <c r="A84" s="4">
        <v>79</v>
      </c>
      <c r="B84" s="18" t="s">
        <v>8</v>
      </c>
      <c r="C84" s="48">
        <f t="shared" si="1"/>
        <v>0</v>
      </c>
      <c r="D84" s="61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">
      <c r="A85" s="4">
        <v>80</v>
      </c>
      <c r="B85" s="18" t="s">
        <v>9</v>
      </c>
      <c r="C85" s="48">
        <f t="shared" si="1"/>
        <v>0</v>
      </c>
      <c r="D85" s="61"/>
      <c r="E85" s="7"/>
      <c r="F85" s="7"/>
      <c r="G85" s="7"/>
      <c r="H85" s="7"/>
    </row>
    <row r="86" spans="1:8" x14ac:dyDescent="0.2">
      <c r="A86" s="4">
        <v>81</v>
      </c>
      <c r="B86" s="18" t="s">
        <v>10</v>
      </c>
      <c r="C86" s="48">
        <f t="shared" si="1"/>
        <v>0</v>
      </c>
      <c r="D86" s="61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">
      <c r="A87" s="4">
        <v>82</v>
      </c>
      <c r="B87" s="18" t="s">
        <v>11</v>
      </c>
      <c r="C87" s="48">
        <f t="shared" si="1"/>
        <v>0</v>
      </c>
      <c r="D87" s="62"/>
      <c r="E87" s="5"/>
      <c r="F87" s="5"/>
      <c r="G87" s="5"/>
      <c r="H87" s="5"/>
    </row>
    <row r="88" spans="1:8" x14ac:dyDescent="0.2">
      <c r="A88" s="4">
        <v>83</v>
      </c>
      <c r="B88" s="18" t="s">
        <v>12</v>
      </c>
      <c r="C88" s="48">
        <f t="shared" si="1"/>
        <v>0</v>
      </c>
      <c r="D88" s="62"/>
      <c r="E88" s="5"/>
      <c r="F88" s="5"/>
      <c r="G88" s="5"/>
      <c r="H88" s="5"/>
    </row>
    <row r="89" spans="1:8" x14ac:dyDescent="0.2">
      <c r="A89" s="4">
        <v>84</v>
      </c>
      <c r="B89" s="20" t="s">
        <v>13</v>
      </c>
      <c r="C89" s="48">
        <f t="shared" si="1"/>
        <v>0</v>
      </c>
      <c r="D89" s="6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">
      <c r="A90" s="4">
        <v>85</v>
      </c>
      <c r="B90" s="18" t="s">
        <v>14</v>
      </c>
      <c r="C90" s="48">
        <f t="shared" si="1"/>
        <v>0</v>
      </c>
      <c r="D90" s="62"/>
      <c r="E90" s="5"/>
      <c r="F90" s="5"/>
      <c r="G90" s="5"/>
      <c r="H90" s="5"/>
    </row>
    <row r="91" spans="1:8" ht="25.5" x14ac:dyDescent="0.2">
      <c r="A91" s="4">
        <v>86</v>
      </c>
      <c r="B91" s="18" t="s">
        <v>15</v>
      </c>
      <c r="C91" s="48">
        <f t="shared" si="1"/>
        <v>0</v>
      </c>
      <c r="D91" s="63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">
      <c r="A92" s="4">
        <v>87</v>
      </c>
      <c r="B92" s="18" t="s">
        <v>142</v>
      </c>
      <c r="C92" s="48">
        <f t="shared" si="1"/>
        <v>0</v>
      </c>
      <c r="D92" s="62"/>
      <c r="E92" s="5"/>
      <c r="F92" s="5"/>
      <c r="G92" s="5"/>
      <c r="H92" s="5"/>
    </row>
    <row r="93" spans="1:8" x14ac:dyDescent="0.2">
      <c r="A93" s="4">
        <v>88</v>
      </c>
      <c r="B93" s="18" t="s">
        <v>16</v>
      </c>
      <c r="C93" s="48">
        <f t="shared" si="1"/>
        <v>0</v>
      </c>
      <c r="D93" s="62"/>
      <c r="E93" s="5"/>
      <c r="F93" s="5"/>
      <c r="G93" s="5"/>
      <c r="H93" s="5"/>
    </row>
    <row r="94" spans="1:8" x14ac:dyDescent="0.2">
      <c r="A94" s="4">
        <v>89</v>
      </c>
      <c r="B94" s="18" t="s">
        <v>17</v>
      </c>
      <c r="C94" s="48">
        <f t="shared" si="1"/>
        <v>0</v>
      </c>
      <c r="D94" s="62"/>
      <c r="E94" s="5"/>
      <c r="F94" s="5"/>
      <c r="G94" s="5"/>
      <c r="H94" s="5"/>
    </row>
    <row r="95" spans="1:8" x14ac:dyDescent="0.2">
      <c r="A95" s="4">
        <v>90</v>
      </c>
      <c r="B95" s="18" t="s">
        <v>18</v>
      </c>
      <c r="C95" s="48">
        <f t="shared" si="1"/>
        <v>0</v>
      </c>
      <c r="D95" s="62"/>
      <c r="E95" s="5"/>
      <c r="F95" s="5"/>
      <c r="G95" s="5"/>
      <c r="H95" s="5"/>
    </row>
    <row r="96" spans="1:8" ht="25.5" x14ac:dyDescent="0.2">
      <c r="A96" s="4">
        <v>91</v>
      </c>
      <c r="B96" s="18" t="s">
        <v>143</v>
      </c>
      <c r="C96" s="48">
        <f t="shared" si="1"/>
        <v>6300000</v>
      </c>
      <c r="D96" s="62">
        <v>6300000</v>
      </c>
      <c r="E96" s="5"/>
      <c r="F96" s="5"/>
      <c r="G96" s="5"/>
      <c r="H96" s="5"/>
    </row>
    <row r="97" spans="1:10" x14ac:dyDescent="0.2">
      <c r="A97" s="4">
        <v>92</v>
      </c>
      <c r="B97" s="18" t="s">
        <v>144</v>
      </c>
      <c r="C97" s="48">
        <f t="shared" si="1"/>
        <v>0</v>
      </c>
      <c r="D97" s="62"/>
      <c r="E97" s="5"/>
      <c r="F97" s="5"/>
      <c r="G97" s="5"/>
      <c r="H97" s="5"/>
    </row>
    <row r="98" spans="1:10" x14ac:dyDescent="0.2">
      <c r="A98" s="4">
        <v>93</v>
      </c>
      <c r="B98" s="18" t="s">
        <v>19</v>
      </c>
      <c r="C98" s="48">
        <f t="shared" si="1"/>
        <v>4000000</v>
      </c>
      <c r="D98" s="62">
        <v>4000000</v>
      </c>
      <c r="E98" s="5"/>
      <c r="F98" s="5"/>
      <c r="G98" s="5"/>
      <c r="H98" s="5"/>
    </row>
    <row r="99" spans="1:10" x14ac:dyDescent="0.2">
      <c r="A99" s="4">
        <v>94</v>
      </c>
      <c r="B99" s="20" t="s">
        <v>20</v>
      </c>
      <c r="C99" s="48">
        <f t="shared" si="1"/>
        <v>10300000</v>
      </c>
      <c r="D99" s="60">
        <f>D90+D91+D96+D97+D98</f>
        <v>10300000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10" x14ac:dyDescent="0.2">
      <c r="A100" s="4">
        <v>95</v>
      </c>
      <c r="B100" s="18" t="s">
        <v>21</v>
      </c>
      <c r="C100" s="48">
        <f t="shared" si="1"/>
        <v>0</v>
      </c>
      <c r="D100" s="62"/>
      <c r="E100" s="5"/>
      <c r="F100" s="5"/>
      <c r="G100" s="5"/>
      <c r="H100" s="5"/>
    </row>
    <row r="101" spans="1:10" x14ac:dyDescent="0.2">
      <c r="A101" s="4">
        <v>96</v>
      </c>
      <c r="B101" s="18" t="s">
        <v>22</v>
      </c>
      <c r="C101" s="48">
        <f t="shared" si="1"/>
        <v>0</v>
      </c>
      <c r="D101" s="62"/>
      <c r="E101" s="5"/>
      <c r="F101" s="5"/>
      <c r="G101" s="5"/>
      <c r="H101" s="5"/>
    </row>
    <row r="102" spans="1:10" x14ac:dyDescent="0.2">
      <c r="A102" s="4">
        <v>97</v>
      </c>
      <c r="B102" s="18" t="s">
        <v>23</v>
      </c>
      <c r="C102" s="48">
        <f t="shared" si="1"/>
        <v>0</v>
      </c>
      <c r="D102" s="62"/>
      <c r="E102" s="5"/>
      <c r="F102" s="5"/>
      <c r="G102" s="5"/>
      <c r="H102" s="5"/>
    </row>
    <row r="103" spans="1:10" x14ac:dyDescent="0.2">
      <c r="A103" s="4">
        <v>98</v>
      </c>
      <c r="B103" s="18" t="s">
        <v>24</v>
      </c>
      <c r="C103" s="48">
        <f t="shared" si="1"/>
        <v>0</v>
      </c>
      <c r="D103" s="62"/>
      <c r="E103" s="5"/>
      <c r="F103" s="5"/>
      <c r="G103" s="5"/>
      <c r="H103" s="5"/>
    </row>
    <row r="104" spans="1:10" ht="25.5" x14ac:dyDescent="0.2">
      <c r="A104" s="4">
        <v>99</v>
      </c>
      <c r="B104" s="18" t="s">
        <v>25</v>
      </c>
      <c r="C104" s="48">
        <f t="shared" si="1"/>
        <v>0</v>
      </c>
      <c r="D104" s="62"/>
      <c r="E104" s="5"/>
      <c r="F104" s="5"/>
      <c r="G104" s="5"/>
      <c r="H104" s="5"/>
    </row>
    <row r="105" spans="1:10" x14ac:dyDescent="0.2">
      <c r="A105" s="4">
        <v>100</v>
      </c>
      <c r="B105" s="20" t="s">
        <v>26</v>
      </c>
      <c r="C105" s="48">
        <f t="shared" si="1"/>
        <v>0</v>
      </c>
      <c r="D105" s="60">
        <f>SUM(D100:D104)</f>
        <v>0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10" x14ac:dyDescent="0.2">
      <c r="A106" s="4">
        <v>101</v>
      </c>
      <c r="B106" s="18" t="s">
        <v>27</v>
      </c>
      <c r="C106" s="48">
        <f t="shared" si="1"/>
        <v>0</v>
      </c>
      <c r="D106" s="62"/>
      <c r="E106" s="5"/>
      <c r="F106" s="5"/>
      <c r="G106" s="5"/>
      <c r="H106" s="5"/>
    </row>
    <row r="107" spans="1:10" x14ac:dyDescent="0.2">
      <c r="A107" s="4">
        <v>102</v>
      </c>
      <c r="B107" s="18" t="s">
        <v>145</v>
      </c>
      <c r="C107" s="48">
        <f t="shared" si="1"/>
        <v>0</v>
      </c>
      <c r="D107" s="62"/>
      <c r="E107" s="5"/>
      <c r="F107" s="5"/>
      <c r="G107" s="5"/>
      <c r="H107" s="5"/>
    </row>
    <row r="108" spans="1:10" x14ac:dyDescent="0.2">
      <c r="A108" s="4">
        <v>103</v>
      </c>
      <c r="B108" s="18" t="s">
        <v>28</v>
      </c>
      <c r="C108" s="48">
        <f t="shared" si="1"/>
        <v>0</v>
      </c>
      <c r="D108" s="62"/>
      <c r="E108" s="5"/>
      <c r="F108" s="5"/>
      <c r="G108" s="5"/>
      <c r="H108" s="5"/>
    </row>
    <row r="109" spans="1:10" ht="25.5" x14ac:dyDescent="0.2">
      <c r="A109" s="4">
        <v>104</v>
      </c>
      <c r="B109" s="18" t="s">
        <v>29</v>
      </c>
      <c r="C109" s="48">
        <f t="shared" si="1"/>
        <v>0</v>
      </c>
      <c r="D109" s="62"/>
      <c r="E109" s="5"/>
      <c r="F109" s="5"/>
      <c r="G109" s="5"/>
      <c r="H109" s="5"/>
    </row>
    <row r="110" spans="1:10" x14ac:dyDescent="0.2">
      <c r="A110" s="4">
        <v>105</v>
      </c>
      <c r="B110" s="20" t="s">
        <v>30</v>
      </c>
      <c r="C110" s="48">
        <f t="shared" si="1"/>
        <v>0</v>
      </c>
      <c r="D110" s="60">
        <f>SUM(D106:D109)</f>
        <v>0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10" ht="25.5" x14ac:dyDescent="0.2">
      <c r="A111" s="4">
        <v>106</v>
      </c>
      <c r="B111" s="18" t="s">
        <v>169</v>
      </c>
      <c r="C111" s="48">
        <f>SUM(D111:H111)</f>
        <v>0</v>
      </c>
      <c r="D111" s="61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  <c r="J111" s="57">
        <v>6300</v>
      </c>
    </row>
    <row r="112" spans="1:10" x14ac:dyDescent="0.2">
      <c r="A112" s="4">
        <v>107</v>
      </c>
      <c r="B112" s="18" t="s">
        <v>170</v>
      </c>
      <c r="C112" s="48">
        <f t="shared" ref="C112:C121" si="2">SUM(D112:H112)</f>
        <v>0</v>
      </c>
      <c r="D112" s="62"/>
      <c r="E112" s="5"/>
      <c r="F112" s="5"/>
      <c r="G112" s="5"/>
      <c r="H112" s="5"/>
      <c r="J112" s="57">
        <v>3900</v>
      </c>
    </row>
    <row r="113" spans="1:10" ht="25.5" x14ac:dyDescent="0.2">
      <c r="A113" s="4">
        <v>108</v>
      </c>
      <c r="B113" s="18" t="s">
        <v>146</v>
      </c>
      <c r="C113" s="48">
        <f t="shared" si="2"/>
        <v>0</v>
      </c>
      <c r="D113" s="62"/>
      <c r="E113" s="5"/>
      <c r="F113" s="5"/>
      <c r="G113" s="5"/>
      <c r="H113" s="5"/>
      <c r="J113" s="57">
        <f>J111-J112</f>
        <v>2400</v>
      </c>
    </row>
    <row r="114" spans="1:10" x14ac:dyDescent="0.2">
      <c r="A114" s="4">
        <v>109</v>
      </c>
      <c r="B114" s="18" t="s">
        <v>147</v>
      </c>
      <c r="C114" s="48">
        <f t="shared" si="2"/>
        <v>0</v>
      </c>
      <c r="D114" s="62"/>
      <c r="E114" s="5"/>
      <c r="F114" s="5"/>
      <c r="G114" s="5"/>
      <c r="H114" s="5"/>
    </row>
    <row r="115" spans="1:10" x14ac:dyDescent="0.2">
      <c r="A115" s="4">
        <v>110</v>
      </c>
      <c r="B115" s="20" t="s">
        <v>31</v>
      </c>
      <c r="C115" s="48">
        <f t="shared" si="2"/>
        <v>0</v>
      </c>
      <c r="D115" s="6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10" x14ac:dyDescent="0.2">
      <c r="A116" s="4">
        <v>111</v>
      </c>
      <c r="B116" s="19" t="s">
        <v>32</v>
      </c>
      <c r="C116" s="48">
        <f t="shared" si="2"/>
        <v>33484875</v>
      </c>
      <c r="D116" s="10">
        <f>D79+D80+D81+D89+D99+D105+D110+D115</f>
        <v>24931200</v>
      </c>
      <c r="E116" s="10">
        <f>E79+E80+E81+E89+E99+E105+E110+E115</f>
        <v>0</v>
      </c>
      <c r="F116" s="10">
        <f>F79+F80+F81+F89+F99+F105+F110+F115</f>
        <v>4503100</v>
      </c>
      <c r="G116" s="10">
        <f>G79+G80+G81+G89+G99+G105+G110+G115</f>
        <v>4050575</v>
      </c>
      <c r="H116" s="10">
        <f>H79+H80+H81+H89+H99+H105+H110+H115</f>
        <v>0</v>
      </c>
    </row>
    <row r="117" spans="1:10" ht="25.5" x14ac:dyDescent="0.2">
      <c r="A117" s="4">
        <v>112</v>
      </c>
      <c r="B117" s="18" t="s">
        <v>33</v>
      </c>
      <c r="C117" s="48">
        <f t="shared" si="2"/>
        <v>0</v>
      </c>
      <c r="D117" s="62"/>
      <c r="E117" s="5"/>
      <c r="F117" s="5"/>
      <c r="G117" s="5"/>
      <c r="H117" s="5"/>
    </row>
    <row r="118" spans="1:10" x14ac:dyDescent="0.2">
      <c r="A118" s="4">
        <v>113</v>
      </c>
      <c r="B118" s="18" t="s">
        <v>34</v>
      </c>
      <c r="C118" s="48">
        <f t="shared" si="2"/>
        <v>6585175</v>
      </c>
      <c r="D118" s="62">
        <f>C75</f>
        <v>6585175</v>
      </c>
      <c r="E118" s="5"/>
      <c r="F118" s="5"/>
      <c r="G118" s="5"/>
      <c r="H118" s="5"/>
    </row>
    <row r="119" spans="1:10" x14ac:dyDescent="0.2">
      <c r="A119" s="4">
        <v>114</v>
      </c>
      <c r="B119" s="18" t="s">
        <v>35</v>
      </c>
      <c r="C119" s="48">
        <f t="shared" si="2"/>
        <v>6585175</v>
      </c>
      <c r="D119" s="61">
        <f>SUM(D117:D118)</f>
        <v>6585175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10" ht="13.5" thickBot="1" x14ac:dyDescent="0.25">
      <c r="A120" s="4">
        <v>115</v>
      </c>
      <c r="B120" s="65" t="s">
        <v>36</v>
      </c>
      <c r="C120" s="48">
        <f t="shared" si="2"/>
        <v>6585175</v>
      </c>
      <c r="D120" s="66">
        <f>D119</f>
        <v>6585175</v>
      </c>
      <c r="E120" s="67">
        <f>E119</f>
        <v>0</v>
      </c>
      <c r="F120" s="67">
        <f>F119</f>
        <v>0</v>
      </c>
      <c r="G120" s="67">
        <f>G119</f>
        <v>0</v>
      </c>
      <c r="H120" s="67">
        <f>H119</f>
        <v>0</v>
      </c>
    </row>
    <row r="121" spans="1:10" ht="14.25" thickTop="1" thickBot="1" x14ac:dyDescent="0.25">
      <c r="A121" s="4">
        <v>116</v>
      </c>
      <c r="B121" s="21" t="s">
        <v>37</v>
      </c>
      <c r="C121" s="48">
        <f t="shared" si="2"/>
        <v>40070050</v>
      </c>
      <c r="D121" s="17">
        <f>D116+D120</f>
        <v>31516375</v>
      </c>
      <c r="E121" s="11">
        <f>E116+E120</f>
        <v>0</v>
      </c>
      <c r="F121" s="11">
        <f>F116+F120</f>
        <v>4503100</v>
      </c>
      <c r="G121" s="11">
        <f>G116+G120</f>
        <v>4050575</v>
      </c>
      <c r="H121" s="11">
        <f>H116+H120</f>
        <v>0</v>
      </c>
    </row>
    <row r="122" spans="1:10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DB0B9-C08A-4163-BCE4-00ED24AE5B4B}">
  <dimension ref="A1:H122"/>
  <sheetViews>
    <sheetView workbookViewId="0">
      <pane ySplit="6" topLeftCell="A31" activePane="bottomLeft" state="frozen"/>
      <selection pane="bottomLeft" activeCell="F1" sqref="F1"/>
    </sheetView>
  </sheetViews>
  <sheetFormatPr defaultRowHeight="12.75" x14ac:dyDescent="0.2"/>
  <cols>
    <col min="1" max="1" width="5.7109375" style="57" customWidth="1"/>
    <col min="2" max="2" width="50" style="57" customWidth="1"/>
    <col min="3" max="3" width="14.7109375" style="57" customWidth="1"/>
    <col min="4" max="8" width="12.7109375" style="57" customWidth="1"/>
    <col min="9" max="255" width="8.85546875" style="57"/>
    <col min="256" max="256" width="5.7109375" style="57" customWidth="1"/>
    <col min="257" max="257" width="50" style="57" customWidth="1"/>
    <col min="258" max="258" width="28.85546875" style="57" customWidth="1"/>
    <col min="259" max="511" width="8.85546875" style="57"/>
    <col min="512" max="512" width="5.7109375" style="57" customWidth="1"/>
    <col min="513" max="513" width="50" style="57" customWidth="1"/>
    <col min="514" max="514" width="28.85546875" style="57" customWidth="1"/>
    <col min="515" max="767" width="8.85546875" style="57"/>
    <col min="768" max="768" width="5.7109375" style="57" customWidth="1"/>
    <col min="769" max="769" width="50" style="57" customWidth="1"/>
    <col min="770" max="770" width="28.85546875" style="57" customWidth="1"/>
    <col min="771" max="1023" width="8.85546875" style="57"/>
    <col min="1024" max="1024" width="5.7109375" style="57" customWidth="1"/>
    <col min="1025" max="1025" width="50" style="57" customWidth="1"/>
    <col min="1026" max="1026" width="28.85546875" style="57" customWidth="1"/>
    <col min="1027" max="1279" width="8.85546875" style="57"/>
    <col min="1280" max="1280" width="5.7109375" style="57" customWidth="1"/>
    <col min="1281" max="1281" width="50" style="57" customWidth="1"/>
    <col min="1282" max="1282" width="28.85546875" style="57" customWidth="1"/>
    <col min="1283" max="1535" width="8.85546875" style="57"/>
    <col min="1536" max="1536" width="5.7109375" style="57" customWidth="1"/>
    <col min="1537" max="1537" width="50" style="57" customWidth="1"/>
    <col min="1538" max="1538" width="28.85546875" style="57" customWidth="1"/>
    <col min="1539" max="1791" width="8.85546875" style="57"/>
    <col min="1792" max="1792" width="5.7109375" style="57" customWidth="1"/>
    <col min="1793" max="1793" width="50" style="57" customWidth="1"/>
    <col min="1794" max="1794" width="28.85546875" style="57" customWidth="1"/>
    <col min="1795" max="2047" width="8.85546875" style="57"/>
    <col min="2048" max="2048" width="5.7109375" style="57" customWidth="1"/>
    <col min="2049" max="2049" width="50" style="57" customWidth="1"/>
    <col min="2050" max="2050" width="28.85546875" style="57" customWidth="1"/>
    <col min="2051" max="2303" width="8.85546875" style="57"/>
    <col min="2304" max="2304" width="5.7109375" style="57" customWidth="1"/>
    <col min="2305" max="2305" width="50" style="57" customWidth="1"/>
    <col min="2306" max="2306" width="28.85546875" style="57" customWidth="1"/>
    <col min="2307" max="2559" width="8.85546875" style="57"/>
    <col min="2560" max="2560" width="5.7109375" style="57" customWidth="1"/>
    <col min="2561" max="2561" width="50" style="57" customWidth="1"/>
    <col min="2562" max="2562" width="28.85546875" style="57" customWidth="1"/>
    <col min="2563" max="2815" width="8.85546875" style="57"/>
    <col min="2816" max="2816" width="5.7109375" style="57" customWidth="1"/>
    <col min="2817" max="2817" width="50" style="57" customWidth="1"/>
    <col min="2818" max="2818" width="28.85546875" style="57" customWidth="1"/>
    <col min="2819" max="3071" width="8.85546875" style="57"/>
    <col min="3072" max="3072" width="5.7109375" style="57" customWidth="1"/>
    <col min="3073" max="3073" width="50" style="57" customWidth="1"/>
    <col min="3074" max="3074" width="28.85546875" style="57" customWidth="1"/>
    <col min="3075" max="3327" width="8.85546875" style="57"/>
    <col min="3328" max="3328" width="5.7109375" style="57" customWidth="1"/>
    <col min="3329" max="3329" width="50" style="57" customWidth="1"/>
    <col min="3330" max="3330" width="28.85546875" style="57" customWidth="1"/>
    <col min="3331" max="3583" width="8.85546875" style="57"/>
    <col min="3584" max="3584" width="5.7109375" style="57" customWidth="1"/>
    <col min="3585" max="3585" width="50" style="57" customWidth="1"/>
    <col min="3586" max="3586" width="28.85546875" style="57" customWidth="1"/>
    <col min="3587" max="3839" width="8.85546875" style="57"/>
    <col min="3840" max="3840" width="5.7109375" style="57" customWidth="1"/>
    <col min="3841" max="3841" width="50" style="57" customWidth="1"/>
    <col min="3842" max="3842" width="28.85546875" style="57" customWidth="1"/>
    <col min="3843" max="4095" width="8.85546875" style="57"/>
    <col min="4096" max="4096" width="5.7109375" style="57" customWidth="1"/>
    <col min="4097" max="4097" width="50" style="57" customWidth="1"/>
    <col min="4098" max="4098" width="28.85546875" style="57" customWidth="1"/>
    <col min="4099" max="4351" width="8.85546875" style="57"/>
    <col min="4352" max="4352" width="5.7109375" style="57" customWidth="1"/>
    <col min="4353" max="4353" width="50" style="57" customWidth="1"/>
    <col min="4354" max="4354" width="28.85546875" style="57" customWidth="1"/>
    <col min="4355" max="4607" width="8.85546875" style="57"/>
    <col min="4608" max="4608" width="5.7109375" style="57" customWidth="1"/>
    <col min="4609" max="4609" width="50" style="57" customWidth="1"/>
    <col min="4610" max="4610" width="28.85546875" style="57" customWidth="1"/>
    <col min="4611" max="4863" width="8.85546875" style="57"/>
    <col min="4864" max="4864" width="5.7109375" style="57" customWidth="1"/>
    <col min="4865" max="4865" width="50" style="57" customWidth="1"/>
    <col min="4866" max="4866" width="28.85546875" style="57" customWidth="1"/>
    <col min="4867" max="5119" width="8.85546875" style="57"/>
    <col min="5120" max="5120" width="5.7109375" style="57" customWidth="1"/>
    <col min="5121" max="5121" width="50" style="57" customWidth="1"/>
    <col min="5122" max="5122" width="28.85546875" style="57" customWidth="1"/>
    <col min="5123" max="5375" width="8.85546875" style="57"/>
    <col min="5376" max="5376" width="5.7109375" style="57" customWidth="1"/>
    <col min="5377" max="5377" width="50" style="57" customWidth="1"/>
    <col min="5378" max="5378" width="28.85546875" style="57" customWidth="1"/>
    <col min="5379" max="5631" width="8.85546875" style="57"/>
    <col min="5632" max="5632" width="5.7109375" style="57" customWidth="1"/>
    <col min="5633" max="5633" width="50" style="57" customWidth="1"/>
    <col min="5634" max="5634" width="28.85546875" style="57" customWidth="1"/>
    <col min="5635" max="5887" width="8.85546875" style="57"/>
    <col min="5888" max="5888" width="5.7109375" style="57" customWidth="1"/>
    <col min="5889" max="5889" width="50" style="57" customWidth="1"/>
    <col min="5890" max="5890" width="28.85546875" style="57" customWidth="1"/>
    <col min="5891" max="6143" width="8.85546875" style="57"/>
    <col min="6144" max="6144" width="5.7109375" style="57" customWidth="1"/>
    <col min="6145" max="6145" width="50" style="57" customWidth="1"/>
    <col min="6146" max="6146" width="28.85546875" style="57" customWidth="1"/>
    <col min="6147" max="6399" width="8.85546875" style="57"/>
    <col min="6400" max="6400" width="5.7109375" style="57" customWidth="1"/>
    <col min="6401" max="6401" width="50" style="57" customWidth="1"/>
    <col min="6402" max="6402" width="28.85546875" style="57" customWidth="1"/>
    <col min="6403" max="6655" width="8.85546875" style="57"/>
    <col min="6656" max="6656" width="5.7109375" style="57" customWidth="1"/>
    <col min="6657" max="6657" width="50" style="57" customWidth="1"/>
    <col min="6658" max="6658" width="28.85546875" style="57" customWidth="1"/>
    <col min="6659" max="6911" width="8.85546875" style="57"/>
    <col min="6912" max="6912" width="5.7109375" style="57" customWidth="1"/>
    <col min="6913" max="6913" width="50" style="57" customWidth="1"/>
    <col min="6914" max="6914" width="28.85546875" style="57" customWidth="1"/>
    <col min="6915" max="7167" width="8.85546875" style="57"/>
    <col min="7168" max="7168" width="5.7109375" style="57" customWidth="1"/>
    <col min="7169" max="7169" width="50" style="57" customWidth="1"/>
    <col min="7170" max="7170" width="28.85546875" style="57" customWidth="1"/>
    <col min="7171" max="7423" width="8.85546875" style="57"/>
    <col min="7424" max="7424" width="5.7109375" style="57" customWidth="1"/>
    <col min="7425" max="7425" width="50" style="57" customWidth="1"/>
    <col min="7426" max="7426" width="28.85546875" style="57" customWidth="1"/>
    <col min="7427" max="7679" width="8.85546875" style="57"/>
    <col min="7680" max="7680" width="5.7109375" style="57" customWidth="1"/>
    <col min="7681" max="7681" width="50" style="57" customWidth="1"/>
    <col min="7682" max="7682" width="28.85546875" style="57" customWidth="1"/>
    <col min="7683" max="7935" width="8.85546875" style="57"/>
    <col min="7936" max="7936" width="5.7109375" style="57" customWidth="1"/>
    <col min="7937" max="7937" width="50" style="57" customWidth="1"/>
    <col min="7938" max="7938" width="28.85546875" style="57" customWidth="1"/>
    <col min="7939" max="8191" width="8.85546875" style="57"/>
    <col min="8192" max="8192" width="5.7109375" style="57" customWidth="1"/>
    <col min="8193" max="8193" width="50" style="57" customWidth="1"/>
    <col min="8194" max="8194" width="28.85546875" style="57" customWidth="1"/>
    <col min="8195" max="8447" width="8.85546875" style="57"/>
    <col min="8448" max="8448" width="5.7109375" style="57" customWidth="1"/>
    <col min="8449" max="8449" width="50" style="57" customWidth="1"/>
    <col min="8450" max="8450" width="28.85546875" style="57" customWidth="1"/>
    <col min="8451" max="8703" width="8.85546875" style="57"/>
    <col min="8704" max="8704" width="5.7109375" style="57" customWidth="1"/>
    <col min="8705" max="8705" width="50" style="57" customWidth="1"/>
    <col min="8706" max="8706" width="28.85546875" style="57" customWidth="1"/>
    <col min="8707" max="8959" width="8.85546875" style="57"/>
    <col min="8960" max="8960" width="5.7109375" style="57" customWidth="1"/>
    <col min="8961" max="8961" width="50" style="57" customWidth="1"/>
    <col min="8962" max="8962" width="28.85546875" style="57" customWidth="1"/>
    <col min="8963" max="9215" width="8.85546875" style="57"/>
    <col min="9216" max="9216" width="5.7109375" style="57" customWidth="1"/>
    <col min="9217" max="9217" width="50" style="57" customWidth="1"/>
    <col min="9218" max="9218" width="28.85546875" style="57" customWidth="1"/>
    <col min="9219" max="9471" width="8.85546875" style="57"/>
    <col min="9472" max="9472" width="5.7109375" style="57" customWidth="1"/>
    <col min="9473" max="9473" width="50" style="57" customWidth="1"/>
    <col min="9474" max="9474" width="28.85546875" style="57" customWidth="1"/>
    <col min="9475" max="9727" width="8.85546875" style="57"/>
    <col min="9728" max="9728" width="5.7109375" style="57" customWidth="1"/>
    <col min="9729" max="9729" width="50" style="57" customWidth="1"/>
    <col min="9730" max="9730" width="28.85546875" style="57" customWidth="1"/>
    <col min="9731" max="9983" width="8.85546875" style="57"/>
    <col min="9984" max="9984" width="5.7109375" style="57" customWidth="1"/>
    <col min="9985" max="9985" width="50" style="57" customWidth="1"/>
    <col min="9986" max="9986" width="28.85546875" style="57" customWidth="1"/>
    <col min="9987" max="10239" width="8.85546875" style="57"/>
    <col min="10240" max="10240" width="5.7109375" style="57" customWidth="1"/>
    <col min="10241" max="10241" width="50" style="57" customWidth="1"/>
    <col min="10242" max="10242" width="28.85546875" style="57" customWidth="1"/>
    <col min="10243" max="10495" width="8.85546875" style="57"/>
    <col min="10496" max="10496" width="5.7109375" style="57" customWidth="1"/>
    <col min="10497" max="10497" width="50" style="57" customWidth="1"/>
    <col min="10498" max="10498" width="28.85546875" style="57" customWidth="1"/>
    <col min="10499" max="10751" width="8.85546875" style="57"/>
    <col min="10752" max="10752" width="5.7109375" style="57" customWidth="1"/>
    <col min="10753" max="10753" width="50" style="57" customWidth="1"/>
    <col min="10754" max="10754" width="28.85546875" style="57" customWidth="1"/>
    <col min="10755" max="11007" width="8.85546875" style="57"/>
    <col min="11008" max="11008" width="5.7109375" style="57" customWidth="1"/>
    <col min="11009" max="11009" width="50" style="57" customWidth="1"/>
    <col min="11010" max="11010" width="28.85546875" style="57" customWidth="1"/>
    <col min="11011" max="11263" width="8.85546875" style="57"/>
    <col min="11264" max="11264" width="5.7109375" style="57" customWidth="1"/>
    <col min="11265" max="11265" width="50" style="57" customWidth="1"/>
    <col min="11266" max="11266" width="28.85546875" style="57" customWidth="1"/>
    <col min="11267" max="11519" width="8.85546875" style="57"/>
    <col min="11520" max="11520" width="5.7109375" style="57" customWidth="1"/>
    <col min="11521" max="11521" width="50" style="57" customWidth="1"/>
    <col min="11522" max="11522" width="28.85546875" style="57" customWidth="1"/>
    <col min="11523" max="11775" width="8.85546875" style="57"/>
    <col min="11776" max="11776" width="5.7109375" style="57" customWidth="1"/>
    <col min="11777" max="11777" width="50" style="57" customWidth="1"/>
    <col min="11778" max="11778" width="28.85546875" style="57" customWidth="1"/>
    <col min="11779" max="12031" width="8.85546875" style="57"/>
    <col min="12032" max="12032" width="5.7109375" style="57" customWidth="1"/>
    <col min="12033" max="12033" width="50" style="57" customWidth="1"/>
    <col min="12034" max="12034" width="28.85546875" style="57" customWidth="1"/>
    <col min="12035" max="12287" width="8.85546875" style="57"/>
    <col min="12288" max="12288" width="5.7109375" style="57" customWidth="1"/>
    <col min="12289" max="12289" width="50" style="57" customWidth="1"/>
    <col min="12290" max="12290" width="28.85546875" style="57" customWidth="1"/>
    <col min="12291" max="12543" width="8.85546875" style="57"/>
    <col min="12544" max="12544" width="5.7109375" style="57" customWidth="1"/>
    <col min="12545" max="12545" width="50" style="57" customWidth="1"/>
    <col min="12546" max="12546" width="28.85546875" style="57" customWidth="1"/>
    <col min="12547" max="12799" width="8.85546875" style="57"/>
    <col min="12800" max="12800" width="5.7109375" style="57" customWidth="1"/>
    <col min="12801" max="12801" width="50" style="57" customWidth="1"/>
    <col min="12802" max="12802" width="28.85546875" style="57" customWidth="1"/>
    <col min="12803" max="13055" width="8.85546875" style="57"/>
    <col min="13056" max="13056" width="5.7109375" style="57" customWidth="1"/>
    <col min="13057" max="13057" width="50" style="57" customWidth="1"/>
    <col min="13058" max="13058" width="28.85546875" style="57" customWidth="1"/>
    <col min="13059" max="13311" width="8.85546875" style="57"/>
    <col min="13312" max="13312" width="5.7109375" style="57" customWidth="1"/>
    <col min="13313" max="13313" width="50" style="57" customWidth="1"/>
    <col min="13314" max="13314" width="28.85546875" style="57" customWidth="1"/>
    <col min="13315" max="13567" width="8.85546875" style="57"/>
    <col min="13568" max="13568" width="5.7109375" style="57" customWidth="1"/>
    <col min="13569" max="13569" width="50" style="57" customWidth="1"/>
    <col min="13570" max="13570" width="28.85546875" style="57" customWidth="1"/>
    <col min="13571" max="13823" width="8.85546875" style="57"/>
    <col min="13824" max="13824" width="5.7109375" style="57" customWidth="1"/>
    <col min="13825" max="13825" width="50" style="57" customWidth="1"/>
    <col min="13826" max="13826" width="28.85546875" style="57" customWidth="1"/>
    <col min="13827" max="14079" width="8.85546875" style="57"/>
    <col min="14080" max="14080" width="5.7109375" style="57" customWidth="1"/>
    <col min="14081" max="14081" width="50" style="57" customWidth="1"/>
    <col min="14082" max="14082" width="28.85546875" style="57" customWidth="1"/>
    <col min="14083" max="14335" width="8.85546875" style="57"/>
    <col min="14336" max="14336" width="5.7109375" style="57" customWidth="1"/>
    <col min="14337" max="14337" width="50" style="57" customWidth="1"/>
    <col min="14338" max="14338" width="28.85546875" style="57" customWidth="1"/>
    <col min="14339" max="14591" width="8.85546875" style="57"/>
    <col min="14592" max="14592" width="5.7109375" style="57" customWidth="1"/>
    <col min="14593" max="14593" width="50" style="57" customWidth="1"/>
    <col min="14594" max="14594" width="28.85546875" style="57" customWidth="1"/>
    <col min="14595" max="14847" width="8.85546875" style="57"/>
    <col min="14848" max="14848" width="5.7109375" style="57" customWidth="1"/>
    <col min="14849" max="14849" width="50" style="57" customWidth="1"/>
    <col min="14850" max="14850" width="28.85546875" style="57" customWidth="1"/>
    <col min="14851" max="15103" width="8.85546875" style="57"/>
    <col min="15104" max="15104" width="5.7109375" style="57" customWidth="1"/>
    <col min="15105" max="15105" width="50" style="57" customWidth="1"/>
    <col min="15106" max="15106" width="28.85546875" style="57" customWidth="1"/>
    <col min="15107" max="15359" width="8.85546875" style="57"/>
    <col min="15360" max="15360" width="5.7109375" style="57" customWidth="1"/>
    <col min="15361" max="15361" width="50" style="57" customWidth="1"/>
    <col min="15362" max="15362" width="28.85546875" style="57" customWidth="1"/>
    <col min="15363" max="15615" width="8.85546875" style="57"/>
    <col min="15616" max="15616" width="5.7109375" style="57" customWidth="1"/>
    <col min="15617" max="15617" width="50" style="57" customWidth="1"/>
    <col min="15618" max="15618" width="28.85546875" style="57" customWidth="1"/>
    <col min="15619" max="15871" width="8.85546875" style="57"/>
    <col min="15872" max="15872" width="5.7109375" style="57" customWidth="1"/>
    <col min="15873" max="15873" width="50" style="57" customWidth="1"/>
    <col min="15874" max="15874" width="28.85546875" style="57" customWidth="1"/>
    <col min="15875" max="16127" width="8.85546875" style="57"/>
    <col min="16128" max="16128" width="5.7109375" style="57" customWidth="1"/>
    <col min="16129" max="16129" width="50" style="57" customWidth="1"/>
    <col min="16130" max="16130" width="28.85546875" style="57" customWidth="1"/>
    <col min="16131" max="16384" width="8.85546875" style="57"/>
  </cols>
  <sheetData>
    <row r="1" spans="1:8" x14ac:dyDescent="0.2">
      <c r="B1" s="29" t="s">
        <v>99</v>
      </c>
      <c r="F1" s="153" t="s">
        <v>393</v>
      </c>
    </row>
    <row r="2" spans="1:8" x14ac:dyDescent="0.2">
      <c r="B2" s="58" t="s">
        <v>166</v>
      </c>
      <c r="C2" s="30"/>
      <c r="F2" s="153" t="s">
        <v>378</v>
      </c>
    </row>
    <row r="3" spans="1:8" x14ac:dyDescent="0.2">
      <c r="C3" s="12"/>
      <c r="F3" s="57" t="s">
        <v>75</v>
      </c>
    </row>
    <row r="4" spans="1:8" x14ac:dyDescent="0.2">
      <c r="B4" s="31" t="s">
        <v>152</v>
      </c>
      <c r="C4" s="71" t="s">
        <v>100</v>
      </c>
    </row>
    <row r="5" spans="1:8" ht="38.25" x14ac:dyDescent="0.2">
      <c r="A5" s="1" t="s">
        <v>1</v>
      </c>
      <c r="B5" s="2" t="s">
        <v>2</v>
      </c>
      <c r="C5" s="3" t="s">
        <v>101</v>
      </c>
      <c r="D5" s="3" t="s">
        <v>39</v>
      </c>
      <c r="E5" s="3" t="s">
        <v>102</v>
      </c>
      <c r="F5" s="3" t="s">
        <v>40</v>
      </c>
      <c r="G5" s="3" t="s">
        <v>97</v>
      </c>
      <c r="H5" s="3" t="s">
        <v>41</v>
      </c>
    </row>
    <row r="6" spans="1:8" ht="25.5" x14ac:dyDescent="0.2">
      <c r="A6" s="4">
        <v>1</v>
      </c>
      <c r="B6" s="32" t="s">
        <v>42</v>
      </c>
      <c r="C6" s="33">
        <f>SUM(D6:H6)</f>
        <v>0</v>
      </c>
      <c r="D6" s="5"/>
      <c r="E6" s="5"/>
      <c r="F6" s="5"/>
      <c r="G6" s="5"/>
      <c r="H6" s="5"/>
    </row>
    <row r="7" spans="1:8" ht="25.5" x14ac:dyDescent="0.2">
      <c r="A7" s="4">
        <v>2</v>
      </c>
      <c r="B7" s="32" t="s">
        <v>103</v>
      </c>
      <c r="C7" s="33">
        <f t="shared" ref="C7:C70" si="0">SUM(D7:H7)</f>
        <v>0</v>
      </c>
      <c r="D7" s="5"/>
      <c r="E7" s="5"/>
      <c r="F7" s="5"/>
      <c r="G7" s="5"/>
      <c r="H7" s="5"/>
    </row>
    <row r="8" spans="1:8" ht="25.5" x14ac:dyDescent="0.2">
      <c r="A8" s="4">
        <v>3</v>
      </c>
      <c r="B8" s="32" t="s">
        <v>104</v>
      </c>
      <c r="C8" s="33">
        <f t="shared" si="0"/>
        <v>0</v>
      </c>
      <c r="D8" s="5"/>
      <c r="E8" s="5"/>
      <c r="F8" s="5"/>
      <c r="G8" s="5"/>
      <c r="H8" s="5"/>
    </row>
    <row r="9" spans="1:8" ht="25.5" x14ac:dyDescent="0.2">
      <c r="A9" s="4">
        <v>4</v>
      </c>
      <c r="B9" s="32" t="s">
        <v>105</v>
      </c>
      <c r="C9" s="33">
        <f t="shared" si="0"/>
        <v>0</v>
      </c>
      <c r="D9" s="5"/>
      <c r="E9" s="5"/>
      <c r="F9" s="5"/>
      <c r="G9" s="5"/>
      <c r="H9" s="5"/>
    </row>
    <row r="10" spans="1:8" ht="25.5" x14ac:dyDescent="0.2">
      <c r="A10" s="4">
        <v>5</v>
      </c>
      <c r="B10" s="32" t="s">
        <v>106</v>
      </c>
      <c r="C10" s="33">
        <f t="shared" si="0"/>
        <v>0</v>
      </c>
      <c r="D10" s="5"/>
      <c r="E10" s="5"/>
      <c r="F10" s="5"/>
      <c r="G10" s="5"/>
      <c r="H10" s="5"/>
    </row>
    <row r="11" spans="1:8" x14ac:dyDescent="0.2">
      <c r="A11" s="4">
        <v>6</v>
      </c>
      <c r="B11" s="32" t="s">
        <v>93</v>
      </c>
      <c r="C11" s="33">
        <f t="shared" si="0"/>
        <v>0</v>
      </c>
      <c r="D11" s="5"/>
      <c r="E11" s="5"/>
      <c r="F11" s="5"/>
      <c r="G11" s="5"/>
      <c r="H11" s="5"/>
    </row>
    <row r="12" spans="1:8" x14ac:dyDescent="0.2">
      <c r="A12" s="4">
        <v>7</v>
      </c>
      <c r="B12" s="32" t="s">
        <v>43</v>
      </c>
      <c r="C12" s="33">
        <f t="shared" si="0"/>
        <v>0</v>
      </c>
      <c r="D12" s="13">
        <f>SUM(D6:D11)</f>
        <v>0</v>
      </c>
      <c r="E12" s="13">
        <f>SUM(E6:E11)</f>
        <v>0</v>
      </c>
      <c r="F12" s="13">
        <f>SUM(F6:F11)</f>
        <v>0</v>
      </c>
      <c r="G12" s="13">
        <f>SUM(G6:G11)</f>
        <v>0</v>
      </c>
      <c r="H12" s="13">
        <f>SUM(H6:H11)</f>
        <v>0</v>
      </c>
    </row>
    <row r="13" spans="1:8" s="36" customFormat="1" x14ac:dyDescent="0.2">
      <c r="A13" s="4">
        <v>8</v>
      </c>
      <c r="B13" s="34" t="s">
        <v>107</v>
      </c>
      <c r="C13" s="33">
        <f t="shared" si="0"/>
        <v>0</v>
      </c>
      <c r="D13" s="35"/>
      <c r="E13" s="35"/>
      <c r="F13" s="35"/>
      <c r="G13" s="35"/>
      <c r="H13" s="35"/>
    </row>
    <row r="14" spans="1:8" ht="25.5" x14ac:dyDescent="0.2">
      <c r="A14" s="4">
        <v>9</v>
      </c>
      <c r="B14" s="32" t="s">
        <v>44</v>
      </c>
      <c r="C14" s="33">
        <f t="shared" si="0"/>
        <v>0</v>
      </c>
      <c r="D14" s="13">
        <f>SUM(D15:D19)</f>
        <v>0</v>
      </c>
      <c r="E14" s="13">
        <f>SUM(E15:E19)</f>
        <v>0</v>
      </c>
      <c r="F14" s="13">
        <f>SUM(F15:F19)</f>
        <v>0</v>
      </c>
      <c r="G14" s="13">
        <f>SUM(G15:G19)</f>
        <v>0</v>
      </c>
      <c r="H14" s="13">
        <f>SUM(H15:H19)</f>
        <v>0</v>
      </c>
    </row>
    <row r="15" spans="1:8" x14ac:dyDescent="0.2">
      <c r="A15" s="4">
        <v>10</v>
      </c>
      <c r="B15" s="32" t="s">
        <v>108</v>
      </c>
      <c r="C15" s="33">
        <f t="shared" si="0"/>
        <v>0</v>
      </c>
      <c r="D15" s="5"/>
      <c r="E15" s="5"/>
      <c r="F15" s="5"/>
      <c r="G15" s="5"/>
      <c r="H15" s="5"/>
    </row>
    <row r="16" spans="1:8" x14ac:dyDescent="0.2">
      <c r="A16" s="4">
        <v>11</v>
      </c>
      <c r="B16" s="32" t="s">
        <v>109</v>
      </c>
      <c r="C16" s="33">
        <f t="shared" si="0"/>
        <v>0</v>
      </c>
      <c r="D16" s="5"/>
      <c r="E16" s="5"/>
      <c r="F16" s="5"/>
      <c r="G16" s="5"/>
      <c r="H16" s="5"/>
    </row>
    <row r="17" spans="1:8" x14ac:dyDescent="0.2">
      <c r="A17" s="4">
        <v>12</v>
      </c>
      <c r="B17" s="32" t="s">
        <v>110</v>
      </c>
      <c r="C17" s="33">
        <f t="shared" si="0"/>
        <v>0</v>
      </c>
      <c r="D17" s="5"/>
      <c r="E17" s="5"/>
      <c r="F17" s="5"/>
      <c r="G17" s="5"/>
      <c r="H17" s="5"/>
    </row>
    <row r="18" spans="1:8" x14ac:dyDescent="0.2">
      <c r="A18" s="4">
        <v>13</v>
      </c>
      <c r="B18" s="32" t="s">
        <v>111</v>
      </c>
      <c r="C18" s="33">
        <f t="shared" si="0"/>
        <v>0</v>
      </c>
      <c r="D18" s="5"/>
      <c r="E18" s="5"/>
      <c r="F18" s="5"/>
      <c r="G18" s="5"/>
      <c r="H18" s="5"/>
    </row>
    <row r="19" spans="1:8" x14ac:dyDescent="0.2">
      <c r="A19" s="4">
        <v>14</v>
      </c>
      <c r="B19" s="32" t="s">
        <v>112</v>
      </c>
      <c r="C19" s="33">
        <f t="shared" si="0"/>
        <v>0</v>
      </c>
      <c r="D19" s="5"/>
      <c r="E19" s="5"/>
      <c r="F19" s="5"/>
      <c r="G19" s="5"/>
      <c r="H19" s="5"/>
    </row>
    <row r="20" spans="1:8" ht="25.5" x14ac:dyDescent="0.2">
      <c r="A20" s="4">
        <v>15</v>
      </c>
      <c r="B20" s="37" t="s">
        <v>45</v>
      </c>
      <c r="C20" s="33">
        <f t="shared" si="0"/>
        <v>0</v>
      </c>
      <c r="D20" s="6">
        <f>D12+D14</f>
        <v>0</v>
      </c>
      <c r="E20" s="6">
        <f>E12+E14</f>
        <v>0</v>
      </c>
      <c r="F20" s="6">
        <f>F12+F14</f>
        <v>0</v>
      </c>
      <c r="G20" s="6">
        <f>G12+G14</f>
        <v>0</v>
      </c>
      <c r="H20" s="6">
        <f>H12+H14</f>
        <v>0</v>
      </c>
    </row>
    <row r="21" spans="1:8" x14ac:dyDescent="0.2">
      <c r="A21" s="4">
        <v>16</v>
      </c>
      <c r="B21" s="32" t="s">
        <v>46</v>
      </c>
      <c r="C21" s="33">
        <f t="shared" si="0"/>
        <v>0</v>
      </c>
      <c r="D21" s="14">
        <f>D22</f>
        <v>0</v>
      </c>
      <c r="E21" s="14">
        <f>E22</f>
        <v>0</v>
      </c>
      <c r="F21" s="14">
        <f>F22</f>
        <v>0</v>
      </c>
      <c r="G21" s="14">
        <f>G22</f>
        <v>0</v>
      </c>
      <c r="H21" s="14">
        <f>H22</f>
        <v>0</v>
      </c>
    </row>
    <row r="22" spans="1:8" x14ac:dyDescent="0.2">
      <c r="A22" s="4">
        <v>17</v>
      </c>
      <c r="B22" s="32" t="s">
        <v>113</v>
      </c>
      <c r="C22" s="33">
        <f t="shared" si="0"/>
        <v>0</v>
      </c>
      <c r="D22" s="38"/>
      <c r="E22" s="38"/>
      <c r="F22" s="38"/>
      <c r="G22" s="38"/>
      <c r="H22" s="38"/>
    </row>
    <row r="23" spans="1:8" x14ac:dyDescent="0.2">
      <c r="A23" s="4">
        <v>18</v>
      </c>
      <c r="B23" s="32" t="s">
        <v>114</v>
      </c>
      <c r="C23" s="33">
        <f t="shared" si="0"/>
        <v>0</v>
      </c>
      <c r="D23" s="14">
        <f>SUM(D24:D27)</f>
        <v>0</v>
      </c>
      <c r="E23" s="14">
        <f>SUM(E24:E27)</f>
        <v>0</v>
      </c>
      <c r="F23" s="14">
        <f>SUM(F24:F27)</f>
        <v>0</v>
      </c>
      <c r="G23" s="14">
        <f>SUM(G24:G27)</f>
        <v>0</v>
      </c>
      <c r="H23" s="14">
        <f>SUM(H24:H27)</f>
        <v>0</v>
      </c>
    </row>
    <row r="24" spans="1:8" x14ac:dyDescent="0.2">
      <c r="A24" s="4">
        <v>19</v>
      </c>
      <c r="B24" s="32" t="s">
        <v>115</v>
      </c>
      <c r="C24" s="33">
        <f t="shared" si="0"/>
        <v>0</v>
      </c>
      <c r="D24" s="3"/>
      <c r="E24" s="3"/>
      <c r="F24" s="3"/>
      <c r="G24" s="3"/>
      <c r="H24" s="3"/>
    </row>
    <row r="25" spans="1:8" x14ac:dyDescent="0.2">
      <c r="A25" s="4">
        <v>20</v>
      </c>
      <c r="B25" s="32" t="s">
        <v>116</v>
      </c>
      <c r="C25" s="33">
        <f t="shared" si="0"/>
        <v>0</v>
      </c>
      <c r="D25" s="3"/>
      <c r="E25" s="3"/>
      <c r="F25" s="3"/>
      <c r="G25" s="3"/>
      <c r="H25" s="3"/>
    </row>
    <row r="26" spans="1:8" x14ac:dyDescent="0.2">
      <c r="A26" s="4">
        <v>21</v>
      </c>
      <c r="B26" s="32" t="s">
        <v>117</v>
      </c>
      <c r="C26" s="33">
        <f t="shared" si="0"/>
        <v>0</v>
      </c>
      <c r="D26" s="3"/>
      <c r="E26" s="3"/>
      <c r="F26" s="3"/>
      <c r="G26" s="3"/>
      <c r="H26" s="3"/>
    </row>
    <row r="27" spans="1:8" x14ac:dyDescent="0.2">
      <c r="A27" s="4">
        <v>22</v>
      </c>
      <c r="B27" s="39" t="s">
        <v>118</v>
      </c>
      <c r="C27" s="33">
        <f t="shared" si="0"/>
        <v>0</v>
      </c>
      <c r="D27" s="3"/>
      <c r="E27" s="3"/>
      <c r="F27" s="3"/>
      <c r="G27" s="3"/>
      <c r="H27" s="3"/>
    </row>
    <row r="28" spans="1:8" ht="25.5" x14ac:dyDescent="0.2">
      <c r="A28" s="4">
        <v>23</v>
      </c>
      <c r="B28" s="37" t="s">
        <v>47</v>
      </c>
      <c r="C28" s="33">
        <f t="shared" si="0"/>
        <v>0</v>
      </c>
      <c r="D28" s="6">
        <f>D21+D23</f>
        <v>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">
      <c r="A29" s="4">
        <v>24</v>
      </c>
      <c r="B29" s="32" t="s">
        <v>48</v>
      </c>
      <c r="C29" s="33">
        <f t="shared" si="0"/>
        <v>8172039</v>
      </c>
      <c r="D29" s="13">
        <f>SUM(D30:D31)</f>
        <v>8172039</v>
      </c>
      <c r="E29" s="13">
        <f>SUM(E30:E31)</f>
        <v>0</v>
      </c>
      <c r="F29" s="13">
        <f>SUM(F30:F31)</f>
        <v>0</v>
      </c>
      <c r="G29" s="13">
        <f>SUM(G30:G31)</f>
        <v>0</v>
      </c>
      <c r="H29" s="13">
        <f>SUM(H30:H31)</f>
        <v>0</v>
      </c>
    </row>
    <row r="30" spans="1:8" x14ac:dyDescent="0.2">
      <c r="A30" s="4">
        <v>25</v>
      </c>
      <c r="B30" s="32" t="s">
        <v>49</v>
      </c>
      <c r="C30" s="33">
        <f t="shared" si="0"/>
        <v>8172039</v>
      </c>
      <c r="D30" s="5">
        <f>D118</f>
        <v>8172039</v>
      </c>
      <c r="E30" s="5"/>
      <c r="F30" s="5"/>
      <c r="G30" s="5"/>
      <c r="H30" s="5"/>
    </row>
    <row r="31" spans="1:8" ht="16.5" customHeight="1" x14ac:dyDescent="0.2">
      <c r="A31" s="4">
        <v>26</v>
      </c>
      <c r="B31" s="32" t="s">
        <v>50</v>
      </c>
      <c r="C31" s="33">
        <f t="shared" si="0"/>
        <v>0</v>
      </c>
      <c r="D31" s="5"/>
      <c r="E31" s="5"/>
      <c r="F31" s="5"/>
      <c r="G31" s="5"/>
      <c r="H31" s="5"/>
    </row>
    <row r="32" spans="1:8" ht="18.75" customHeight="1" x14ac:dyDescent="0.2">
      <c r="A32" s="4">
        <v>27</v>
      </c>
      <c r="B32" s="32" t="s">
        <v>51</v>
      </c>
      <c r="C32" s="33">
        <f t="shared" si="0"/>
        <v>0</v>
      </c>
      <c r="D32" s="5"/>
      <c r="E32" s="5"/>
      <c r="F32" s="5"/>
      <c r="G32" s="5"/>
      <c r="H32" s="5"/>
    </row>
    <row r="33" spans="1:8" x14ac:dyDescent="0.2">
      <c r="A33" s="4">
        <v>28</v>
      </c>
      <c r="B33" s="32" t="s">
        <v>119</v>
      </c>
      <c r="C33" s="33">
        <f t="shared" si="0"/>
        <v>0</v>
      </c>
      <c r="D33" s="5"/>
      <c r="E33" s="5"/>
      <c r="F33" s="5"/>
      <c r="G33" s="5"/>
      <c r="H33" s="5"/>
    </row>
    <row r="34" spans="1:8" ht="25.5" x14ac:dyDescent="0.2">
      <c r="A34" s="4">
        <v>29</v>
      </c>
      <c r="B34" s="32" t="s">
        <v>120</v>
      </c>
      <c r="C34" s="33">
        <f t="shared" si="0"/>
        <v>0</v>
      </c>
      <c r="D34" s="5"/>
      <c r="E34" s="5"/>
      <c r="F34" s="5"/>
      <c r="G34" s="5"/>
      <c r="H34" s="5"/>
    </row>
    <row r="35" spans="1:8" x14ac:dyDescent="0.2">
      <c r="A35" s="4">
        <v>30</v>
      </c>
      <c r="B35" s="32" t="s">
        <v>52</v>
      </c>
      <c r="C35" s="33">
        <f t="shared" si="0"/>
        <v>0</v>
      </c>
      <c r="D35" s="13">
        <f>SUM(D32:D34)</f>
        <v>0</v>
      </c>
      <c r="E35" s="13">
        <f>SUM(E32:E34)</f>
        <v>0</v>
      </c>
      <c r="F35" s="13">
        <f>SUM(F32:F34)</f>
        <v>0</v>
      </c>
      <c r="G35" s="13">
        <f>SUM(G32:G34)</f>
        <v>0</v>
      </c>
      <c r="H35" s="13">
        <f>SUM(H32:H34)</f>
        <v>0</v>
      </c>
    </row>
    <row r="36" spans="1:8" x14ac:dyDescent="0.2">
      <c r="A36" s="4">
        <v>31</v>
      </c>
      <c r="B36" s="32" t="s">
        <v>53</v>
      </c>
      <c r="C36" s="33">
        <f t="shared" si="0"/>
        <v>0</v>
      </c>
      <c r="D36" s="13">
        <f>SUM(D37:D38)</f>
        <v>0</v>
      </c>
      <c r="E36" s="13">
        <f>SUM(E37:E38)</f>
        <v>0</v>
      </c>
      <c r="F36" s="13">
        <f>SUM(F37:F38)</f>
        <v>0</v>
      </c>
      <c r="G36" s="13">
        <f>SUM(G37:G38)</f>
        <v>0</v>
      </c>
      <c r="H36" s="13">
        <f>SUM(H37:H38)</f>
        <v>0</v>
      </c>
    </row>
    <row r="37" spans="1:8" ht="51" x14ac:dyDescent="0.2">
      <c r="A37" s="4">
        <v>32</v>
      </c>
      <c r="B37" s="32" t="s">
        <v>121</v>
      </c>
      <c r="C37" s="33">
        <f t="shared" si="0"/>
        <v>0</v>
      </c>
      <c r="D37" s="5"/>
      <c r="E37" s="5"/>
      <c r="F37" s="5"/>
      <c r="G37" s="5"/>
      <c r="H37" s="5"/>
    </row>
    <row r="38" spans="1:8" x14ac:dyDescent="0.2">
      <c r="A38" s="4">
        <v>33</v>
      </c>
      <c r="B38" s="32" t="s">
        <v>122</v>
      </c>
      <c r="C38" s="33">
        <f t="shared" si="0"/>
        <v>0</v>
      </c>
      <c r="D38" s="5"/>
      <c r="E38" s="5"/>
      <c r="F38" s="5"/>
      <c r="G38" s="5"/>
      <c r="H38" s="5"/>
    </row>
    <row r="39" spans="1:8" x14ac:dyDescent="0.2">
      <c r="A39" s="4">
        <v>34</v>
      </c>
      <c r="B39" s="37" t="s">
        <v>54</v>
      </c>
      <c r="C39" s="33">
        <f t="shared" si="0"/>
        <v>8172039</v>
      </c>
      <c r="D39" s="6">
        <f>D29+D35+D36</f>
        <v>8172039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">
      <c r="A40" s="4">
        <v>35</v>
      </c>
      <c r="B40" s="34" t="s">
        <v>123</v>
      </c>
      <c r="C40" s="33">
        <f t="shared" si="0"/>
        <v>0</v>
      </c>
      <c r="D40" s="40"/>
      <c r="E40" s="40"/>
      <c r="F40" s="40"/>
      <c r="G40" s="40"/>
      <c r="H40" s="40"/>
    </row>
    <row r="41" spans="1:8" x14ac:dyDescent="0.2">
      <c r="A41" s="4">
        <v>36</v>
      </c>
      <c r="B41" s="41" t="s">
        <v>55</v>
      </c>
      <c r="C41" s="33">
        <f t="shared" si="0"/>
        <v>0</v>
      </c>
      <c r="D41" s="15">
        <f>SUM(D42:D45)</f>
        <v>0</v>
      </c>
      <c r="E41" s="15">
        <f>SUM(E42:E45)</f>
        <v>0</v>
      </c>
      <c r="F41" s="15">
        <f>SUM(F42:F45)</f>
        <v>0</v>
      </c>
      <c r="G41" s="15">
        <f>SUM(G42:G45)</f>
        <v>0</v>
      </c>
      <c r="H41" s="15">
        <f>SUM(H42:H45)</f>
        <v>0</v>
      </c>
    </row>
    <row r="42" spans="1:8" x14ac:dyDescent="0.2">
      <c r="A42" s="4">
        <v>37</v>
      </c>
      <c r="B42" s="41" t="s">
        <v>124</v>
      </c>
      <c r="C42" s="33">
        <f t="shared" si="0"/>
        <v>0</v>
      </c>
      <c r="D42" s="27"/>
      <c r="E42" s="27"/>
      <c r="F42" s="27"/>
      <c r="G42" s="27"/>
      <c r="H42" s="27"/>
    </row>
    <row r="43" spans="1:8" x14ac:dyDescent="0.2">
      <c r="A43" s="4">
        <v>38</v>
      </c>
      <c r="B43" s="41" t="s">
        <v>56</v>
      </c>
      <c r="C43" s="33">
        <f t="shared" si="0"/>
        <v>0</v>
      </c>
      <c r="D43" s="7"/>
      <c r="E43" s="7"/>
      <c r="F43" s="7"/>
      <c r="G43" s="7"/>
      <c r="H43" s="7"/>
    </row>
    <row r="44" spans="1:8" x14ac:dyDescent="0.2">
      <c r="A44" s="4">
        <v>39</v>
      </c>
      <c r="B44" s="41" t="s">
        <v>125</v>
      </c>
      <c r="C44" s="33">
        <f t="shared" si="0"/>
        <v>0</v>
      </c>
      <c r="D44" s="7"/>
      <c r="E44" s="7"/>
      <c r="F44" s="7"/>
      <c r="G44" s="7"/>
      <c r="H44" s="7"/>
    </row>
    <row r="45" spans="1:8" x14ac:dyDescent="0.2">
      <c r="A45" s="4">
        <v>40</v>
      </c>
      <c r="B45" s="41" t="s">
        <v>126</v>
      </c>
      <c r="C45" s="33">
        <f t="shared" si="0"/>
        <v>0</v>
      </c>
      <c r="D45" s="7"/>
      <c r="E45" s="7"/>
      <c r="F45" s="7"/>
      <c r="G45" s="7"/>
      <c r="H45" s="7"/>
    </row>
    <row r="46" spans="1:8" x14ac:dyDescent="0.2">
      <c r="A46" s="4">
        <v>41</v>
      </c>
      <c r="B46" s="32" t="s">
        <v>57</v>
      </c>
      <c r="C46" s="33">
        <f t="shared" si="0"/>
        <v>0</v>
      </c>
      <c r="D46" s="15">
        <f>SUM(D47:D48)</f>
        <v>0</v>
      </c>
      <c r="E46" s="15">
        <f>SUM(E47:E48)</f>
        <v>0</v>
      </c>
      <c r="F46" s="15">
        <f>SUM(F47:F48)</f>
        <v>0</v>
      </c>
      <c r="G46" s="15">
        <f>SUM(G47:G48)</f>
        <v>0</v>
      </c>
      <c r="H46" s="15">
        <f>SUM(H47:H48)</f>
        <v>0</v>
      </c>
    </row>
    <row r="47" spans="1:8" x14ac:dyDescent="0.2">
      <c r="A47" s="4">
        <v>42</v>
      </c>
      <c r="B47" s="32" t="s">
        <v>58</v>
      </c>
      <c r="C47" s="33">
        <f t="shared" si="0"/>
        <v>0</v>
      </c>
      <c r="D47" s="5"/>
      <c r="E47" s="5"/>
      <c r="F47" s="5"/>
      <c r="G47" s="5"/>
      <c r="H47" s="5"/>
    </row>
    <row r="48" spans="1:8" x14ac:dyDescent="0.2">
      <c r="A48" s="4">
        <v>43</v>
      </c>
      <c r="B48" s="32" t="s">
        <v>59</v>
      </c>
      <c r="C48" s="33">
        <f t="shared" si="0"/>
        <v>0</v>
      </c>
      <c r="D48" s="5"/>
      <c r="E48" s="5"/>
      <c r="F48" s="5"/>
      <c r="G48" s="5"/>
      <c r="H48" s="5"/>
    </row>
    <row r="49" spans="1:8" x14ac:dyDescent="0.2">
      <c r="A49" s="4">
        <v>44</v>
      </c>
      <c r="B49" s="32" t="s">
        <v>127</v>
      </c>
      <c r="C49" s="33">
        <f t="shared" si="0"/>
        <v>0</v>
      </c>
      <c r="D49" s="15">
        <f>SUM(D50:D53)</f>
        <v>0</v>
      </c>
      <c r="E49" s="15">
        <f>SUM(E50:E53)</f>
        <v>0</v>
      </c>
      <c r="F49" s="15">
        <f>SUM(F50:F53)</f>
        <v>0</v>
      </c>
      <c r="G49" s="15">
        <f>SUM(G50:G53)</f>
        <v>0</v>
      </c>
      <c r="H49" s="15">
        <f>SUM(H50:H53)</f>
        <v>0</v>
      </c>
    </row>
    <row r="50" spans="1:8" ht="25.5" x14ac:dyDescent="0.2">
      <c r="A50" s="4">
        <v>45</v>
      </c>
      <c r="B50" s="32" t="s">
        <v>128</v>
      </c>
      <c r="C50" s="33">
        <f t="shared" si="0"/>
        <v>0</v>
      </c>
      <c r="D50" s="5"/>
      <c r="E50" s="5"/>
      <c r="F50" s="5"/>
      <c r="G50" s="5"/>
      <c r="H50" s="5"/>
    </row>
    <row r="51" spans="1:8" ht="25.5" x14ac:dyDescent="0.2">
      <c r="A51" s="4">
        <v>46</v>
      </c>
      <c r="B51" s="32" t="s">
        <v>60</v>
      </c>
      <c r="C51" s="33">
        <f t="shared" si="0"/>
        <v>0</v>
      </c>
      <c r="D51" s="5"/>
      <c r="E51" s="5"/>
      <c r="F51" s="5"/>
      <c r="G51" s="5"/>
      <c r="H51" s="5"/>
    </row>
    <row r="52" spans="1:8" x14ac:dyDescent="0.2">
      <c r="A52" s="4">
        <v>47</v>
      </c>
      <c r="B52" s="32" t="s">
        <v>129</v>
      </c>
      <c r="C52" s="33">
        <f t="shared" si="0"/>
        <v>0</v>
      </c>
      <c r="D52" s="5"/>
      <c r="E52" s="5"/>
      <c r="F52" s="5"/>
      <c r="G52" s="5"/>
      <c r="H52" s="5"/>
    </row>
    <row r="53" spans="1:8" x14ac:dyDescent="0.2">
      <c r="A53" s="4">
        <v>48</v>
      </c>
      <c r="B53" s="32" t="s">
        <v>61</v>
      </c>
      <c r="C53" s="33">
        <f t="shared" si="0"/>
        <v>0</v>
      </c>
      <c r="D53" s="5"/>
      <c r="E53" s="5"/>
      <c r="F53" s="5"/>
      <c r="G53" s="5"/>
      <c r="H53" s="5"/>
    </row>
    <row r="54" spans="1:8" x14ac:dyDescent="0.2">
      <c r="A54" s="4">
        <v>49</v>
      </c>
      <c r="B54" s="32" t="s">
        <v>130</v>
      </c>
      <c r="C54" s="33">
        <f t="shared" si="0"/>
        <v>0</v>
      </c>
      <c r="D54" s="5"/>
      <c r="E54" s="5"/>
      <c r="F54" s="5"/>
      <c r="G54" s="5"/>
      <c r="H54" s="5"/>
    </row>
    <row r="55" spans="1:8" x14ac:dyDescent="0.2">
      <c r="A55" s="4">
        <v>50</v>
      </c>
      <c r="B55" s="32" t="s">
        <v>131</v>
      </c>
      <c r="C55" s="33">
        <f t="shared" si="0"/>
        <v>0</v>
      </c>
      <c r="D55" s="8"/>
      <c r="E55" s="8"/>
      <c r="F55" s="8"/>
      <c r="G55" s="8"/>
      <c r="H55" s="8"/>
    </row>
    <row r="56" spans="1:8" x14ac:dyDescent="0.2">
      <c r="A56" s="4">
        <v>51</v>
      </c>
      <c r="B56" s="32" t="s">
        <v>62</v>
      </c>
      <c r="C56" s="33">
        <f t="shared" si="0"/>
        <v>0</v>
      </c>
      <c r="D56" s="5"/>
      <c r="E56" s="5"/>
      <c r="F56" s="5"/>
      <c r="G56" s="5"/>
      <c r="H56" s="5"/>
    </row>
    <row r="57" spans="1:8" ht="25.5" x14ac:dyDescent="0.2">
      <c r="A57" s="4">
        <v>52</v>
      </c>
      <c r="B57" s="32" t="s">
        <v>132</v>
      </c>
      <c r="C57" s="33">
        <f t="shared" si="0"/>
        <v>0</v>
      </c>
      <c r="D57" s="5"/>
      <c r="E57" s="5"/>
      <c r="F57" s="5"/>
      <c r="G57" s="5"/>
      <c r="H57" s="5"/>
    </row>
    <row r="58" spans="1:8" x14ac:dyDescent="0.2">
      <c r="A58" s="4">
        <v>53</v>
      </c>
      <c r="B58" s="32" t="s">
        <v>133</v>
      </c>
      <c r="C58" s="33">
        <f t="shared" si="0"/>
        <v>0</v>
      </c>
      <c r="D58" s="5"/>
      <c r="E58" s="5"/>
      <c r="F58" s="5"/>
      <c r="G58" s="5"/>
      <c r="H58" s="5"/>
    </row>
    <row r="59" spans="1:8" x14ac:dyDescent="0.2">
      <c r="A59" s="4">
        <v>54</v>
      </c>
      <c r="B59" s="32" t="s">
        <v>63</v>
      </c>
      <c r="C59" s="33">
        <f t="shared" si="0"/>
        <v>0</v>
      </c>
      <c r="D59" s="5"/>
      <c r="E59" s="5"/>
      <c r="F59" s="5"/>
      <c r="G59" s="5"/>
      <c r="H59" s="5"/>
    </row>
    <row r="60" spans="1:8" x14ac:dyDescent="0.2">
      <c r="A60" s="4">
        <v>55</v>
      </c>
      <c r="B60" s="32" t="s">
        <v>134</v>
      </c>
      <c r="C60" s="33">
        <f t="shared" si="0"/>
        <v>0</v>
      </c>
      <c r="D60" s="5"/>
      <c r="E60" s="3"/>
      <c r="F60" s="3"/>
      <c r="G60" s="3"/>
      <c r="H60" s="3"/>
    </row>
    <row r="61" spans="1:8" x14ac:dyDescent="0.2">
      <c r="A61" s="4">
        <v>56</v>
      </c>
      <c r="B61" s="37" t="s">
        <v>64</v>
      </c>
      <c r="C61" s="33">
        <f t="shared" si="0"/>
        <v>0</v>
      </c>
      <c r="D61" s="6">
        <f>D40+D41+D46+D49+D54+D55+D56+D57+D58+D59+D60</f>
        <v>0</v>
      </c>
      <c r="E61" s="6">
        <f>E40+E41+E46+E49+E54+E55+E56+E57+E58+E59+E60</f>
        <v>0</v>
      </c>
      <c r="F61" s="6">
        <f>F40+F41+F46+F49+F54+F55+F56+F57+F58+F59+F60</f>
        <v>0</v>
      </c>
      <c r="G61" s="6">
        <f>G40+G41+G46+G49+G54+G55+G56+G57+G58+G59+G60</f>
        <v>0</v>
      </c>
      <c r="H61" s="6">
        <f>H40+H41+H46+H49+H54+H55+H56+H57+H58+H59+H60</f>
        <v>0</v>
      </c>
    </row>
    <row r="62" spans="1:8" x14ac:dyDescent="0.2">
      <c r="A62" s="4">
        <v>57</v>
      </c>
      <c r="B62" s="32" t="s">
        <v>135</v>
      </c>
      <c r="C62" s="33">
        <f t="shared" si="0"/>
        <v>0</v>
      </c>
      <c r="D62" s="5"/>
      <c r="E62" s="5"/>
      <c r="F62" s="5"/>
      <c r="G62" s="3"/>
      <c r="H62" s="3"/>
    </row>
    <row r="63" spans="1:8" x14ac:dyDescent="0.2">
      <c r="A63" s="4">
        <v>58</v>
      </c>
      <c r="B63" s="32" t="s">
        <v>136</v>
      </c>
      <c r="C63" s="33">
        <f t="shared" si="0"/>
        <v>0</v>
      </c>
      <c r="D63" s="5"/>
      <c r="E63" s="5"/>
      <c r="F63" s="5"/>
      <c r="G63" s="3"/>
      <c r="H63" s="3"/>
    </row>
    <row r="64" spans="1:8" x14ac:dyDescent="0.2">
      <c r="A64" s="4">
        <v>59</v>
      </c>
      <c r="B64" s="37" t="s">
        <v>65</v>
      </c>
      <c r="C64" s="33">
        <f t="shared" si="0"/>
        <v>0</v>
      </c>
      <c r="D64" s="6">
        <f>SUM(D62:D63)</f>
        <v>0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">
      <c r="A65" s="4">
        <v>60</v>
      </c>
      <c r="B65" s="102" t="s">
        <v>92</v>
      </c>
      <c r="C65" s="33">
        <f t="shared" si="0"/>
        <v>0</v>
      </c>
      <c r="D65" s="27"/>
      <c r="E65" s="27"/>
      <c r="F65" s="27"/>
      <c r="G65" s="27"/>
      <c r="H65" s="27"/>
    </row>
    <row r="66" spans="1:8" x14ac:dyDescent="0.2">
      <c r="A66" s="4">
        <v>61</v>
      </c>
      <c r="B66" s="103" t="s">
        <v>91</v>
      </c>
      <c r="C66" s="33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5.5" x14ac:dyDescent="0.2">
      <c r="A67" s="4">
        <v>62</v>
      </c>
      <c r="B67" s="32" t="s">
        <v>66</v>
      </c>
      <c r="C67" s="33">
        <f t="shared" si="0"/>
        <v>0</v>
      </c>
      <c r="D67" s="5"/>
      <c r="E67" s="5"/>
      <c r="F67" s="5"/>
      <c r="G67" s="5"/>
      <c r="H67" s="5"/>
    </row>
    <row r="68" spans="1:8" x14ac:dyDescent="0.2">
      <c r="A68" s="4">
        <v>63</v>
      </c>
      <c r="B68" s="32" t="s">
        <v>67</v>
      </c>
      <c r="C68" s="33">
        <f t="shared" si="0"/>
        <v>0</v>
      </c>
      <c r="D68" s="5"/>
      <c r="E68" s="5"/>
      <c r="F68" s="5"/>
      <c r="G68" s="5"/>
      <c r="H68" s="5"/>
    </row>
    <row r="69" spans="1:8" x14ac:dyDescent="0.2">
      <c r="A69" s="4">
        <v>64</v>
      </c>
      <c r="B69" s="32" t="s">
        <v>68</v>
      </c>
      <c r="C69" s="33">
        <f t="shared" si="0"/>
        <v>0</v>
      </c>
      <c r="D69" s="3"/>
      <c r="E69" s="3"/>
      <c r="F69" s="3"/>
      <c r="G69" s="3"/>
      <c r="H69" s="3"/>
    </row>
    <row r="70" spans="1:8" x14ac:dyDescent="0.2">
      <c r="A70" s="4">
        <v>65</v>
      </c>
      <c r="B70" s="37" t="s">
        <v>69</v>
      </c>
      <c r="C70" s="33">
        <f t="shared" si="0"/>
        <v>0</v>
      </c>
      <c r="D70" s="16">
        <f>SUM(D67:D69)</f>
        <v>0</v>
      </c>
      <c r="E70" s="16">
        <f>SUM(E67:E69)</f>
        <v>0</v>
      </c>
      <c r="F70" s="16">
        <f>SUM(F67:F69)</f>
        <v>0</v>
      </c>
      <c r="G70" s="16">
        <f>SUM(G67:G69)</f>
        <v>0</v>
      </c>
      <c r="H70" s="16">
        <f>SUM(H67:H69)</f>
        <v>0</v>
      </c>
    </row>
    <row r="71" spans="1:8" x14ac:dyDescent="0.2">
      <c r="A71" s="4">
        <v>66</v>
      </c>
      <c r="B71" s="42" t="s">
        <v>70</v>
      </c>
      <c r="C71" s="33">
        <f t="shared" ref="C71:C110" si="1">SUM(D71:H71)</f>
        <v>8172039</v>
      </c>
      <c r="D71" s="28">
        <f>D20+D28+D39+D61+D64+D66+D70</f>
        <v>8172039</v>
      </c>
      <c r="E71" s="28">
        <f>E20+E28+E39+E61+E64+E66+E70</f>
        <v>0</v>
      </c>
      <c r="F71" s="28">
        <f>F20+F28+F39+F61+F64+F66+F70</f>
        <v>0</v>
      </c>
      <c r="G71" s="28">
        <f>G20+G28+G39+G61+G64+G66+G70</f>
        <v>0</v>
      </c>
      <c r="H71" s="28">
        <f>H20+H28+H39+H61+H64+H66+H70</f>
        <v>0</v>
      </c>
    </row>
    <row r="72" spans="1:8" ht="25.5" x14ac:dyDescent="0.2">
      <c r="A72" s="4">
        <v>67</v>
      </c>
      <c r="B72" s="34" t="s">
        <v>137</v>
      </c>
      <c r="C72" s="33">
        <f t="shared" si="1"/>
        <v>0</v>
      </c>
      <c r="D72" s="27"/>
      <c r="E72" s="27"/>
      <c r="F72" s="27"/>
      <c r="G72" s="27"/>
      <c r="H72" s="27"/>
    </row>
    <row r="73" spans="1:8" ht="25.5" x14ac:dyDescent="0.2">
      <c r="A73" s="4">
        <v>68</v>
      </c>
      <c r="B73" s="32" t="s">
        <v>138</v>
      </c>
      <c r="C73" s="33">
        <f t="shared" si="1"/>
        <v>0</v>
      </c>
      <c r="D73" s="5"/>
      <c r="E73" s="5"/>
      <c r="F73" s="5"/>
      <c r="G73" s="5"/>
      <c r="H73" s="5"/>
    </row>
    <row r="74" spans="1:8" x14ac:dyDescent="0.2">
      <c r="A74" s="4">
        <v>69</v>
      </c>
      <c r="B74" s="32" t="s">
        <v>71</v>
      </c>
      <c r="C74" s="33">
        <f t="shared" si="1"/>
        <v>0</v>
      </c>
      <c r="D74" s="5"/>
      <c r="E74" s="5"/>
      <c r="F74" s="5"/>
      <c r="G74" s="5"/>
      <c r="H74" s="5"/>
    </row>
    <row r="75" spans="1:8" x14ac:dyDescent="0.2">
      <c r="A75" s="4">
        <v>70</v>
      </c>
      <c r="B75" s="32" t="s">
        <v>139</v>
      </c>
      <c r="C75" s="33">
        <f t="shared" si="1"/>
        <v>8172039</v>
      </c>
      <c r="D75" s="5"/>
      <c r="E75" s="5">
        <f>E121</f>
        <v>8172039</v>
      </c>
      <c r="F75" s="5"/>
      <c r="G75" s="5"/>
      <c r="H75" s="5"/>
    </row>
    <row r="76" spans="1:8" x14ac:dyDescent="0.2">
      <c r="A76" s="4">
        <v>71</v>
      </c>
      <c r="B76" s="32" t="s">
        <v>72</v>
      </c>
      <c r="C76" s="33">
        <f t="shared" si="1"/>
        <v>8172039</v>
      </c>
      <c r="D76" s="14">
        <f>SUM(D72:D75)</f>
        <v>0</v>
      </c>
      <c r="E76" s="14">
        <f>SUM(E72:E75)</f>
        <v>8172039</v>
      </c>
      <c r="F76" s="14">
        <f>SUM(F72:F75)</f>
        <v>0</v>
      </c>
      <c r="G76" s="14">
        <f>SUM(G72:G75)</f>
        <v>0</v>
      </c>
      <c r="H76" s="14">
        <f>SUM(H72:H75)</f>
        <v>0</v>
      </c>
    </row>
    <row r="77" spans="1:8" ht="13.5" thickBot="1" x14ac:dyDescent="0.25">
      <c r="A77" s="4">
        <v>72</v>
      </c>
      <c r="B77" s="74" t="s">
        <v>73</v>
      </c>
      <c r="C77" s="104">
        <f t="shared" si="1"/>
        <v>8172039</v>
      </c>
      <c r="D77" s="68">
        <f>D76</f>
        <v>0</v>
      </c>
      <c r="E77" s="68">
        <f>E76</f>
        <v>8172039</v>
      </c>
      <c r="F77" s="68">
        <f>F76</f>
        <v>0</v>
      </c>
      <c r="G77" s="68">
        <f>G76</f>
        <v>0</v>
      </c>
      <c r="H77" s="68">
        <f>H76</f>
        <v>0</v>
      </c>
    </row>
    <row r="78" spans="1:8" ht="13.5" thickBot="1" x14ac:dyDescent="0.25">
      <c r="A78" s="4">
        <v>73</v>
      </c>
      <c r="B78" s="49" t="s">
        <v>37</v>
      </c>
      <c r="C78" s="53">
        <f t="shared" si="1"/>
        <v>16344078</v>
      </c>
      <c r="D78" s="54">
        <f>D71+D77</f>
        <v>8172039</v>
      </c>
      <c r="E78" s="54">
        <f>E71+E77</f>
        <v>8172039</v>
      </c>
      <c r="F78" s="54">
        <f>F71+F77</f>
        <v>0</v>
      </c>
      <c r="G78" s="54">
        <f>G71+G77</f>
        <v>0</v>
      </c>
      <c r="H78" s="55">
        <f>H71+H77</f>
        <v>0</v>
      </c>
    </row>
    <row r="79" spans="1:8" ht="13.5" thickTop="1" x14ac:dyDescent="0.2">
      <c r="A79" s="4">
        <v>74</v>
      </c>
      <c r="B79" s="51" t="s">
        <v>3</v>
      </c>
      <c r="C79" s="52">
        <f t="shared" si="1"/>
        <v>6801196</v>
      </c>
      <c r="D79" s="56"/>
      <c r="E79" s="56">
        <v>6801196</v>
      </c>
      <c r="F79" s="56"/>
      <c r="G79" s="56"/>
      <c r="H79" s="56"/>
    </row>
    <row r="80" spans="1:8" ht="25.5" x14ac:dyDescent="0.2">
      <c r="A80" s="4">
        <v>75</v>
      </c>
      <c r="B80" s="46" t="s">
        <v>4</v>
      </c>
      <c r="C80" s="33">
        <f t="shared" si="1"/>
        <v>1370843</v>
      </c>
      <c r="D80" s="47"/>
      <c r="E80" s="47">
        <v>1370843</v>
      </c>
      <c r="F80" s="47"/>
      <c r="G80" s="47"/>
      <c r="H80" s="47"/>
    </row>
    <row r="81" spans="1:8" x14ac:dyDescent="0.2">
      <c r="A81" s="4">
        <v>76</v>
      </c>
      <c r="B81" s="46" t="s">
        <v>5</v>
      </c>
      <c r="C81" s="33">
        <f t="shared" si="1"/>
        <v>0</v>
      </c>
      <c r="D81" s="47"/>
      <c r="E81" s="47"/>
      <c r="F81" s="47"/>
      <c r="G81" s="47"/>
      <c r="H81" s="47"/>
    </row>
    <row r="82" spans="1:8" x14ac:dyDescent="0.2">
      <c r="A82" s="4">
        <v>77</v>
      </c>
      <c r="B82" s="18" t="s">
        <v>6</v>
      </c>
      <c r="C82" s="48">
        <f t="shared" si="1"/>
        <v>0</v>
      </c>
      <c r="D82" s="61">
        <f>D83</f>
        <v>0</v>
      </c>
      <c r="E82" s="7">
        <f>E83</f>
        <v>0</v>
      </c>
      <c r="F82" s="7">
        <f>F83</f>
        <v>0</v>
      </c>
      <c r="G82" s="7">
        <f>G83</f>
        <v>0</v>
      </c>
      <c r="H82" s="7">
        <f>H83</f>
        <v>0</v>
      </c>
    </row>
    <row r="83" spans="1:8" ht="25.5" x14ac:dyDescent="0.2">
      <c r="A83" s="4">
        <v>78</v>
      </c>
      <c r="B83" s="18" t="s">
        <v>7</v>
      </c>
      <c r="C83" s="48">
        <f t="shared" si="1"/>
        <v>0</v>
      </c>
      <c r="D83" s="62"/>
      <c r="E83" s="5"/>
      <c r="F83" s="5"/>
      <c r="G83" s="5"/>
      <c r="H83" s="5"/>
    </row>
    <row r="84" spans="1:8" x14ac:dyDescent="0.2">
      <c r="A84" s="4">
        <v>79</v>
      </c>
      <c r="B84" s="18" t="s">
        <v>8</v>
      </c>
      <c r="C84" s="48">
        <f t="shared" si="1"/>
        <v>0</v>
      </c>
      <c r="D84" s="61">
        <f>D85</f>
        <v>0</v>
      </c>
      <c r="E84" s="7">
        <f>E85</f>
        <v>0</v>
      </c>
      <c r="F84" s="7">
        <f>F85</f>
        <v>0</v>
      </c>
      <c r="G84" s="7">
        <f>G85</f>
        <v>0</v>
      </c>
      <c r="H84" s="7">
        <f>H85</f>
        <v>0</v>
      </c>
    </row>
    <row r="85" spans="1:8" x14ac:dyDescent="0.2">
      <c r="A85" s="4">
        <v>80</v>
      </c>
      <c r="B85" s="18" t="s">
        <v>9</v>
      </c>
      <c r="C85" s="48">
        <f t="shared" si="1"/>
        <v>0</v>
      </c>
      <c r="D85" s="61"/>
      <c r="E85" s="7"/>
      <c r="F85" s="7"/>
      <c r="G85" s="7"/>
      <c r="H85" s="7"/>
    </row>
    <row r="86" spans="1:8" x14ac:dyDescent="0.2">
      <c r="A86" s="4">
        <v>81</v>
      </c>
      <c r="B86" s="18" t="s">
        <v>10</v>
      </c>
      <c r="C86" s="48">
        <f t="shared" si="1"/>
        <v>0</v>
      </c>
      <c r="D86" s="61">
        <f>SUM(D87:D88)</f>
        <v>0</v>
      </c>
      <c r="E86" s="7">
        <f>SUM(E87:E88)</f>
        <v>0</v>
      </c>
      <c r="F86" s="7">
        <f>SUM(F87:F88)</f>
        <v>0</v>
      </c>
      <c r="G86" s="7">
        <f>SUM(G87:G88)</f>
        <v>0</v>
      </c>
      <c r="H86" s="7">
        <f>SUM(H87:H88)</f>
        <v>0</v>
      </c>
    </row>
    <row r="87" spans="1:8" x14ac:dyDescent="0.2">
      <c r="A87" s="4">
        <v>82</v>
      </c>
      <c r="B87" s="18" t="s">
        <v>11</v>
      </c>
      <c r="C87" s="48">
        <f t="shared" si="1"/>
        <v>0</v>
      </c>
      <c r="D87" s="62"/>
      <c r="E87" s="5"/>
      <c r="F87" s="5"/>
      <c r="G87" s="5"/>
      <c r="H87" s="5"/>
    </row>
    <row r="88" spans="1:8" x14ac:dyDescent="0.2">
      <c r="A88" s="4">
        <v>83</v>
      </c>
      <c r="B88" s="18" t="s">
        <v>12</v>
      </c>
      <c r="C88" s="48">
        <f t="shared" si="1"/>
        <v>0</v>
      </c>
      <c r="D88" s="62"/>
      <c r="E88" s="5"/>
      <c r="F88" s="5"/>
      <c r="G88" s="5"/>
      <c r="H88" s="5"/>
    </row>
    <row r="89" spans="1:8" x14ac:dyDescent="0.2">
      <c r="A89" s="4">
        <v>84</v>
      </c>
      <c r="B89" s="20" t="s">
        <v>13</v>
      </c>
      <c r="C89" s="48">
        <f t="shared" si="1"/>
        <v>0</v>
      </c>
      <c r="D89" s="60">
        <f>D82+D84+D86</f>
        <v>0</v>
      </c>
      <c r="E89" s="9">
        <f>E82+E84+E86</f>
        <v>0</v>
      </c>
      <c r="F89" s="9">
        <f>F82+F84+F86</f>
        <v>0</v>
      </c>
      <c r="G89" s="9">
        <f>G82+G84+G86</f>
        <v>0</v>
      </c>
      <c r="H89" s="9">
        <f>H82+H84+H86</f>
        <v>0</v>
      </c>
    </row>
    <row r="90" spans="1:8" x14ac:dyDescent="0.2">
      <c r="A90" s="4">
        <v>85</v>
      </c>
      <c r="B90" s="18" t="s">
        <v>14</v>
      </c>
      <c r="C90" s="48">
        <f t="shared" si="1"/>
        <v>0</v>
      </c>
      <c r="D90" s="62"/>
      <c r="E90" s="5"/>
      <c r="F90" s="5"/>
      <c r="G90" s="5"/>
      <c r="H90" s="5"/>
    </row>
    <row r="91" spans="1:8" ht="25.5" x14ac:dyDescent="0.2">
      <c r="A91" s="4">
        <v>86</v>
      </c>
      <c r="B91" s="18" t="s">
        <v>15</v>
      </c>
      <c r="C91" s="48">
        <f t="shared" si="1"/>
        <v>0</v>
      </c>
      <c r="D91" s="63">
        <f>SUM(D92:D95)</f>
        <v>0</v>
      </c>
      <c r="E91" s="6">
        <f>SUM(E92:E95)</f>
        <v>0</v>
      </c>
      <c r="F91" s="6">
        <f>SUM(F92:F95)</f>
        <v>0</v>
      </c>
      <c r="G91" s="6">
        <f>SUM(G92:G95)</f>
        <v>0</v>
      </c>
      <c r="H91" s="6">
        <f>SUM(H92:H95)</f>
        <v>0</v>
      </c>
    </row>
    <row r="92" spans="1:8" x14ac:dyDescent="0.2">
      <c r="A92" s="4">
        <v>87</v>
      </c>
      <c r="B92" s="18" t="s">
        <v>142</v>
      </c>
      <c r="C92" s="48">
        <f t="shared" si="1"/>
        <v>0</v>
      </c>
      <c r="D92" s="62"/>
      <c r="E92" s="5"/>
      <c r="F92" s="5"/>
      <c r="G92" s="5"/>
      <c r="H92" s="5"/>
    </row>
    <row r="93" spans="1:8" x14ac:dyDescent="0.2">
      <c r="A93" s="4">
        <v>88</v>
      </c>
      <c r="B93" s="18" t="s">
        <v>16</v>
      </c>
      <c r="C93" s="48">
        <f t="shared" si="1"/>
        <v>0</v>
      </c>
      <c r="D93" s="62"/>
      <c r="E93" s="5"/>
      <c r="F93" s="5"/>
      <c r="G93" s="5"/>
      <c r="H93" s="5"/>
    </row>
    <row r="94" spans="1:8" x14ac:dyDescent="0.2">
      <c r="A94" s="4">
        <v>89</v>
      </c>
      <c r="B94" s="18" t="s">
        <v>17</v>
      </c>
      <c r="C94" s="48">
        <f t="shared" si="1"/>
        <v>0</v>
      </c>
      <c r="D94" s="62"/>
      <c r="E94" s="5"/>
      <c r="F94" s="5"/>
      <c r="G94" s="5"/>
      <c r="H94" s="5"/>
    </row>
    <row r="95" spans="1:8" x14ac:dyDescent="0.2">
      <c r="A95" s="4">
        <v>90</v>
      </c>
      <c r="B95" s="18" t="s">
        <v>18</v>
      </c>
      <c r="C95" s="48">
        <f t="shared" si="1"/>
        <v>0</v>
      </c>
      <c r="D95" s="62"/>
      <c r="E95" s="5"/>
      <c r="F95" s="5"/>
      <c r="G95" s="5"/>
      <c r="H95" s="5"/>
    </row>
    <row r="96" spans="1:8" ht="25.5" x14ac:dyDescent="0.2">
      <c r="A96" s="4">
        <v>91</v>
      </c>
      <c r="B96" s="18" t="s">
        <v>143</v>
      </c>
      <c r="C96" s="48">
        <f t="shared" si="1"/>
        <v>0</v>
      </c>
      <c r="D96" s="62"/>
      <c r="E96" s="5"/>
      <c r="F96" s="5"/>
      <c r="G96" s="5"/>
      <c r="H96" s="5"/>
    </row>
    <row r="97" spans="1:8" x14ac:dyDescent="0.2">
      <c r="A97" s="4">
        <v>92</v>
      </c>
      <c r="B97" s="18" t="s">
        <v>144</v>
      </c>
      <c r="C97" s="48">
        <f t="shared" si="1"/>
        <v>0</v>
      </c>
      <c r="D97" s="62"/>
      <c r="E97" s="5"/>
      <c r="F97" s="5"/>
      <c r="G97" s="5"/>
      <c r="H97" s="5"/>
    </row>
    <row r="98" spans="1:8" x14ac:dyDescent="0.2">
      <c r="A98" s="4">
        <v>93</v>
      </c>
      <c r="B98" s="18" t="s">
        <v>19</v>
      </c>
      <c r="C98" s="48">
        <f t="shared" si="1"/>
        <v>0</v>
      </c>
      <c r="D98" s="62"/>
      <c r="E98" s="5"/>
      <c r="F98" s="5"/>
      <c r="G98" s="5"/>
      <c r="H98" s="5"/>
    </row>
    <row r="99" spans="1:8" x14ac:dyDescent="0.2">
      <c r="A99" s="4">
        <v>94</v>
      </c>
      <c r="B99" s="20" t="s">
        <v>20</v>
      </c>
      <c r="C99" s="48">
        <f t="shared" si="1"/>
        <v>0</v>
      </c>
      <c r="D99" s="60">
        <f>D90+D91+D96+D97+D98</f>
        <v>0</v>
      </c>
      <c r="E99" s="9">
        <f>E90+E91+E96+E97+E98</f>
        <v>0</v>
      </c>
      <c r="F99" s="9">
        <f>F90+F91+F96+F97+F98</f>
        <v>0</v>
      </c>
      <c r="G99" s="9">
        <f>G90+G91+G96+G97+G98</f>
        <v>0</v>
      </c>
      <c r="H99" s="9">
        <f>H90+H91+H96+H97+H98</f>
        <v>0</v>
      </c>
    </row>
    <row r="100" spans="1:8" x14ac:dyDescent="0.2">
      <c r="A100" s="4">
        <v>95</v>
      </c>
      <c r="B100" s="18" t="s">
        <v>21</v>
      </c>
      <c r="C100" s="48">
        <f t="shared" si="1"/>
        <v>0</v>
      </c>
      <c r="D100" s="62"/>
      <c r="E100" s="5"/>
      <c r="F100" s="5"/>
      <c r="G100" s="5"/>
      <c r="H100" s="5"/>
    </row>
    <row r="101" spans="1:8" x14ac:dyDescent="0.2">
      <c r="A101" s="4">
        <v>96</v>
      </c>
      <c r="B101" s="18" t="s">
        <v>22</v>
      </c>
      <c r="C101" s="48">
        <f t="shared" si="1"/>
        <v>0</v>
      </c>
      <c r="D101" s="62"/>
      <c r="E101" s="5"/>
      <c r="F101" s="5"/>
      <c r="G101" s="5"/>
      <c r="H101" s="5"/>
    </row>
    <row r="102" spans="1:8" x14ac:dyDescent="0.2">
      <c r="A102" s="4">
        <v>97</v>
      </c>
      <c r="B102" s="18" t="s">
        <v>23</v>
      </c>
      <c r="C102" s="48">
        <f t="shared" si="1"/>
        <v>0</v>
      </c>
      <c r="D102" s="62"/>
      <c r="E102" s="5"/>
      <c r="F102" s="5"/>
      <c r="G102" s="5"/>
      <c r="H102" s="5"/>
    </row>
    <row r="103" spans="1:8" x14ac:dyDescent="0.2">
      <c r="A103" s="4">
        <v>98</v>
      </c>
      <c r="B103" s="18" t="s">
        <v>24</v>
      </c>
      <c r="C103" s="48">
        <f t="shared" si="1"/>
        <v>0</v>
      </c>
      <c r="D103" s="62"/>
      <c r="E103" s="5"/>
      <c r="F103" s="5"/>
      <c r="G103" s="5"/>
      <c r="H103" s="5"/>
    </row>
    <row r="104" spans="1:8" ht="25.5" x14ac:dyDescent="0.2">
      <c r="A104" s="4">
        <v>99</v>
      </c>
      <c r="B104" s="18" t="s">
        <v>25</v>
      </c>
      <c r="C104" s="48">
        <f t="shared" si="1"/>
        <v>0</v>
      </c>
      <c r="D104" s="62"/>
      <c r="E104" s="5"/>
      <c r="F104" s="5"/>
      <c r="G104" s="5"/>
      <c r="H104" s="5"/>
    </row>
    <row r="105" spans="1:8" x14ac:dyDescent="0.2">
      <c r="A105" s="4">
        <v>100</v>
      </c>
      <c r="B105" s="20" t="s">
        <v>26</v>
      </c>
      <c r="C105" s="48">
        <f t="shared" si="1"/>
        <v>0</v>
      </c>
      <c r="D105" s="60">
        <f>SUM(D100:D104)</f>
        <v>0</v>
      </c>
      <c r="E105" s="9">
        <f>SUM(E100:E104)</f>
        <v>0</v>
      </c>
      <c r="F105" s="9">
        <f>SUM(F100:F104)</f>
        <v>0</v>
      </c>
      <c r="G105" s="9">
        <f>SUM(G100:G104)</f>
        <v>0</v>
      </c>
      <c r="H105" s="9">
        <f>SUM(H100:H104)</f>
        <v>0</v>
      </c>
    </row>
    <row r="106" spans="1:8" x14ac:dyDescent="0.2">
      <c r="A106" s="4">
        <v>101</v>
      </c>
      <c r="B106" s="18" t="s">
        <v>27</v>
      </c>
      <c r="C106" s="48">
        <f t="shared" si="1"/>
        <v>0</v>
      </c>
      <c r="D106" s="62"/>
      <c r="E106" s="5"/>
      <c r="F106" s="5"/>
      <c r="G106" s="5"/>
      <c r="H106" s="5"/>
    </row>
    <row r="107" spans="1:8" x14ac:dyDescent="0.2">
      <c r="A107" s="4">
        <v>102</v>
      </c>
      <c r="B107" s="18" t="s">
        <v>145</v>
      </c>
      <c r="C107" s="48">
        <f t="shared" si="1"/>
        <v>0</v>
      </c>
      <c r="D107" s="62"/>
      <c r="E107" s="5"/>
      <c r="F107" s="5"/>
      <c r="G107" s="5"/>
      <c r="H107" s="5"/>
    </row>
    <row r="108" spans="1:8" x14ac:dyDescent="0.2">
      <c r="A108" s="4">
        <v>103</v>
      </c>
      <c r="B108" s="18" t="s">
        <v>28</v>
      </c>
      <c r="C108" s="48">
        <f t="shared" si="1"/>
        <v>0</v>
      </c>
      <c r="D108" s="62"/>
      <c r="E108" s="5"/>
      <c r="F108" s="5"/>
      <c r="G108" s="5"/>
      <c r="H108" s="5"/>
    </row>
    <row r="109" spans="1:8" ht="25.5" x14ac:dyDescent="0.2">
      <c r="A109" s="4">
        <v>104</v>
      </c>
      <c r="B109" s="18" t="s">
        <v>29</v>
      </c>
      <c r="C109" s="48">
        <f t="shared" si="1"/>
        <v>0</v>
      </c>
      <c r="D109" s="62"/>
      <c r="E109" s="5"/>
      <c r="F109" s="5"/>
      <c r="G109" s="5"/>
      <c r="H109" s="5"/>
    </row>
    <row r="110" spans="1:8" x14ac:dyDescent="0.2">
      <c r="A110" s="4">
        <v>105</v>
      </c>
      <c r="B110" s="20" t="s">
        <v>30</v>
      </c>
      <c r="C110" s="48">
        <f t="shared" si="1"/>
        <v>0</v>
      </c>
      <c r="D110" s="60">
        <f>SUM(D106:D109)</f>
        <v>0</v>
      </c>
      <c r="E110" s="9">
        <f>SUM(E106:E109)</f>
        <v>0</v>
      </c>
      <c r="F110" s="9">
        <f>SUM(F106:F109)</f>
        <v>0</v>
      </c>
      <c r="G110" s="9">
        <f>SUM(G106:G109)</f>
        <v>0</v>
      </c>
      <c r="H110" s="9">
        <f>SUM(H106:H109)</f>
        <v>0</v>
      </c>
    </row>
    <row r="111" spans="1:8" ht="25.5" x14ac:dyDescent="0.2">
      <c r="A111" s="4">
        <v>106</v>
      </c>
      <c r="B111" s="18" t="s">
        <v>169</v>
      </c>
      <c r="C111" s="48">
        <f>SUM(D111:H111)</f>
        <v>0</v>
      </c>
      <c r="D111" s="61"/>
      <c r="E111" s="7">
        <f>SUM(E112:E114)</f>
        <v>0</v>
      </c>
      <c r="F111" s="7">
        <f>SUM(F112:F114)</f>
        <v>0</v>
      </c>
      <c r="G111" s="7">
        <f>SUM(G112:G114)</f>
        <v>0</v>
      </c>
      <c r="H111" s="7">
        <f>SUM(H112:H114)</f>
        <v>0</v>
      </c>
    </row>
    <row r="112" spans="1:8" x14ac:dyDescent="0.2">
      <c r="A112" s="4">
        <v>107</v>
      </c>
      <c r="B112" s="18" t="s">
        <v>170</v>
      </c>
      <c r="C112" s="48">
        <f t="shared" ref="C112:C121" si="2">SUM(D112:H112)</f>
        <v>0</v>
      </c>
      <c r="D112" s="62"/>
      <c r="E112" s="5"/>
      <c r="F112" s="5"/>
      <c r="G112" s="5"/>
      <c r="H112" s="5"/>
    </row>
    <row r="113" spans="1:8" ht="25.5" x14ac:dyDescent="0.2">
      <c r="A113" s="4">
        <v>108</v>
      </c>
      <c r="B113" s="18" t="s">
        <v>146</v>
      </c>
      <c r="C113" s="48">
        <f t="shared" si="2"/>
        <v>0</v>
      </c>
      <c r="D113" s="62"/>
      <c r="E113" s="5"/>
      <c r="F113" s="5"/>
      <c r="G113" s="5"/>
      <c r="H113" s="5"/>
    </row>
    <row r="114" spans="1:8" x14ac:dyDescent="0.2">
      <c r="A114" s="4">
        <v>109</v>
      </c>
      <c r="B114" s="18" t="s">
        <v>147</v>
      </c>
      <c r="C114" s="48">
        <f t="shared" si="2"/>
        <v>0</v>
      </c>
      <c r="D114" s="62"/>
      <c r="E114" s="5"/>
      <c r="F114" s="5"/>
      <c r="G114" s="5"/>
      <c r="H114" s="5"/>
    </row>
    <row r="115" spans="1:8" x14ac:dyDescent="0.2">
      <c r="A115" s="4">
        <v>110</v>
      </c>
      <c r="B115" s="20" t="s">
        <v>31</v>
      </c>
      <c r="C115" s="48">
        <f t="shared" si="2"/>
        <v>0</v>
      </c>
      <c r="D115" s="60">
        <f>D111</f>
        <v>0</v>
      </c>
      <c r="E115" s="9">
        <f>E111</f>
        <v>0</v>
      </c>
      <c r="F115" s="9">
        <f>F111</f>
        <v>0</v>
      </c>
      <c r="G115" s="9">
        <f>G111</f>
        <v>0</v>
      </c>
      <c r="H115" s="9">
        <f>H111</f>
        <v>0</v>
      </c>
    </row>
    <row r="116" spans="1:8" x14ac:dyDescent="0.2">
      <c r="A116" s="4">
        <v>111</v>
      </c>
      <c r="B116" s="19" t="s">
        <v>32</v>
      </c>
      <c r="C116" s="48">
        <f t="shared" si="2"/>
        <v>8172039</v>
      </c>
      <c r="D116" s="64">
        <f>D79+D80+D81+D89+D99+D105+D110+D115</f>
        <v>0</v>
      </c>
      <c r="E116" s="10">
        <f>E79+E80+E81+E89+E99+E105+E110+E115</f>
        <v>8172039</v>
      </c>
      <c r="F116" s="10">
        <f>F79+F80+F81+F89+F99+F105+F110+F115</f>
        <v>0</v>
      </c>
      <c r="G116" s="10">
        <f>G79+G80+G81+G89+G99+G105+G110+G115</f>
        <v>0</v>
      </c>
      <c r="H116" s="10">
        <f>H79+H80+H81+H89+H99+H105+H110+H115</f>
        <v>0</v>
      </c>
    </row>
    <row r="117" spans="1:8" ht="25.5" x14ac:dyDescent="0.2">
      <c r="A117" s="4">
        <v>112</v>
      </c>
      <c r="B117" s="18" t="s">
        <v>33</v>
      </c>
      <c r="C117" s="48">
        <f t="shared" si="2"/>
        <v>0</v>
      </c>
      <c r="D117" s="62"/>
      <c r="E117" s="5"/>
      <c r="F117" s="5"/>
      <c r="G117" s="5"/>
      <c r="H117" s="5"/>
    </row>
    <row r="118" spans="1:8" x14ac:dyDescent="0.2">
      <c r="A118" s="4">
        <v>113</v>
      </c>
      <c r="B118" s="18" t="s">
        <v>34</v>
      </c>
      <c r="C118" s="48">
        <f t="shared" si="2"/>
        <v>8172039</v>
      </c>
      <c r="D118" s="62">
        <f>E121</f>
        <v>8172039</v>
      </c>
      <c r="E118" s="5"/>
      <c r="F118" s="5"/>
      <c r="G118" s="5"/>
      <c r="H118" s="5"/>
    </row>
    <row r="119" spans="1:8" x14ac:dyDescent="0.2">
      <c r="A119" s="4">
        <v>114</v>
      </c>
      <c r="B119" s="18" t="s">
        <v>35</v>
      </c>
      <c r="C119" s="48">
        <f t="shared" si="2"/>
        <v>8172039</v>
      </c>
      <c r="D119" s="61">
        <f>SUM(D117:D118)</f>
        <v>8172039</v>
      </c>
      <c r="E119" s="7">
        <f>SUM(E117:E118)</f>
        <v>0</v>
      </c>
      <c r="F119" s="7">
        <f>SUM(F117:F118)</f>
        <v>0</v>
      </c>
      <c r="G119" s="7">
        <f>SUM(G117:G118)</f>
        <v>0</v>
      </c>
      <c r="H119" s="7">
        <f>SUM(H117:H118)</f>
        <v>0</v>
      </c>
    </row>
    <row r="120" spans="1:8" ht="13.5" thickBot="1" x14ac:dyDescent="0.25">
      <c r="A120" s="4">
        <v>115</v>
      </c>
      <c r="B120" s="65" t="s">
        <v>36</v>
      </c>
      <c r="C120" s="48">
        <f t="shared" si="2"/>
        <v>8172039</v>
      </c>
      <c r="D120" s="66">
        <f>D119</f>
        <v>8172039</v>
      </c>
      <c r="E120" s="67">
        <f>E119</f>
        <v>0</v>
      </c>
      <c r="F120" s="67">
        <f>F119</f>
        <v>0</v>
      </c>
      <c r="G120" s="67">
        <f>G119</f>
        <v>0</v>
      </c>
      <c r="H120" s="67">
        <f>H119</f>
        <v>0</v>
      </c>
    </row>
    <row r="121" spans="1:8" ht="14.25" thickTop="1" thickBot="1" x14ac:dyDescent="0.25">
      <c r="A121" s="4">
        <v>116</v>
      </c>
      <c r="B121" s="21" t="s">
        <v>37</v>
      </c>
      <c r="C121" s="48">
        <f t="shared" si="2"/>
        <v>16344078</v>
      </c>
      <c r="D121" s="17">
        <f>D116+D120</f>
        <v>8172039</v>
      </c>
      <c r="E121" s="11">
        <f>E116+E120</f>
        <v>8172039</v>
      </c>
      <c r="F121" s="11">
        <f>F116+F120</f>
        <v>0</v>
      </c>
      <c r="G121" s="11">
        <f>G116+G120</f>
        <v>0</v>
      </c>
      <c r="H121" s="11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6D6A-4172-4060-867E-A0E06B4B6E6D}">
  <dimension ref="A1:P35"/>
  <sheetViews>
    <sheetView topLeftCell="C1" workbookViewId="0">
      <selection activeCell="G2" sqref="G2"/>
    </sheetView>
  </sheetViews>
  <sheetFormatPr defaultColWidth="9.140625" defaultRowHeight="12.75" x14ac:dyDescent="0.2"/>
  <cols>
    <col min="1" max="1" width="4.140625" style="69" customWidth="1"/>
    <col min="2" max="2" width="47.140625" style="69" customWidth="1"/>
    <col min="3" max="3" width="14.7109375" style="69" customWidth="1"/>
    <col min="4" max="4" width="14.7109375" style="101" customWidth="1"/>
    <col min="5" max="15" width="13.7109375" style="101" customWidth="1"/>
    <col min="16" max="16" width="12.5703125" style="69" customWidth="1"/>
    <col min="17" max="16384" width="9.140625" style="69"/>
  </cols>
  <sheetData>
    <row r="1" spans="1:16" x14ac:dyDescent="0.2">
      <c r="B1" s="105"/>
      <c r="C1" s="70" t="s">
        <v>163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6" x14ac:dyDescent="0.2">
      <c r="B2" s="107"/>
      <c r="C2" s="70" t="s">
        <v>237</v>
      </c>
      <c r="D2" s="106"/>
      <c r="E2" s="106"/>
      <c r="F2" s="106"/>
      <c r="G2" s="153" t="s">
        <v>394</v>
      </c>
      <c r="H2" s="106"/>
      <c r="I2" s="106"/>
      <c r="J2" s="106"/>
      <c r="K2" s="106"/>
      <c r="L2" s="106"/>
      <c r="M2" s="106"/>
      <c r="N2" s="106"/>
      <c r="O2" s="106"/>
    </row>
    <row r="3" spans="1:16" x14ac:dyDescent="0.2">
      <c r="B3" s="107"/>
      <c r="C3" s="70" t="s">
        <v>238</v>
      </c>
      <c r="D3" s="106"/>
      <c r="E3" s="106"/>
      <c r="F3" s="106"/>
      <c r="G3" s="153" t="s">
        <v>379</v>
      </c>
      <c r="H3" s="106"/>
      <c r="I3" s="106"/>
      <c r="J3" s="106"/>
      <c r="K3" s="106"/>
      <c r="L3" s="106"/>
      <c r="M3" s="106"/>
      <c r="N3" s="106"/>
      <c r="O3" s="106"/>
    </row>
    <row r="4" spans="1:16" x14ac:dyDescent="0.2">
      <c r="B4" s="105"/>
      <c r="C4" s="105"/>
      <c r="D4" s="106"/>
      <c r="E4" s="106"/>
      <c r="F4" s="106"/>
      <c r="G4" s="108" t="s">
        <v>98</v>
      </c>
      <c r="H4" s="106"/>
      <c r="I4" s="106"/>
      <c r="J4" s="106"/>
      <c r="K4" s="106"/>
      <c r="L4" s="106"/>
      <c r="M4" s="106"/>
      <c r="N4" s="106"/>
      <c r="O4" s="106"/>
    </row>
    <row r="5" spans="1:16" x14ac:dyDescent="0.2">
      <c r="B5" s="105"/>
      <c r="C5" s="105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6" x14ac:dyDescent="0.2">
      <c r="A6" s="24">
        <v>1</v>
      </c>
      <c r="B6" s="109" t="s">
        <v>239</v>
      </c>
      <c r="C6" s="109" t="s">
        <v>38</v>
      </c>
      <c r="D6" s="110" t="s">
        <v>240</v>
      </c>
      <c r="E6" s="110" t="s">
        <v>241</v>
      </c>
      <c r="F6" s="110" t="s">
        <v>242</v>
      </c>
      <c r="G6" s="110" t="s">
        <v>243</v>
      </c>
      <c r="H6" s="110" t="s">
        <v>244</v>
      </c>
      <c r="I6" s="110" t="s">
        <v>245</v>
      </c>
      <c r="J6" s="110" t="s">
        <v>246</v>
      </c>
      <c r="K6" s="110" t="s">
        <v>247</v>
      </c>
      <c r="L6" s="110" t="s">
        <v>248</v>
      </c>
      <c r="M6" s="110" t="s">
        <v>249</v>
      </c>
      <c r="N6" s="110" t="s">
        <v>250</v>
      </c>
      <c r="O6" s="110" t="s">
        <v>251</v>
      </c>
      <c r="P6" s="111" t="s">
        <v>252</v>
      </c>
    </row>
    <row r="7" spans="1:16" x14ac:dyDescent="0.2">
      <c r="A7" s="24">
        <v>2</v>
      </c>
      <c r="B7" s="112" t="s">
        <v>193</v>
      </c>
      <c r="C7" s="113">
        <f>'4'!C6</f>
        <v>430846783</v>
      </c>
      <c r="D7" s="114">
        <f t="shared" ref="D7:D13" si="0">C7/12</f>
        <v>35903898.583333336</v>
      </c>
      <c r="E7" s="114">
        <f t="shared" ref="E7:E13" si="1">C7/12</f>
        <v>35903898.583333336</v>
      </c>
      <c r="F7" s="114">
        <f t="shared" ref="F7:F13" si="2">C7/12</f>
        <v>35903898.583333336</v>
      </c>
      <c r="G7" s="114">
        <f t="shared" ref="G7:G13" si="3">C7/12</f>
        <v>35903898.583333336</v>
      </c>
      <c r="H7" s="114">
        <f t="shared" ref="H7:H13" si="4">C7/12</f>
        <v>35903898.583333336</v>
      </c>
      <c r="I7" s="114">
        <f t="shared" ref="I7:I13" si="5">C7/12</f>
        <v>35903898.583333336</v>
      </c>
      <c r="J7" s="114">
        <f t="shared" ref="J7:J13" si="6">C7/12</f>
        <v>35903898.583333336</v>
      </c>
      <c r="K7" s="114">
        <f t="shared" ref="K7:K13" si="7">C7/12</f>
        <v>35903898.583333336</v>
      </c>
      <c r="L7" s="114">
        <f t="shared" ref="L7:L13" si="8">C7/12</f>
        <v>35903898.583333336</v>
      </c>
      <c r="M7" s="114">
        <f t="shared" ref="M7:M13" si="9">C7/12</f>
        <v>35903898.583333336</v>
      </c>
      <c r="N7" s="114">
        <f t="shared" ref="N7:N13" si="10">C7/12</f>
        <v>35903898.583333336</v>
      </c>
      <c r="O7" s="114">
        <f t="shared" ref="O7:O13" si="11">C7/12</f>
        <v>35903898.583333336</v>
      </c>
      <c r="P7" s="115">
        <f t="shared" ref="P7:P31" si="12">SUM(D7:O7)</f>
        <v>430846782.99999994</v>
      </c>
    </row>
    <row r="8" spans="1:16" ht="25.5" x14ac:dyDescent="0.2">
      <c r="A8" s="24">
        <v>3</v>
      </c>
      <c r="B8" s="112" t="s">
        <v>253</v>
      </c>
      <c r="C8" s="113">
        <f>'4'!C7</f>
        <v>84121659</v>
      </c>
      <c r="D8" s="114">
        <f t="shared" si="0"/>
        <v>7010138.25</v>
      </c>
      <c r="E8" s="114">
        <f t="shared" si="1"/>
        <v>7010138.25</v>
      </c>
      <c r="F8" s="114">
        <f t="shared" si="2"/>
        <v>7010138.25</v>
      </c>
      <c r="G8" s="114">
        <f t="shared" si="3"/>
        <v>7010138.25</v>
      </c>
      <c r="H8" s="114">
        <f t="shared" si="4"/>
        <v>7010138.25</v>
      </c>
      <c r="I8" s="114">
        <f t="shared" si="5"/>
        <v>7010138.25</v>
      </c>
      <c r="J8" s="114">
        <f t="shared" si="6"/>
        <v>7010138.25</v>
      </c>
      <c r="K8" s="114">
        <f t="shared" si="7"/>
        <v>7010138.25</v>
      </c>
      <c r="L8" s="114">
        <f t="shared" si="8"/>
        <v>7010138.25</v>
      </c>
      <c r="M8" s="114">
        <f t="shared" si="9"/>
        <v>7010138.25</v>
      </c>
      <c r="N8" s="114">
        <f t="shared" si="10"/>
        <v>7010138.25</v>
      </c>
      <c r="O8" s="114">
        <f t="shared" si="11"/>
        <v>7010138.25</v>
      </c>
      <c r="P8" s="115">
        <f t="shared" si="12"/>
        <v>84121659</v>
      </c>
    </row>
    <row r="9" spans="1:16" x14ac:dyDescent="0.2">
      <c r="A9" s="24">
        <v>4</v>
      </c>
      <c r="B9" s="112" t="s">
        <v>87</v>
      </c>
      <c r="C9" s="113">
        <f>'4'!C8</f>
        <v>500957516</v>
      </c>
      <c r="D9" s="114">
        <f t="shared" si="0"/>
        <v>41746459.666666664</v>
      </c>
      <c r="E9" s="114">
        <f t="shared" si="1"/>
        <v>41746459.666666664</v>
      </c>
      <c r="F9" s="114">
        <f t="shared" si="2"/>
        <v>41746459.666666664</v>
      </c>
      <c r="G9" s="114">
        <f t="shared" si="3"/>
        <v>41746459.666666664</v>
      </c>
      <c r="H9" s="114">
        <f t="shared" si="4"/>
        <v>41746459.666666664</v>
      </c>
      <c r="I9" s="114">
        <f t="shared" si="5"/>
        <v>41746459.666666664</v>
      </c>
      <c r="J9" s="114">
        <f t="shared" si="6"/>
        <v>41746459.666666664</v>
      </c>
      <c r="K9" s="114">
        <f t="shared" si="7"/>
        <v>41746459.666666664</v>
      </c>
      <c r="L9" s="114">
        <f t="shared" si="8"/>
        <v>41746459.666666664</v>
      </c>
      <c r="M9" s="114">
        <f t="shared" si="9"/>
        <v>41746459.666666664</v>
      </c>
      <c r="N9" s="114">
        <f t="shared" si="10"/>
        <v>41746459.666666664</v>
      </c>
      <c r="O9" s="114">
        <f t="shared" si="11"/>
        <v>41746459.666666664</v>
      </c>
      <c r="P9" s="115">
        <f t="shared" si="12"/>
        <v>500957516.00000006</v>
      </c>
    </row>
    <row r="10" spans="1:16" x14ac:dyDescent="0.2">
      <c r="A10" s="24">
        <v>5</v>
      </c>
      <c r="B10" s="112" t="s">
        <v>254</v>
      </c>
      <c r="C10" s="113">
        <f>'4'!C16</f>
        <v>13418498</v>
      </c>
      <c r="D10" s="114">
        <f t="shared" si="0"/>
        <v>1118208.1666666667</v>
      </c>
      <c r="E10" s="114">
        <f t="shared" si="1"/>
        <v>1118208.1666666667</v>
      </c>
      <c r="F10" s="114">
        <f t="shared" si="2"/>
        <v>1118208.1666666667</v>
      </c>
      <c r="G10" s="114">
        <f t="shared" si="3"/>
        <v>1118208.1666666667</v>
      </c>
      <c r="H10" s="114">
        <f t="shared" si="4"/>
        <v>1118208.1666666667</v>
      </c>
      <c r="I10" s="114">
        <f t="shared" si="5"/>
        <v>1118208.1666666667</v>
      </c>
      <c r="J10" s="114">
        <f t="shared" si="6"/>
        <v>1118208.1666666667</v>
      </c>
      <c r="K10" s="114">
        <f t="shared" si="7"/>
        <v>1118208.1666666667</v>
      </c>
      <c r="L10" s="114">
        <f t="shared" si="8"/>
        <v>1118208.1666666667</v>
      </c>
      <c r="M10" s="114">
        <f t="shared" si="9"/>
        <v>1118208.1666666667</v>
      </c>
      <c r="N10" s="114">
        <f t="shared" si="10"/>
        <v>1118208.1666666667</v>
      </c>
      <c r="O10" s="114">
        <f t="shared" si="11"/>
        <v>1118208.1666666667</v>
      </c>
      <c r="P10" s="115">
        <f t="shared" si="12"/>
        <v>13418497.999999998</v>
      </c>
    </row>
    <row r="11" spans="1:16" x14ac:dyDescent="0.2">
      <c r="A11" s="24">
        <v>7</v>
      </c>
      <c r="B11" s="116" t="s">
        <v>255</v>
      </c>
      <c r="C11" s="117">
        <f>'4'!C26</f>
        <v>338878521</v>
      </c>
      <c r="D11" s="114">
        <f t="shared" si="0"/>
        <v>28239876.75</v>
      </c>
      <c r="E11" s="114">
        <f t="shared" si="1"/>
        <v>28239876.75</v>
      </c>
      <c r="F11" s="114">
        <f t="shared" si="2"/>
        <v>28239876.75</v>
      </c>
      <c r="G11" s="114">
        <f t="shared" si="3"/>
        <v>28239876.75</v>
      </c>
      <c r="H11" s="114">
        <f t="shared" si="4"/>
        <v>28239876.75</v>
      </c>
      <c r="I11" s="114">
        <f t="shared" si="5"/>
        <v>28239876.75</v>
      </c>
      <c r="J11" s="114">
        <f t="shared" si="6"/>
        <v>28239876.75</v>
      </c>
      <c r="K11" s="114">
        <f t="shared" si="7"/>
        <v>28239876.75</v>
      </c>
      <c r="L11" s="114">
        <f t="shared" si="8"/>
        <v>28239876.75</v>
      </c>
      <c r="M11" s="114">
        <f t="shared" si="9"/>
        <v>28239876.75</v>
      </c>
      <c r="N11" s="114">
        <f t="shared" si="10"/>
        <v>28239876.75</v>
      </c>
      <c r="O11" s="114">
        <f t="shared" si="11"/>
        <v>28239876.75</v>
      </c>
      <c r="P11" s="115">
        <f t="shared" si="12"/>
        <v>338878521</v>
      </c>
    </row>
    <row r="12" spans="1:16" x14ac:dyDescent="0.2">
      <c r="A12" s="24">
        <v>16</v>
      </c>
      <c r="B12" s="116" t="s">
        <v>256</v>
      </c>
      <c r="C12" s="117">
        <f>'4'!C32</f>
        <v>1161908634</v>
      </c>
      <c r="D12" s="114">
        <f t="shared" si="0"/>
        <v>96825719.5</v>
      </c>
      <c r="E12" s="114">
        <f t="shared" si="1"/>
        <v>96825719.5</v>
      </c>
      <c r="F12" s="114">
        <f t="shared" si="2"/>
        <v>96825719.5</v>
      </c>
      <c r="G12" s="114">
        <f t="shared" si="3"/>
        <v>96825719.5</v>
      </c>
      <c r="H12" s="114">
        <f t="shared" si="4"/>
        <v>96825719.5</v>
      </c>
      <c r="I12" s="114">
        <f t="shared" si="5"/>
        <v>96825719.5</v>
      </c>
      <c r="J12" s="114">
        <f t="shared" si="6"/>
        <v>96825719.5</v>
      </c>
      <c r="K12" s="114">
        <f t="shared" si="7"/>
        <v>96825719.5</v>
      </c>
      <c r="L12" s="114">
        <f t="shared" si="8"/>
        <v>96825719.5</v>
      </c>
      <c r="M12" s="114">
        <f t="shared" si="9"/>
        <v>96825719.5</v>
      </c>
      <c r="N12" s="114">
        <f t="shared" si="10"/>
        <v>96825719.5</v>
      </c>
      <c r="O12" s="114">
        <f t="shared" si="11"/>
        <v>96825719.5</v>
      </c>
      <c r="P12" s="115">
        <f t="shared" si="12"/>
        <v>1161908634</v>
      </c>
    </row>
    <row r="13" spans="1:16" x14ac:dyDescent="0.2">
      <c r="A13" s="24">
        <v>17</v>
      </c>
      <c r="B13" s="116" t="s">
        <v>79</v>
      </c>
      <c r="C13" s="117">
        <f>'4'!C37</f>
        <v>207267932</v>
      </c>
      <c r="D13" s="114">
        <f t="shared" si="0"/>
        <v>17272327.666666668</v>
      </c>
      <c r="E13" s="114">
        <f t="shared" si="1"/>
        <v>17272327.666666668</v>
      </c>
      <c r="F13" s="114">
        <f t="shared" si="2"/>
        <v>17272327.666666668</v>
      </c>
      <c r="G13" s="114">
        <f t="shared" si="3"/>
        <v>17272327.666666668</v>
      </c>
      <c r="H13" s="114">
        <f t="shared" si="4"/>
        <v>17272327.666666668</v>
      </c>
      <c r="I13" s="114">
        <f t="shared" si="5"/>
        <v>17272327.666666668</v>
      </c>
      <c r="J13" s="114">
        <f t="shared" si="6"/>
        <v>17272327.666666668</v>
      </c>
      <c r="K13" s="114">
        <f t="shared" si="7"/>
        <v>17272327.666666668</v>
      </c>
      <c r="L13" s="114">
        <f t="shared" si="8"/>
        <v>17272327.666666668</v>
      </c>
      <c r="M13" s="114">
        <f t="shared" si="9"/>
        <v>17272327.666666668</v>
      </c>
      <c r="N13" s="114">
        <f t="shared" si="10"/>
        <v>17272327.666666668</v>
      </c>
      <c r="O13" s="114">
        <f t="shared" si="11"/>
        <v>17272327.666666668</v>
      </c>
      <c r="P13" s="115">
        <f t="shared" si="12"/>
        <v>207267931.99999997</v>
      </c>
    </row>
    <row r="14" spans="1:16" x14ac:dyDescent="0.2">
      <c r="A14" s="24">
        <v>19</v>
      </c>
      <c r="B14" s="112" t="s">
        <v>257</v>
      </c>
      <c r="C14" s="113">
        <f>'4'!C42</f>
        <v>25189012</v>
      </c>
      <c r="D14" s="114"/>
      <c r="E14" s="114">
        <v>2500000</v>
      </c>
      <c r="F14" s="114"/>
      <c r="G14" s="114"/>
      <c r="H14" s="114">
        <v>2500000</v>
      </c>
      <c r="I14" s="114">
        <v>9000000</v>
      </c>
      <c r="J14" s="114">
        <v>7516495</v>
      </c>
      <c r="K14" s="114">
        <v>2500000</v>
      </c>
      <c r="L14" s="114">
        <v>110000</v>
      </c>
      <c r="M14" s="114"/>
      <c r="N14" s="114">
        <v>1062517</v>
      </c>
      <c r="O14" s="114"/>
      <c r="P14" s="115">
        <f t="shared" si="12"/>
        <v>25189012</v>
      </c>
    </row>
    <row r="15" spans="1:16" x14ac:dyDescent="0.2">
      <c r="A15" s="24">
        <v>20</v>
      </c>
      <c r="B15" s="118" t="s">
        <v>88</v>
      </c>
      <c r="C15" s="119">
        <f t="shared" ref="C15:O15" si="13">SUM(C7:C14)</f>
        <v>2762588555</v>
      </c>
      <c r="D15" s="120">
        <f t="shared" si="13"/>
        <v>228116628.58333334</v>
      </c>
      <c r="E15" s="120">
        <f t="shared" si="13"/>
        <v>230616628.58333334</v>
      </c>
      <c r="F15" s="120">
        <f t="shared" si="13"/>
        <v>228116628.58333334</v>
      </c>
      <c r="G15" s="120">
        <f t="shared" si="13"/>
        <v>228116628.58333334</v>
      </c>
      <c r="H15" s="120">
        <f t="shared" si="13"/>
        <v>230616628.58333334</v>
      </c>
      <c r="I15" s="120">
        <f t="shared" si="13"/>
        <v>237116628.58333334</v>
      </c>
      <c r="J15" s="120">
        <f t="shared" si="13"/>
        <v>235633123.58333334</v>
      </c>
      <c r="K15" s="120">
        <f t="shared" si="13"/>
        <v>230616628.58333334</v>
      </c>
      <c r="L15" s="120">
        <f t="shared" si="13"/>
        <v>228226628.58333334</v>
      </c>
      <c r="M15" s="120">
        <f t="shared" si="13"/>
        <v>228116628.58333334</v>
      </c>
      <c r="N15" s="120">
        <f t="shared" si="13"/>
        <v>229179145.58333334</v>
      </c>
      <c r="O15" s="120">
        <f t="shared" si="13"/>
        <v>228116628.58333334</v>
      </c>
      <c r="P15" s="115">
        <f t="shared" si="12"/>
        <v>2762588555</v>
      </c>
    </row>
    <row r="16" spans="1:16" x14ac:dyDescent="0.2">
      <c r="A16" s="25">
        <v>27</v>
      </c>
      <c r="B16" s="121" t="s">
        <v>89</v>
      </c>
      <c r="C16" s="122">
        <f>C17+C18</f>
        <v>603787148</v>
      </c>
      <c r="D16" s="123">
        <f t="shared" ref="D16:O16" si="14">D17+D18</f>
        <v>59652627.5</v>
      </c>
      <c r="E16" s="123">
        <f t="shared" si="14"/>
        <v>47653618.5</v>
      </c>
      <c r="F16" s="123">
        <f t="shared" si="14"/>
        <v>47653618.5</v>
      </c>
      <c r="G16" s="123">
        <f t="shared" si="14"/>
        <v>47653618.5</v>
      </c>
      <c r="H16" s="123">
        <f t="shared" si="14"/>
        <v>47653617.5</v>
      </c>
      <c r="I16" s="123">
        <f t="shared" si="14"/>
        <v>47653618.5</v>
      </c>
      <c r="J16" s="123">
        <f t="shared" si="14"/>
        <v>49138484.5</v>
      </c>
      <c r="K16" s="123">
        <f t="shared" si="14"/>
        <v>46250912.5</v>
      </c>
      <c r="L16" s="123">
        <f t="shared" si="14"/>
        <v>51704045.5</v>
      </c>
      <c r="M16" s="123">
        <f t="shared" si="14"/>
        <v>46250912.5</v>
      </c>
      <c r="N16" s="123">
        <f t="shared" si="14"/>
        <v>46250912.5</v>
      </c>
      <c r="O16" s="123">
        <f t="shared" si="14"/>
        <v>65343286.5</v>
      </c>
      <c r="P16" s="124">
        <f t="shared" si="12"/>
        <v>602859273</v>
      </c>
    </row>
    <row r="17" spans="1:16" s="129" customFormat="1" x14ac:dyDescent="0.2">
      <c r="A17" s="125"/>
      <c r="B17" s="126" t="s">
        <v>258</v>
      </c>
      <c r="C17" s="127">
        <f>'4'!C44</f>
        <v>48776198</v>
      </c>
      <c r="D17" s="128">
        <f>'[1]2'!D44</f>
        <v>13401715</v>
      </c>
      <c r="E17" s="128">
        <f>E31</f>
        <v>1402706</v>
      </c>
      <c r="F17" s="128">
        <f t="shared" ref="F17:M17" si="15">F31</f>
        <v>1402706</v>
      </c>
      <c r="G17" s="128">
        <f t="shared" si="15"/>
        <v>1402706</v>
      </c>
      <c r="H17" s="128">
        <f t="shared" si="15"/>
        <v>1402705</v>
      </c>
      <c r="I17" s="128">
        <v>1402706</v>
      </c>
      <c r="J17" s="128">
        <v>2887572</v>
      </c>
      <c r="K17" s="128">
        <f t="shared" si="15"/>
        <v>0</v>
      </c>
      <c r="L17" s="128">
        <f t="shared" si="15"/>
        <v>5453133</v>
      </c>
      <c r="M17" s="128">
        <f t="shared" si="15"/>
        <v>0</v>
      </c>
      <c r="N17" s="128"/>
      <c r="O17" s="128">
        <v>19092374</v>
      </c>
      <c r="P17" s="124">
        <f t="shared" si="12"/>
        <v>47848323</v>
      </c>
    </row>
    <row r="18" spans="1:16" x14ac:dyDescent="0.2">
      <c r="A18" s="25">
        <v>29</v>
      </c>
      <c r="B18" s="130" t="s">
        <v>259</v>
      </c>
      <c r="C18" s="131">
        <f>'4'!C45</f>
        <v>555010950</v>
      </c>
      <c r="D18" s="114">
        <f>C18/12</f>
        <v>46250912.5</v>
      </c>
      <c r="E18" s="114">
        <f>C18/12</f>
        <v>46250912.5</v>
      </c>
      <c r="F18" s="114">
        <f>C18/12</f>
        <v>46250912.5</v>
      </c>
      <c r="G18" s="114">
        <f>C18/12</f>
        <v>46250912.5</v>
      </c>
      <c r="H18" s="114">
        <f>C18/12</f>
        <v>46250912.5</v>
      </c>
      <c r="I18" s="114">
        <f>C18/12</f>
        <v>46250912.5</v>
      </c>
      <c r="J18" s="114">
        <f>C18/12</f>
        <v>46250912.5</v>
      </c>
      <c r="K18" s="114">
        <f>C18/12</f>
        <v>46250912.5</v>
      </c>
      <c r="L18" s="114">
        <f>C18/12</f>
        <v>46250912.5</v>
      </c>
      <c r="M18" s="114">
        <f>C18/12</f>
        <v>46250912.5</v>
      </c>
      <c r="N18" s="114">
        <f>C18/12</f>
        <v>46250912.5</v>
      </c>
      <c r="O18" s="114">
        <f>C18/12</f>
        <v>46250912.5</v>
      </c>
      <c r="P18" s="124">
        <f t="shared" si="12"/>
        <v>555010950</v>
      </c>
    </row>
    <row r="19" spans="1:16" ht="21.75" customHeight="1" x14ac:dyDescent="0.2">
      <c r="A19" s="25">
        <v>30</v>
      </c>
      <c r="B19" s="132" t="s">
        <v>260</v>
      </c>
      <c r="C19" s="133">
        <f>C15+C16</f>
        <v>3366375703</v>
      </c>
      <c r="D19" s="134">
        <f t="shared" ref="D19:O19" si="16">D15+D16</f>
        <v>287769256.08333337</v>
      </c>
      <c r="E19" s="134">
        <f t="shared" si="16"/>
        <v>278270247.08333337</v>
      </c>
      <c r="F19" s="134">
        <f t="shared" si="16"/>
        <v>275770247.08333337</v>
      </c>
      <c r="G19" s="134">
        <f t="shared" si="16"/>
        <v>275770247.08333337</v>
      </c>
      <c r="H19" s="134">
        <f t="shared" si="16"/>
        <v>278270246.08333337</v>
      </c>
      <c r="I19" s="134">
        <f t="shared" si="16"/>
        <v>284770247.08333337</v>
      </c>
      <c r="J19" s="134">
        <f t="shared" si="16"/>
        <v>284771608.08333337</v>
      </c>
      <c r="K19" s="134">
        <f t="shared" si="16"/>
        <v>276867541.08333337</v>
      </c>
      <c r="L19" s="134">
        <f t="shared" si="16"/>
        <v>279930674.08333337</v>
      </c>
      <c r="M19" s="134">
        <f t="shared" si="16"/>
        <v>274367541.08333337</v>
      </c>
      <c r="N19" s="134">
        <f t="shared" si="16"/>
        <v>275430058.08333337</v>
      </c>
      <c r="O19" s="134">
        <f t="shared" si="16"/>
        <v>293459915.08333337</v>
      </c>
      <c r="P19" s="124">
        <f t="shared" si="12"/>
        <v>3365447828.0000014</v>
      </c>
    </row>
    <row r="20" spans="1:16" x14ac:dyDescent="0.2">
      <c r="A20" s="25">
        <v>33</v>
      </c>
      <c r="B20" s="130" t="s">
        <v>261</v>
      </c>
      <c r="C20" s="113">
        <f>'2'!C20</f>
        <v>714980710</v>
      </c>
      <c r="D20" s="114">
        <f t="shared" ref="D20:D26" si="17">C20/12</f>
        <v>59581725.833333336</v>
      </c>
      <c r="E20" s="114">
        <f t="shared" ref="E20:E26" si="18">C20/12</f>
        <v>59581725.833333336</v>
      </c>
      <c r="F20" s="114">
        <f t="shared" ref="F20:F26" si="19">C20/12</f>
        <v>59581725.833333336</v>
      </c>
      <c r="G20" s="114">
        <f t="shared" ref="G20:G26" si="20">C20/12</f>
        <v>59581725.833333336</v>
      </c>
      <c r="H20" s="114">
        <f t="shared" ref="H20:H26" si="21">C20/12</f>
        <v>59581725.833333336</v>
      </c>
      <c r="I20" s="114">
        <f t="shared" ref="I20:I26" si="22">C20/12</f>
        <v>59581725.833333336</v>
      </c>
      <c r="J20" s="114">
        <f t="shared" ref="J20:J26" si="23">C20/12</f>
        <v>59581725.833333336</v>
      </c>
      <c r="K20" s="114">
        <f t="shared" ref="K20:K26" si="24">C20/12</f>
        <v>59581725.833333336</v>
      </c>
      <c r="L20" s="114">
        <f t="shared" ref="L20:L26" si="25">C20/12</f>
        <v>59581725.833333336</v>
      </c>
      <c r="M20" s="114">
        <f t="shared" ref="M20:M26" si="26">C20/12</f>
        <v>59581725.833333336</v>
      </c>
      <c r="N20" s="114">
        <f t="shared" ref="N20:N26" si="27">C20/12</f>
        <v>59581725.833333336</v>
      </c>
      <c r="O20" s="114">
        <f t="shared" ref="O20:O26" si="28">C20/12</f>
        <v>59581725.833333336</v>
      </c>
      <c r="P20" s="124">
        <f t="shared" si="12"/>
        <v>714980710</v>
      </c>
    </row>
    <row r="21" spans="1:16" x14ac:dyDescent="0.2">
      <c r="A21" s="25">
        <v>34</v>
      </c>
      <c r="B21" s="130" t="s">
        <v>262</v>
      </c>
      <c r="C21" s="113">
        <f>'2'!C28</f>
        <v>488892415</v>
      </c>
      <c r="D21" s="114">
        <f t="shared" si="17"/>
        <v>40741034.583333336</v>
      </c>
      <c r="E21" s="114">
        <f t="shared" si="18"/>
        <v>40741034.583333336</v>
      </c>
      <c r="F21" s="114">
        <f t="shared" si="19"/>
        <v>40741034.583333336</v>
      </c>
      <c r="G21" s="114">
        <f t="shared" si="20"/>
        <v>40741034.583333336</v>
      </c>
      <c r="H21" s="114">
        <f t="shared" si="21"/>
        <v>40741034.583333336</v>
      </c>
      <c r="I21" s="114">
        <f t="shared" si="22"/>
        <v>40741034.583333336</v>
      </c>
      <c r="J21" s="114">
        <f t="shared" si="23"/>
        <v>40741034.583333336</v>
      </c>
      <c r="K21" s="114">
        <f t="shared" si="24"/>
        <v>40741034.583333336</v>
      </c>
      <c r="L21" s="114">
        <f t="shared" si="25"/>
        <v>40741034.583333336</v>
      </c>
      <c r="M21" s="114">
        <f t="shared" si="26"/>
        <v>40741034.583333336</v>
      </c>
      <c r="N21" s="114">
        <f t="shared" si="27"/>
        <v>40741034.583333336</v>
      </c>
      <c r="O21" s="114">
        <f t="shared" si="28"/>
        <v>40741034.583333336</v>
      </c>
      <c r="P21" s="124">
        <f t="shared" si="12"/>
        <v>488892414.99999994</v>
      </c>
    </row>
    <row r="22" spans="1:16" x14ac:dyDescent="0.2">
      <c r="A22" s="25">
        <v>35</v>
      </c>
      <c r="B22" s="135" t="s">
        <v>195</v>
      </c>
      <c r="C22" s="117">
        <f>'2'!C39</f>
        <v>345900244</v>
      </c>
      <c r="D22" s="114">
        <f t="shared" si="17"/>
        <v>28825020.333333332</v>
      </c>
      <c r="E22" s="114">
        <f t="shared" si="18"/>
        <v>28825020.333333332</v>
      </c>
      <c r="F22" s="114">
        <f t="shared" si="19"/>
        <v>28825020.333333332</v>
      </c>
      <c r="G22" s="114">
        <f t="shared" si="20"/>
        <v>28825020.333333332</v>
      </c>
      <c r="H22" s="114">
        <f t="shared" si="21"/>
        <v>28825020.333333332</v>
      </c>
      <c r="I22" s="114">
        <f t="shared" si="22"/>
        <v>28825020.333333332</v>
      </c>
      <c r="J22" s="114">
        <f t="shared" si="23"/>
        <v>28825020.333333332</v>
      </c>
      <c r="K22" s="114">
        <f t="shared" si="24"/>
        <v>28825020.333333332</v>
      </c>
      <c r="L22" s="114">
        <f t="shared" si="25"/>
        <v>28825020.333333332</v>
      </c>
      <c r="M22" s="114">
        <f t="shared" si="26"/>
        <v>28825020.333333332</v>
      </c>
      <c r="N22" s="114">
        <f t="shared" si="27"/>
        <v>28825020.333333332</v>
      </c>
      <c r="O22" s="114">
        <f t="shared" si="28"/>
        <v>28825020.333333332</v>
      </c>
      <c r="P22" s="124">
        <f t="shared" si="12"/>
        <v>345900244</v>
      </c>
    </row>
    <row r="23" spans="1:16" x14ac:dyDescent="0.2">
      <c r="A23" s="25">
        <v>36</v>
      </c>
      <c r="B23" s="136" t="s">
        <v>86</v>
      </c>
      <c r="C23" s="137">
        <f>'2'!C61</f>
        <v>43678546</v>
      </c>
      <c r="D23" s="114">
        <f t="shared" si="17"/>
        <v>3639878.8333333335</v>
      </c>
      <c r="E23" s="114">
        <f t="shared" si="18"/>
        <v>3639878.8333333335</v>
      </c>
      <c r="F23" s="114">
        <f t="shared" si="19"/>
        <v>3639878.8333333335</v>
      </c>
      <c r="G23" s="114">
        <f t="shared" si="20"/>
        <v>3639878.8333333335</v>
      </c>
      <c r="H23" s="114">
        <f t="shared" si="21"/>
        <v>3639878.8333333335</v>
      </c>
      <c r="I23" s="114">
        <f t="shared" si="22"/>
        <v>3639878.8333333335</v>
      </c>
      <c r="J23" s="114">
        <f t="shared" si="23"/>
        <v>3639878.8333333335</v>
      </c>
      <c r="K23" s="114">
        <f t="shared" si="24"/>
        <v>3639878.8333333335</v>
      </c>
      <c r="L23" s="114">
        <f t="shared" si="25"/>
        <v>3639878.8333333335</v>
      </c>
      <c r="M23" s="114">
        <f t="shared" si="26"/>
        <v>3639878.8333333335</v>
      </c>
      <c r="N23" s="114">
        <f t="shared" si="27"/>
        <v>3639878.8333333335</v>
      </c>
      <c r="O23" s="114">
        <f t="shared" si="28"/>
        <v>3639878.8333333335</v>
      </c>
      <c r="P23" s="124">
        <f t="shared" si="12"/>
        <v>43678546</v>
      </c>
    </row>
    <row r="24" spans="1:16" x14ac:dyDescent="0.2">
      <c r="A24" s="25">
        <v>37</v>
      </c>
      <c r="B24" s="136" t="s">
        <v>216</v>
      </c>
      <c r="C24" s="137">
        <f>'2'!C64</f>
        <v>20900614</v>
      </c>
      <c r="D24" s="114">
        <f t="shared" si="17"/>
        <v>1741717.8333333333</v>
      </c>
      <c r="E24" s="114">
        <f t="shared" si="18"/>
        <v>1741717.8333333333</v>
      </c>
      <c r="F24" s="114">
        <f t="shared" si="19"/>
        <v>1741717.8333333333</v>
      </c>
      <c r="G24" s="114">
        <f t="shared" si="20"/>
        <v>1741717.8333333333</v>
      </c>
      <c r="H24" s="114">
        <f t="shared" si="21"/>
        <v>1741717.8333333333</v>
      </c>
      <c r="I24" s="114">
        <f t="shared" si="22"/>
        <v>1741717.8333333333</v>
      </c>
      <c r="J24" s="114">
        <f t="shared" si="23"/>
        <v>1741717.8333333333</v>
      </c>
      <c r="K24" s="114">
        <f t="shared" si="24"/>
        <v>1741717.8333333333</v>
      </c>
      <c r="L24" s="114">
        <f t="shared" si="25"/>
        <v>1741717.8333333333</v>
      </c>
      <c r="M24" s="114">
        <f t="shared" si="26"/>
        <v>1741717.8333333333</v>
      </c>
      <c r="N24" s="114">
        <f t="shared" si="27"/>
        <v>1741717.8333333333</v>
      </c>
      <c r="O24" s="114">
        <f t="shared" si="28"/>
        <v>1741717.8333333333</v>
      </c>
      <c r="P24" s="124">
        <f t="shared" si="12"/>
        <v>20900614</v>
      </c>
    </row>
    <row r="25" spans="1:16" x14ac:dyDescent="0.2">
      <c r="A25" s="25"/>
      <c r="B25" s="136" t="s">
        <v>263</v>
      </c>
      <c r="C25" s="137">
        <f>'2'!C66</f>
        <v>435000</v>
      </c>
      <c r="D25" s="114"/>
      <c r="E25" s="114"/>
      <c r="F25" s="114"/>
      <c r="G25" s="114"/>
      <c r="H25" s="114"/>
      <c r="I25" s="114"/>
      <c r="J25" s="114"/>
      <c r="K25" s="114"/>
      <c r="L25" s="114">
        <v>435000</v>
      </c>
      <c r="M25" s="114"/>
      <c r="N25" s="114"/>
      <c r="O25" s="114"/>
      <c r="P25" s="124">
        <f t="shared" si="12"/>
        <v>435000</v>
      </c>
    </row>
    <row r="26" spans="1:16" x14ac:dyDescent="0.2">
      <c r="A26" s="25">
        <v>38</v>
      </c>
      <c r="B26" s="136" t="s">
        <v>264</v>
      </c>
      <c r="C26" s="137">
        <f>'2'!C70</f>
        <v>728000</v>
      </c>
      <c r="D26" s="114">
        <f t="shared" si="17"/>
        <v>60666.666666666664</v>
      </c>
      <c r="E26" s="114">
        <f t="shared" si="18"/>
        <v>60666.666666666664</v>
      </c>
      <c r="F26" s="114">
        <f t="shared" si="19"/>
        <v>60666.666666666664</v>
      </c>
      <c r="G26" s="114">
        <f t="shared" si="20"/>
        <v>60666.666666666664</v>
      </c>
      <c r="H26" s="114">
        <f t="shared" si="21"/>
        <v>60666.666666666664</v>
      </c>
      <c r="I26" s="114">
        <f t="shared" si="22"/>
        <v>60666.666666666664</v>
      </c>
      <c r="J26" s="114">
        <f t="shared" si="23"/>
        <v>60666.666666666664</v>
      </c>
      <c r="K26" s="114">
        <f t="shared" si="24"/>
        <v>60666.666666666664</v>
      </c>
      <c r="L26" s="114">
        <f t="shared" si="25"/>
        <v>60666.666666666664</v>
      </c>
      <c r="M26" s="114">
        <f t="shared" si="26"/>
        <v>60666.666666666664</v>
      </c>
      <c r="N26" s="114">
        <f t="shared" si="27"/>
        <v>60666.666666666664</v>
      </c>
      <c r="O26" s="114">
        <f t="shared" si="28"/>
        <v>60666.666666666664</v>
      </c>
      <c r="P26" s="124">
        <f t="shared" si="12"/>
        <v>727999.99999999988</v>
      </c>
    </row>
    <row r="27" spans="1:16" s="70" customFormat="1" x14ac:dyDescent="0.2">
      <c r="A27" s="138">
        <v>39</v>
      </c>
      <c r="B27" s="139" t="s">
        <v>265</v>
      </c>
      <c r="C27" s="140">
        <f t="shared" ref="C27:O27" si="29">SUM(C20:C26)</f>
        <v>1615515529</v>
      </c>
      <c r="D27" s="141">
        <f t="shared" si="29"/>
        <v>134590044.08333331</v>
      </c>
      <c r="E27" s="141">
        <f t="shared" si="29"/>
        <v>134590044.08333331</v>
      </c>
      <c r="F27" s="141">
        <f t="shared" si="29"/>
        <v>134590044.08333331</v>
      </c>
      <c r="G27" s="141">
        <f t="shared" si="29"/>
        <v>134590044.08333331</v>
      </c>
      <c r="H27" s="141">
        <f t="shared" si="29"/>
        <v>134590044.08333331</v>
      </c>
      <c r="I27" s="141">
        <f t="shared" si="29"/>
        <v>134590044.08333331</v>
      </c>
      <c r="J27" s="141">
        <f t="shared" si="29"/>
        <v>134590044.08333331</v>
      </c>
      <c r="K27" s="141">
        <f t="shared" si="29"/>
        <v>134590044.08333331</v>
      </c>
      <c r="L27" s="141">
        <f t="shared" si="29"/>
        <v>135025044.08333331</v>
      </c>
      <c r="M27" s="141">
        <f t="shared" si="29"/>
        <v>134590044.08333331</v>
      </c>
      <c r="N27" s="141">
        <f t="shared" si="29"/>
        <v>134590044.08333331</v>
      </c>
      <c r="O27" s="141">
        <f t="shared" si="29"/>
        <v>134590044.08333331</v>
      </c>
      <c r="P27" s="142">
        <f t="shared" si="12"/>
        <v>1615515528.9999993</v>
      </c>
    </row>
    <row r="28" spans="1:16" ht="16.5" customHeight="1" x14ac:dyDescent="0.2">
      <c r="A28" s="25">
        <v>55</v>
      </c>
      <c r="B28" s="121" t="s">
        <v>266</v>
      </c>
      <c r="C28" s="122">
        <f t="shared" ref="C28:O28" si="30">SUM(C29:C32)</f>
        <v>1750860174</v>
      </c>
      <c r="D28" s="123">
        <f t="shared" si="30"/>
        <v>1146725653.5</v>
      </c>
      <c r="E28" s="123">
        <f t="shared" si="30"/>
        <v>47653618.5</v>
      </c>
      <c r="F28" s="123">
        <f t="shared" si="30"/>
        <v>47653618.5</v>
      </c>
      <c r="G28" s="123">
        <f t="shared" si="30"/>
        <v>47653618.5</v>
      </c>
      <c r="H28" s="123">
        <f t="shared" si="30"/>
        <v>47653617.5</v>
      </c>
      <c r="I28" s="123">
        <f t="shared" si="30"/>
        <v>47653618.5</v>
      </c>
      <c r="J28" s="123">
        <f t="shared" si="30"/>
        <v>49138484.5</v>
      </c>
      <c r="K28" s="123">
        <f t="shared" si="30"/>
        <v>46250912.5</v>
      </c>
      <c r="L28" s="123">
        <f t="shared" si="30"/>
        <v>51704045.5</v>
      </c>
      <c r="M28" s="123">
        <f t="shared" si="30"/>
        <v>46250912.5</v>
      </c>
      <c r="N28" s="123">
        <f t="shared" si="30"/>
        <v>106250912.5</v>
      </c>
      <c r="O28" s="123">
        <f t="shared" si="30"/>
        <v>65343286.5</v>
      </c>
      <c r="P28" s="124">
        <f t="shared" si="12"/>
        <v>1749932299</v>
      </c>
    </row>
    <row r="29" spans="1:16" s="144" customFormat="1" ht="16.5" customHeight="1" x14ac:dyDescent="0.2">
      <c r="A29" s="143"/>
      <c r="B29" s="136" t="s">
        <v>267</v>
      </c>
      <c r="C29" s="127">
        <f>'2'!C73</f>
        <v>1100474741</v>
      </c>
      <c r="D29" s="150">
        <f>C29</f>
        <v>1100474741</v>
      </c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24">
        <f t="shared" si="12"/>
        <v>1100474741</v>
      </c>
    </row>
    <row r="30" spans="1:16" s="144" customFormat="1" ht="16.5" customHeight="1" x14ac:dyDescent="0.2">
      <c r="A30" s="143"/>
      <c r="B30" s="34" t="s">
        <v>137</v>
      </c>
      <c r="C30" s="322">
        <f>'2'!C72</f>
        <v>60000000</v>
      </c>
      <c r="D30" s="323"/>
      <c r="E30" s="324"/>
      <c r="F30" s="324"/>
      <c r="G30" s="324"/>
      <c r="H30" s="324"/>
      <c r="I30" s="324"/>
      <c r="J30" s="324"/>
      <c r="K30" s="324"/>
      <c r="L30" s="324"/>
      <c r="M30" s="324"/>
      <c r="N30" s="324">
        <v>60000000</v>
      </c>
      <c r="O30" s="324"/>
      <c r="P30" s="124">
        <f t="shared" si="12"/>
        <v>60000000</v>
      </c>
    </row>
    <row r="31" spans="1:16" s="144" customFormat="1" ht="16.5" customHeight="1" x14ac:dyDescent="0.2">
      <c r="A31" s="143"/>
      <c r="B31" s="136" t="s">
        <v>274</v>
      </c>
      <c r="C31" s="127">
        <f>'2'!C74</f>
        <v>35374483</v>
      </c>
      <c r="D31" s="150"/>
      <c r="E31" s="114">
        <v>1402706</v>
      </c>
      <c r="F31" s="114">
        <v>1402706</v>
      </c>
      <c r="G31" s="114">
        <v>1402706</v>
      </c>
      <c r="H31" s="114">
        <v>1402705</v>
      </c>
      <c r="I31" s="114">
        <v>1402706</v>
      </c>
      <c r="J31" s="114">
        <v>2887572</v>
      </c>
      <c r="K31" s="114"/>
      <c r="L31" s="114">
        <v>5453133</v>
      </c>
      <c r="M31" s="114"/>
      <c r="N31" s="114"/>
      <c r="O31" s="114">
        <v>19092374</v>
      </c>
      <c r="P31" s="124">
        <f t="shared" si="12"/>
        <v>34446608</v>
      </c>
    </row>
    <row r="32" spans="1:16" x14ac:dyDescent="0.2">
      <c r="A32" s="25">
        <v>56</v>
      </c>
      <c r="B32" s="130" t="s">
        <v>259</v>
      </c>
      <c r="C32" s="145">
        <f>'4'!C45</f>
        <v>555010950</v>
      </c>
      <c r="D32" s="114">
        <f>C32/12</f>
        <v>46250912.5</v>
      </c>
      <c r="E32" s="114">
        <f>C32/12</f>
        <v>46250912.5</v>
      </c>
      <c r="F32" s="114">
        <f>C32/12</f>
        <v>46250912.5</v>
      </c>
      <c r="G32" s="114">
        <f>C32/12</f>
        <v>46250912.5</v>
      </c>
      <c r="H32" s="114">
        <f>C32/12</f>
        <v>46250912.5</v>
      </c>
      <c r="I32" s="114">
        <f>C32/12</f>
        <v>46250912.5</v>
      </c>
      <c r="J32" s="114">
        <f>C32/12</f>
        <v>46250912.5</v>
      </c>
      <c r="K32" s="114">
        <f>C32/12</f>
        <v>46250912.5</v>
      </c>
      <c r="L32" s="114">
        <f>C32/12</f>
        <v>46250912.5</v>
      </c>
      <c r="M32" s="114">
        <f>C32/12</f>
        <v>46250912.5</v>
      </c>
      <c r="N32" s="114">
        <f>C32/12</f>
        <v>46250912.5</v>
      </c>
      <c r="O32" s="114">
        <f>C32/12</f>
        <v>46250912.5</v>
      </c>
      <c r="P32" s="124">
        <f>SUM(D32:O32)</f>
        <v>555010950</v>
      </c>
    </row>
    <row r="33" spans="1:16" ht="18" customHeight="1" x14ac:dyDescent="0.2">
      <c r="A33" s="25">
        <v>58</v>
      </c>
      <c r="B33" s="146" t="s">
        <v>268</v>
      </c>
      <c r="C33" s="147">
        <f t="shared" ref="C33:O33" si="31">C27+C28</f>
        <v>3366375703</v>
      </c>
      <c r="D33" s="148">
        <f t="shared" si="31"/>
        <v>1281315697.5833333</v>
      </c>
      <c r="E33" s="148">
        <f t="shared" si="31"/>
        <v>182243662.58333331</v>
      </c>
      <c r="F33" s="148">
        <f t="shared" si="31"/>
        <v>182243662.58333331</v>
      </c>
      <c r="G33" s="148">
        <f t="shared" si="31"/>
        <v>182243662.58333331</v>
      </c>
      <c r="H33" s="148">
        <f t="shared" si="31"/>
        <v>182243661.58333331</v>
      </c>
      <c r="I33" s="148">
        <f t="shared" si="31"/>
        <v>182243662.58333331</v>
      </c>
      <c r="J33" s="148">
        <f t="shared" si="31"/>
        <v>183728528.58333331</v>
      </c>
      <c r="K33" s="148">
        <f t="shared" si="31"/>
        <v>180840956.58333331</v>
      </c>
      <c r="L33" s="148">
        <f t="shared" si="31"/>
        <v>186729089.58333331</v>
      </c>
      <c r="M33" s="148">
        <f t="shared" si="31"/>
        <v>180840956.58333331</v>
      </c>
      <c r="N33" s="148">
        <f t="shared" si="31"/>
        <v>240840956.58333331</v>
      </c>
      <c r="O33" s="148">
        <f t="shared" si="31"/>
        <v>199933330.58333331</v>
      </c>
      <c r="P33" s="124">
        <f>SUM(D33:O33)</f>
        <v>3365447828.0000005</v>
      </c>
    </row>
    <row r="34" spans="1:16" x14ac:dyDescent="0.2">
      <c r="B34" s="105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</row>
    <row r="35" spans="1:16" x14ac:dyDescent="0.2">
      <c r="B35" s="105"/>
      <c r="C35" s="152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</row>
  </sheetData>
  <pageMargins left="0.78740157480314965" right="0.78740157480314965" top="0.78740157480314965" bottom="0.78740157480314965" header="0.51181102362204722" footer="0.51181102362204722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'10'!Nyomtatási_terület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2020-02-13T15:01:21Z</cp:lastPrinted>
  <dcterms:created xsi:type="dcterms:W3CDTF">2017-02-09T14:59:06Z</dcterms:created>
  <dcterms:modified xsi:type="dcterms:W3CDTF">2020-02-28T09:15:31Z</dcterms:modified>
</cp:coreProperties>
</file>