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rbi\Desktop\"/>
    </mc:Choice>
  </mc:AlternateContent>
  <bookViews>
    <workbookView xWindow="-105" yWindow="-105" windowWidth="23250" windowHeight="12600" activeTab="9"/>
  </bookViews>
  <sheets>
    <sheet name="1" sheetId="247" r:id="rId1"/>
    <sheet name="2" sheetId="233" r:id="rId2"/>
    <sheet name="3" sheetId="258" r:id="rId3"/>
    <sheet name="4" sheetId="254" r:id="rId4"/>
    <sheet name="5" sheetId="237" r:id="rId5"/>
    <sheet name="6" sheetId="259" r:id="rId6"/>
    <sheet name="7" sheetId="238" r:id="rId7"/>
    <sheet name="8" sheetId="239" r:id="rId8"/>
    <sheet name="9" sheetId="240" r:id="rId9"/>
    <sheet name="10" sheetId="241" r:id="rId10"/>
  </sheets>
  <definedNames>
    <definedName name="_xlnm.Print_Area" localSheetId="0">#REF!</definedName>
    <definedName name="_xlnm.Print_Area" localSheetId="9">'10'!$B$1:$O$34</definedName>
    <definedName name="_xlnm.Print_Area" localSheetId="5">#REF!</definedName>
    <definedName name="_xlnm.Print_Area" localSheetId="6">#REF!</definedName>
    <definedName name="_xlnm.Print_Area" localSheetId="7">#REF!</definedName>
    <definedName name="_xlnm.Print_Area" localSheetId="8">#REF!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2" i="258" l="1"/>
  <c r="E62" i="258"/>
  <c r="D42" i="254" l="1"/>
  <c r="F7" i="258"/>
  <c r="F8" i="258"/>
  <c r="F9" i="258"/>
  <c r="F10" i="258"/>
  <c r="F11" i="258"/>
  <c r="F12" i="258"/>
  <c r="F13" i="258"/>
  <c r="F14" i="258"/>
  <c r="F15" i="258"/>
  <c r="F16" i="258"/>
  <c r="F17" i="258"/>
  <c r="F18" i="258"/>
  <c r="F19" i="258"/>
  <c r="F20" i="258"/>
  <c r="F21" i="258"/>
  <c r="F22" i="258"/>
  <c r="F23" i="258"/>
  <c r="F24" i="258"/>
  <c r="F25" i="258"/>
  <c r="F26" i="258"/>
  <c r="F27" i="258"/>
  <c r="F28" i="258"/>
  <c r="F29" i="258"/>
  <c r="F30" i="258"/>
  <c r="F31" i="258"/>
  <c r="F32" i="258"/>
  <c r="F33" i="258"/>
  <c r="F34" i="258"/>
  <c r="F35" i="258"/>
  <c r="F36" i="258"/>
  <c r="F37" i="258"/>
  <c r="F38" i="258"/>
  <c r="F39" i="258"/>
  <c r="F40" i="258"/>
  <c r="F41" i="258"/>
  <c r="F42" i="258"/>
  <c r="F43" i="258"/>
  <c r="F44" i="258"/>
  <c r="F45" i="258"/>
  <c r="F46" i="258"/>
  <c r="F47" i="258"/>
  <c r="F48" i="258"/>
  <c r="F49" i="258"/>
  <c r="F50" i="258"/>
  <c r="F51" i="258"/>
  <c r="F52" i="258"/>
  <c r="F53" i="258"/>
  <c r="F54" i="258"/>
  <c r="F55" i="258"/>
  <c r="F56" i="258"/>
  <c r="F57" i="258"/>
  <c r="F58" i="258"/>
  <c r="F59" i="258"/>
  <c r="F60" i="258"/>
  <c r="F61" i="258"/>
  <c r="C62" i="258" l="1"/>
  <c r="F6" i="258"/>
  <c r="F62" i="258" l="1"/>
  <c r="G21" i="259"/>
  <c r="G19" i="259"/>
  <c r="G18" i="259"/>
  <c r="G17" i="259"/>
  <c r="G15" i="259"/>
  <c r="G14" i="259"/>
  <c r="G13" i="259"/>
  <c r="G11" i="259"/>
  <c r="F8" i="259"/>
  <c r="E8" i="259"/>
  <c r="D8" i="259"/>
  <c r="C8" i="259"/>
  <c r="G8" i="259" l="1"/>
  <c r="G27" i="259" s="1"/>
  <c r="L13" i="247"/>
  <c r="L53" i="247"/>
  <c r="L54" i="247"/>
  <c r="L55" i="247"/>
  <c r="L36" i="247"/>
  <c r="L38" i="247"/>
  <c r="L41" i="247"/>
  <c r="L45" i="247"/>
  <c r="L47" i="247"/>
  <c r="L48" i="247"/>
  <c r="L49" i="247"/>
  <c r="L30" i="247"/>
  <c r="L20" i="247"/>
  <c r="K20" i="247"/>
  <c r="K54" i="247"/>
  <c r="K47" i="247"/>
  <c r="K49" i="247" l="1"/>
  <c r="D50" i="233" l="1"/>
  <c r="I62" i="247" l="1"/>
  <c r="C66" i="233" l="1"/>
  <c r="H66" i="238"/>
  <c r="G66" i="238"/>
  <c r="F66" i="238"/>
  <c r="E66" i="238"/>
  <c r="D66" i="238"/>
  <c r="C66" i="239"/>
  <c r="C66" i="238" s="1"/>
  <c r="C66" i="240"/>
  <c r="E37" i="233"/>
  <c r="E38" i="237" l="1"/>
  <c r="K36" i="247" l="1"/>
  <c r="K38" i="247"/>
  <c r="K41" i="247"/>
  <c r="K42" i="247"/>
  <c r="K30" i="247"/>
  <c r="E32" i="254"/>
  <c r="F32" i="254"/>
  <c r="G32" i="254"/>
  <c r="H32" i="254"/>
  <c r="H46" i="254" l="1"/>
  <c r="H47" i="254" s="1"/>
  <c r="G46" i="254"/>
  <c r="G47" i="254" s="1"/>
  <c r="F46" i="254"/>
  <c r="F47" i="254" s="1"/>
  <c r="E46" i="254"/>
  <c r="E47" i="254" s="1"/>
  <c r="D46" i="254"/>
  <c r="D47" i="254" s="1"/>
  <c r="C45" i="254"/>
  <c r="G34" i="237" s="1"/>
  <c r="C44" i="254"/>
  <c r="G35" i="237" s="1"/>
  <c r="H42" i="254"/>
  <c r="C41" i="254"/>
  <c r="C40" i="254"/>
  <c r="C39" i="254"/>
  <c r="H38" i="254"/>
  <c r="G38" i="254"/>
  <c r="G42" i="254" s="1"/>
  <c r="F38" i="254"/>
  <c r="F42" i="254" s="1"/>
  <c r="E38" i="254"/>
  <c r="E42" i="254" s="1"/>
  <c r="H37" i="254"/>
  <c r="G37" i="254"/>
  <c r="F37" i="254"/>
  <c r="E37" i="254"/>
  <c r="D37" i="254"/>
  <c r="C36" i="254"/>
  <c r="C35" i="254"/>
  <c r="C34" i="254"/>
  <c r="C33" i="254"/>
  <c r="D32" i="254"/>
  <c r="C31" i="254"/>
  <c r="C30" i="254"/>
  <c r="C29" i="254"/>
  <c r="C28" i="254"/>
  <c r="C27" i="254"/>
  <c r="G26" i="254"/>
  <c r="C25" i="254"/>
  <c r="C24" i="254"/>
  <c r="C23" i="254"/>
  <c r="C22" i="254"/>
  <c r="C21" i="254"/>
  <c r="C20" i="254"/>
  <c r="C19" i="254"/>
  <c r="H18" i="254"/>
  <c r="H26" i="254" s="1"/>
  <c r="G18" i="254"/>
  <c r="F18" i="254"/>
  <c r="F26" i="254" s="1"/>
  <c r="E18" i="254"/>
  <c r="E26" i="254" s="1"/>
  <c r="D18" i="254"/>
  <c r="D26" i="254" s="1"/>
  <c r="C26" i="254" s="1"/>
  <c r="G12" i="237" s="1"/>
  <c r="C17" i="254"/>
  <c r="C15" i="254"/>
  <c r="C14" i="254"/>
  <c r="H13" i="254"/>
  <c r="H16" i="254" s="1"/>
  <c r="G13" i="254"/>
  <c r="F13" i="254"/>
  <c r="E13" i="254"/>
  <c r="D13" i="254"/>
  <c r="D16" i="254" s="1"/>
  <c r="C12" i="254"/>
  <c r="H11" i="254"/>
  <c r="G11" i="254"/>
  <c r="F11" i="254"/>
  <c r="E11" i="254"/>
  <c r="D11" i="254"/>
  <c r="C10" i="254"/>
  <c r="H9" i="254"/>
  <c r="G9" i="254"/>
  <c r="F9" i="254"/>
  <c r="E9" i="254"/>
  <c r="E16" i="254" s="1"/>
  <c r="E43" i="254" s="1"/>
  <c r="E48" i="254" s="1"/>
  <c r="D9" i="254"/>
  <c r="C8" i="254"/>
  <c r="G10" i="237" s="1"/>
  <c r="C7" i="254"/>
  <c r="G9" i="237" s="1"/>
  <c r="C6" i="254"/>
  <c r="G8" i="237" s="1"/>
  <c r="G16" i="254" l="1"/>
  <c r="G43" i="254" s="1"/>
  <c r="G48" i="254" s="1"/>
  <c r="F16" i="254"/>
  <c r="F43" i="254" s="1"/>
  <c r="F48" i="254" s="1"/>
  <c r="C11" i="254"/>
  <c r="C13" i="254"/>
  <c r="C37" i="254"/>
  <c r="G22" i="237" s="1"/>
  <c r="G38" i="237"/>
  <c r="C17" i="241"/>
  <c r="C18" i="241"/>
  <c r="C13" i="241"/>
  <c r="C11" i="241"/>
  <c r="H43" i="254"/>
  <c r="H48" i="254" s="1"/>
  <c r="C32" i="254"/>
  <c r="G21" i="237" s="1"/>
  <c r="C9" i="241"/>
  <c r="C8" i="241"/>
  <c r="C7" i="241"/>
  <c r="C42" i="254"/>
  <c r="G23" i="237" s="1"/>
  <c r="C47" i="254"/>
  <c r="C16" i="254"/>
  <c r="D43" i="254"/>
  <c r="C18" i="254"/>
  <c r="C38" i="254"/>
  <c r="C9" i="254"/>
  <c r="C46" i="254"/>
  <c r="G11" i="237" l="1"/>
  <c r="C10" i="241"/>
  <c r="C14" i="241"/>
  <c r="C12" i="241"/>
  <c r="C43" i="254"/>
  <c r="D48" i="254"/>
  <c r="C48" i="254" l="1"/>
  <c r="I40" i="247" l="1"/>
  <c r="K40" i="247" l="1"/>
  <c r="T40" i="247" s="1"/>
  <c r="L40" i="247" s="1"/>
  <c r="L60" i="247"/>
  <c r="L59" i="247"/>
  <c r="K59" i="247"/>
  <c r="F59" i="247"/>
  <c r="K58" i="247"/>
  <c r="F58" i="247"/>
  <c r="L57" i="247"/>
  <c r="K57" i="247"/>
  <c r="F57" i="247"/>
  <c r="U56" i="247"/>
  <c r="T56" i="247"/>
  <c r="S56" i="247"/>
  <c r="R56" i="247"/>
  <c r="Q56" i="247"/>
  <c r="P56" i="247"/>
  <c r="O56" i="247"/>
  <c r="N56" i="247"/>
  <c r="M56" i="247"/>
  <c r="L56" i="247" s="1"/>
  <c r="J56" i="247"/>
  <c r="I56" i="247"/>
  <c r="E56" i="247"/>
  <c r="D56" i="247"/>
  <c r="K55" i="247"/>
  <c r="F55" i="247"/>
  <c r="K53" i="247"/>
  <c r="F53" i="247"/>
  <c r="L52" i="247"/>
  <c r="I52" i="247"/>
  <c r="K52" i="247" s="1"/>
  <c r="D52" i="247"/>
  <c r="F52" i="247" s="1"/>
  <c r="F51" i="247" s="1"/>
  <c r="U51" i="247"/>
  <c r="T51" i="247"/>
  <c r="S51" i="247"/>
  <c r="R51" i="247"/>
  <c r="Q51" i="247"/>
  <c r="P51" i="247"/>
  <c r="O51" i="247"/>
  <c r="N51" i="247"/>
  <c r="M51" i="247"/>
  <c r="J51" i="247"/>
  <c r="E51" i="247"/>
  <c r="L50" i="247"/>
  <c r="K50" i="247"/>
  <c r="F50" i="247"/>
  <c r="K48" i="247"/>
  <c r="F48" i="247"/>
  <c r="I46" i="247"/>
  <c r="F46" i="247"/>
  <c r="D46" i="247"/>
  <c r="I45" i="247"/>
  <c r="K45" i="247" s="1"/>
  <c r="D45" i="247"/>
  <c r="F45" i="247" s="1"/>
  <c r="I44" i="247"/>
  <c r="D44" i="247"/>
  <c r="F44" i="247" s="1"/>
  <c r="I43" i="247"/>
  <c r="K43" i="247" s="1"/>
  <c r="D43" i="247"/>
  <c r="F43" i="247" s="1"/>
  <c r="Q42" i="247"/>
  <c r="L42" i="247" s="1"/>
  <c r="F42" i="247"/>
  <c r="F41" i="247"/>
  <c r="I39" i="247"/>
  <c r="D39" i="247"/>
  <c r="F39" i="247" s="1"/>
  <c r="F38" i="247"/>
  <c r="I37" i="247"/>
  <c r="D37" i="247"/>
  <c r="F37" i="247" s="1"/>
  <c r="K35" i="247"/>
  <c r="U35" i="247" s="1"/>
  <c r="F35" i="247"/>
  <c r="I34" i="247"/>
  <c r="K34" i="247" s="1"/>
  <c r="F34" i="247"/>
  <c r="D34" i="247"/>
  <c r="L33" i="247"/>
  <c r="R32" i="247"/>
  <c r="P32" i="247"/>
  <c r="O32" i="247"/>
  <c r="N32" i="247"/>
  <c r="M32" i="247"/>
  <c r="J32" i="247"/>
  <c r="E32" i="247"/>
  <c r="L31" i="247"/>
  <c r="I31" i="247"/>
  <c r="K31" i="247" s="1"/>
  <c r="D31" i="247"/>
  <c r="F31" i="247" s="1"/>
  <c r="L29" i="247"/>
  <c r="I29" i="247"/>
  <c r="K29" i="247" s="1"/>
  <c r="D29" i="247"/>
  <c r="F29" i="247" s="1"/>
  <c r="L28" i="247"/>
  <c r="K28" i="247"/>
  <c r="F28" i="247"/>
  <c r="U27" i="247"/>
  <c r="I27" i="247"/>
  <c r="K27" i="247" s="1"/>
  <c r="D27" i="247"/>
  <c r="F27" i="247" s="1"/>
  <c r="L26" i="247"/>
  <c r="I26" i="247"/>
  <c r="K26" i="247" s="1"/>
  <c r="F26" i="247"/>
  <c r="D26" i="247"/>
  <c r="L25" i="247"/>
  <c r="I25" i="247"/>
  <c r="K25" i="247" s="1"/>
  <c r="F25" i="247"/>
  <c r="D25" i="247"/>
  <c r="U24" i="247"/>
  <c r="S24" i="247"/>
  <c r="I24" i="247"/>
  <c r="K24" i="247" s="1"/>
  <c r="D24" i="247"/>
  <c r="F24" i="247" s="1"/>
  <c r="U23" i="247"/>
  <c r="T23" i="247"/>
  <c r="T22" i="247" s="1"/>
  <c r="S23" i="247"/>
  <c r="I23" i="247"/>
  <c r="K23" i="247" s="1"/>
  <c r="D23" i="247"/>
  <c r="F23" i="247" s="1"/>
  <c r="S22" i="247"/>
  <c r="R22" i="247"/>
  <c r="Q22" i="247"/>
  <c r="P22" i="247"/>
  <c r="O22" i="247"/>
  <c r="N22" i="247"/>
  <c r="M22" i="247"/>
  <c r="J22" i="247"/>
  <c r="E22" i="247"/>
  <c r="K21" i="247"/>
  <c r="M21" i="247" s="1"/>
  <c r="F21" i="247"/>
  <c r="I19" i="247"/>
  <c r="K19" i="247" s="1"/>
  <c r="N19" i="247" s="1"/>
  <c r="L19" i="247" s="1"/>
  <c r="E19" i="247"/>
  <c r="D19" i="247"/>
  <c r="L18" i="247"/>
  <c r="I18" i="247"/>
  <c r="K18" i="247" s="1"/>
  <c r="D18" i="247"/>
  <c r="E18" i="247" s="1"/>
  <c r="I17" i="247"/>
  <c r="K17" i="247" s="1"/>
  <c r="N17" i="247" s="1"/>
  <c r="L17" i="247" s="1"/>
  <c r="F17" i="247"/>
  <c r="D17" i="247"/>
  <c r="I16" i="247"/>
  <c r="D16" i="247"/>
  <c r="F16" i="247" s="1"/>
  <c r="K15" i="247"/>
  <c r="N15" i="247" s="1"/>
  <c r="L15" i="247" s="1"/>
  <c r="F15" i="247"/>
  <c r="I14" i="247"/>
  <c r="K14" i="247" s="1"/>
  <c r="E14" i="247"/>
  <c r="F14" i="247" s="1"/>
  <c r="O12" i="247"/>
  <c r="L12" i="247"/>
  <c r="D12" i="247"/>
  <c r="F12" i="247" s="1"/>
  <c r="U11" i="247"/>
  <c r="T11" i="247"/>
  <c r="S11" i="247"/>
  <c r="R11" i="247"/>
  <c r="Q11" i="247"/>
  <c r="P11" i="247"/>
  <c r="P10" i="247" s="1"/>
  <c r="O11" i="247"/>
  <c r="J11" i="247"/>
  <c r="J10" i="247" s="1"/>
  <c r="D11" i="247"/>
  <c r="J7" i="247"/>
  <c r="E7" i="247"/>
  <c r="H6" i="247"/>
  <c r="J5" i="247"/>
  <c r="E5" i="247"/>
  <c r="C6" i="247" s="1"/>
  <c r="F18" i="247" l="1"/>
  <c r="U22" i="247"/>
  <c r="L22" i="247" s="1"/>
  <c r="K39" i="247"/>
  <c r="T39" i="247" s="1"/>
  <c r="L39" i="247" s="1"/>
  <c r="L51" i="247"/>
  <c r="E11" i="247"/>
  <c r="E10" i="247" s="1"/>
  <c r="O10" i="247"/>
  <c r="F19" i="247"/>
  <c r="L23" i="247"/>
  <c r="L24" i="247"/>
  <c r="D22" i="247"/>
  <c r="L27" i="247"/>
  <c r="K46" i="247"/>
  <c r="Q46" i="247" s="1"/>
  <c r="L46" i="247" s="1"/>
  <c r="D51" i="247"/>
  <c r="F56" i="247"/>
  <c r="K56" i="247"/>
  <c r="K37" i="247"/>
  <c r="S37" i="247" s="1"/>
  <c r="L37" i="247" s="1"/>
  <c r="K44" i="247"/>
  <c r="Q44" i="247" s="1"/>
  <c r="L44" i="247" s="1"/>
  <c r="R10" i="247"/>
  <c r="K51" i="247"/>
  <c r="I11" i="247"/>
  <c r="K16" i="247"/>
  <c r="N16" i="247" s="1"/>
  <c r="L16" i="247" s="1"/>
  <c r="I32" i="247"/>
  <c r="Q43" i="247"/>
  <c r="L43" i="247" s="1"/>
  <c r="K22" i="247"/>
  <c r="L21" i="247"/>
  <c r="M11" i="247"/>
  <c r="F11" i="247"/>
  <c r="F22" i="247"/>
  <c r="F32" i="247"/>
  <c r="N14" i="247"/>
  <c r="S34" i="247"/>
  <c r="T34" i="247"/>
  <c r="U34" i="247"/>
  <c r="U32" i="247" s="1"/>
  <c r="U10" i="247" s="1"/>
  <c r="I22" i="247"/>
  <c r="D32" i="247"/>
  <c r="D10" i="247" s="1"/>
  <c r="S35" i="247"/>
  <c r="I51" i="247"/>
  <c r="T35" i="247"/>
  <c r="L35" i="247" l="1"/>
  <c r="K32" i="247"/>
  <c r="Q32" i="247"/>
  <c r="Q10" i="247" s="1"/>
  <c r="K11" i="247"/>
  <c r="T32" i="247"/>
  <c r="T10" i="247" s="1"/>
  <c r="I10" i="247"/>
  <c r="L14" i="247"/>
  <c r="N11" i="247"/>
  <c r="N10" i="247" s="1"/>
  <c r="L34" i="247"/>
  <c r="S32" i="247"/>
  <c r="M10" i="247"/>
  <c r="F10" i="247"/>
  <c r="K10" i="247" l="1"/>
  <c r="L11" i="247"/>
  <c r="S10" i="247"/>
  <c r="L10" i="247" s="1"/>
  <c r="L32" i="247"/>
  <c r="V10" i="247" l="1"/>
  <c r="P31" i="241" l="1"/>
  <c r="P30" i="241"/>
  <c r="P17" i="241"/>
  <c r="P14" i="241"/>
  <c r="H121" i="240"/>
  <c r="H122" i="240" s="1"/>
  <c r="G121" i="240"/>
  <c r="G122" i="240" s="1"/>
  <c r="F121" i="240"/>
  <c r="F122" i="240" s="1"/>
  <c r="E121" i="240"/>
  <c r="E122" i="240" s="1"/>
  <c r="C119" i="240"/>
  <c r="G117" i="240"/>
  <c r="D117" i="240"/>
  <c r="C116" i="240"/>
  <c r="C115" i="240"/>
  <c r="C114" i="240"/>
  <c r="H113" i="240"/>
  <c r="H117" i="240" s="1"/>
  <c r="G113" i="240"/>
  <c r="F113" i="240"/>
  <c r="E113" i="240"/>
  <c r="E117" i="240" s="1"/>
  <c r="H112" i="240"/>
  <c r="G112" i="240"/>
  <c r="F112" i="240"/>
  <c r="E112" i="240"/>
  <c r="D112" i="240"/>
  <c r="C112" i="240" s="1"/>
  <c r="C111" i="240"/>
  <c r="C110" i="240"/>
  <c r="C109" i="240"/>
  <c r="C108" i="240"/>
  <c r="H107" i="240"/>
  <c r="G107" i="240"/>
  <c r="F107" i="240"/>
  <c r="E107" i="240"/>
  <c r="D107" i="240"/>
  <c r="C106" i="240"/>
  <c r="C105" i="240"/>
  <c r="C104" i="240"/>
  <c r="C103" i="240"/>
  <c r="C102" i="240"/>
  <c r="C100" i="240"/>
  <c r="C99" i="240"/>
  <c r="C98" i="240"/>
  <c r="C97" i="240"/>
  <c r="C96" i="240"/>
  <c r="C95" i="240"/>
  <c r="C94" i="240"/>
  <c r="H93" i="240"/>
  <c r="H101" i="240" s="1"/>
  <c r="G93" i="240"/>
  <c r="G101" i="240" s="1"/>
  <c r="F93" i="240"/>
  <c r="F101" i="240" s="1"/>
  <c r="E93" i="240"/>
  <c r="D93" i="240"/>
  <c r="D101" i="240" s="1"/>
  <c r="C92" i="240"/>
  <c r="C90" i="240"/>
  <c r="C89" i="240"/>
  <c r="H88" i="240"/>
  <c r="G88" i="240"/>
  <c r="F88" i="240"/>
  <c r="E88" i="240"/>
  <c r="D88" i="240"/>
  <c r="C87" i="240"/>
  <c r="H86" i="240"/>
  <c r="G86" i="240"/>
  <c r="F86" i="240"/>
  <c r="E86" i="240"/>
  <c r="D86" i="240"/>
  <c r="C86" i="240"/>
  <c r="C85" i="240"/>
  <c r="H84" i="240"/>
  <c r="H91" i="240" s="1"/>
  <c r="H118" i="240" s="1"/>
  <c r="H123" i="240" s="1"/>
  <c r="G84" i="240"/>
  <c r="F84" i="240"/>
  <c r="E84" i="240"/>
  <c r="D84" i="240"/>
  <c r="C83" i="240"/>
  <c r="C82" i="240"/>
  <c r="C81" i="240"/>
  <c r="H78" i="240"/>
  <c r="H79" i="240" s="1"/>
  <c r="G78" i="240"/>
  <c r="G79" i="240" s="1"/>
  <c r="F78" i="240"/>
  <c r="F79" i="240" s="1"/>
  <c r="D78" i="240"/>
  <c r="D79" i="240" s="1"/>
  <c r="C76" i="240"/>
  <c r="C75" i="240"/>
  <c r="C74" i="240"/>
  <c r="H72" i="240"/>
  <c r="G72" i="240"/>
  <c r="F72" i="240"/>
  <c r="E72" i="240"/>
  <c r="D72" i="240"/>
  <c r="C71" i="240"/>
  <c r="C70" i="240"/>
  <c r="C69" i="240"/>
  <c r="H68" i="240"/>
  <c r="G68" i="240"/>
  <c r="F68" i="240"/>
  <c r="E68" i="240"/>
  <c r="C68" i="240" s="1"/>
  <c r="D68" i="240"/>
  <c r="C67" i="240"/>
  <c r="H65" i="240"/>
  <c r="G65" i="240"/>
  <c r="F65" i="240"/>
  <c r="E65" i="240"/>
  <c r="D65" i="240"/>
  <c r="C64" i="240"/>
  <c r="C63" i="240"/>
  <c r="C61" i="240"/>
  <c r="C60" i="240"/>
  <c r="C59" i="240"/>
  <c r="C58" i="240"/>
  <c r="C57" i="240"/>
  <c r="C56" i="240"/>
  <c r="C55" i="240"/>
  <c r="C54" i="240"/>
  <c r="C53" i="240"/>
  <c r="C52" i="240"/>
  <c r="C51" i="240"/>
  <c r="H50" i="240"/>
  <c r="G50" i="240"/>
  <c r="F50" i="240"/>
  <c r="E50" i="240"/>
  <c r="D50" i="240"/>
  <c r="C49" i="240"/>
  <c r="C48" i="240"/>
  <c r="H47" i="240"/>
  <c r="G47" i="240"/>
  <c r="F47" i="240"/>
  <c r="E47" i="240"/>
  <c r="C47" i="240" s="1"/>
  <c r="D47" i="240"/>
  <c r="C46" i="240"/>
  <c r="C45" i="240"/>
  <c r="C44" i="240"/>
  <c r="C43" i="240"/>
  <c r="H42" i="240"/>
  <c r="H62" i="240" s="1"/>
  <c r="G42" i="240"/>
  <c r="F42" i="240"/>
  <c r="F62" i="240" s="1"/>
  <c r="E42" i="240"/>
  <c r="D42" i="240"/>
  <c r="C42" i="240" s="1"/>
  <c r="C41" i="240"/>
  <c r="C39" i="240"/>
  <c r="C38" i="240"/>
  <c r="H37" i="240"/>
  <c r="G37" i="240"/>
  <c r="F37" i="240"/>
  <c r="E37" i="240"/>
  <c r="D37" i="240"/>
  <c r="H36" i="240"/>
  <c r="G36" i="240"/>
  <c r="F36" i="240"/>
  <c r="E36" i="240"/>
  <c r="D36" i="240"/>
  <c r="C36" i="240" s="1"/>
  <c r="C35" i="240"/>
  <c r="C34" i="240"/>
  <c r="C33" i="240"/>
  <c r="C32" i="240"/>
  <c r="H30" i="240"/>
  <c r="G30" i="240"/>
  <c r="G40" i="240" s="1"/>
  <c r="F30" i="240"/>
  <c r="E30" i="240"/>
  <c r="E40" i="240" s="1"/>
  <c r="D29" i="240"/>
  <c r="C28" i="240"/>
  <c r="C27" i="240"/>
  <c r="C26" i="240"/>
  <c r="C25" i="240"/>
  <c r="H24" i="240"/>
  <c r="G24" i="240"/>
  <c r="F24" i="240"/>
  <c r="E24" i="240"/>
  <c r="D24" i="240"/>
  <c r="C23" i="240"/>
  <c r="H22" i="240"/>
  <c r="H29" i="240" s="1"/>
  <c r="G22" i="240"/>
  <c r="G29" i="240" s="1"/>
  <c r="F22" i="240"/>
  <c r="E22" i="240"/>
  <c r="D22" i="240"/>
  <c r="C20" i="240"/>
  <c r="C19" i="240"/>
  <c r="C18" i="240"/>
  <c r="C17" i="240"/>
  <c r="C16" i="240"/>
  <c r="H15" i="240"/>
  <c r="G15" i="240"/>
  <c r="F15" i="240"/>
  <c r="E15" i="240"/>
  <c r="D15" i="240"/>
  <c r="C14" i="240"/>
  <c r="H13" i="240"/>
  <c r="H21" i="240" s="1"/>
  <c r="G13" i="240"/>
  <c r="G21" i="240" s="1"/>
  <c r="F13" i="240"/>
  <c r="E13" i="240"/>
  <c r="C13" i="240" s="1"/>
  <c r="D13" i="240"/>
  <c r="D21" i="240" s="1"/>
  <c r="C12" i="240"/>
  <c r="C11" i="240"/>
  <c r="C10" i="240"/>
  <c r="C8" i="240"/>
  <c r="C7" i="240"/>
  <c r="C6" i="240"/>
  <c r="G122" i="239"/>
  <c r="H121" i="239"/>
  <c r="H122" i="239" s="1"/>
  <c r="G121" i="239"/>
  <c r="F121" i="239"/>
  <c r="F122" i="239" s="1"/>
  <c r="E121" i="239"/>
  <c r="E122" i="239" s="1"/>
  <c r="D121" i="239"/>
  <c r="D122" i="239" s="1"/>
  <c r="C120" i="239"/>
  <c r="C119" i="239"/>
  <c r="G117" i="239"/>
  <c r="D117" i="239"/>
  <c r="C116" i="239"/>
  <c r="C115" i="239"/>
  <c r="C114" i="239"/>
  <c r="H113" i="239"/>
  <c r="H117" i="239" s="1"/>
  <c r="G113" i="239"/>
  <c r="F113" i="239"/>
  <c r="F117" i="239" s="1"/>
  <c r="E113" i="239"/>
  <c r="E117" i="239" s="1"/>
  <c r="C113" i="239"/>
  <c r="H112" i="239"/>
  <c r="G112" i="239"/>
  <c r="F112" i="239"/>
  <c r="E112" i="239"/>
  <c r="C112" i="239" s="1"/>
  <c r="D112" i="239"/>
  <c r="C111" i="239"/>
  <c r="C110" i="239"/>
  <c r="C109" i="239"/>
  <c r="C108" i="239"/>
  <c r="H107" i="239"/>
  <c r="G107" i="239"/>
  <c r="F107" i="239"/>
  <c r="E107" i="239"/>
  <c r="D107" i="239"/>
  <c r="C107" i="239" s="1"/>
  <c r="C106" i="239"/>
  <c r="C105" i="239"/>
  <c r="C104" i="239"/>
  <c r="C103" i="239"/>
  <c r="C102" i="239"/>
  <c r="F101" i="239"/>
  <c r="C100" i="239"/>
  <c r="C99" i="239"/>
  <c r="C98" i="239"/>
  <c r="C97" i="239"/>
  <c r="C96" i="239"/>
  <c r="C95" i="239"/>
  <c r="C94" i="239"/>
  <c r="C94" i="238" s="1"/>
  <c r="H93" i="239"/>
  <c r="H101" i="239" s="1"/>
  <c r="G93" i="239"/>
  <c r="G101" i="239" s="1"/>
  <c r="F93" i="239"/>
  <c r="E93" i="239"/>
  <c r="D93" i="239"/>
  <c r="D101" i="239" s="1"/>
  <c r="C92" i="239"/>
  <c r="C90" i="239"/>
  <c r="C89" i="239"/>
  <c r="H88" i="239"/>
  <c r="G88" i="239"/>
  <c r="F88" i="239"/>
  <c r="E88" i="239"/>
  <c r="D88" i="239"/>
  <c r="C88" i="239" s="1"/>
  <c r="C87" i="239"/>
  <c r="H86" i="239"/>
  <c r="G86" i="239"/>
  <c r="F86" i="239"/>
  <c r="E86" i="239"/>
  <c r="D86" i="239"/>
  <c r="C86" i="239" s="1"/>
  <c r="C85" i="239"/>
  <c r="H84" i="239"/>
  <c r="G84" i="239"/>
  <c r="G84" i="238" s="1"/>
  <c r="F84" i="239"/>
  <c r="F91" i="239" s="1"/>
  <c r="F118" i="239" s="1"/>
  <c r="F123" i="239" s="1"/>
  <c r="E84" i="239"/>
  <c r="E91" i="239" s="1"/>
  <c r="D84" i="239"/>
  <c r="C83" i="239"/>
  <c r="C82" i="239"/>
  <c r="C81" i="239"/>
  <c r="H78" i="239"/>
  <c r="H79" i="239" s="1"/>
  <c r="F78" i="239"/>
  <c r="F79" i="239" s="1"/>
  <c r="E78" i="239"/>
  <c r="E79" i="239" s="1"/>
  <c r="D78" i="239"/>
  <c r="D79" i="239" s="1"/>
  <c r="C76" i="239"/>
  <c r="C75" i="239"/>
  <c r="C74" i="239"/>
  <c r="H72" i="239"/>
  <c r="G72" i="239"/>
  <c r="F72" i="239"/>
  <c r="E72" i="239"/>
  <c r="D72" i="239"/>
  <c r="C71" i="239"/>
  <c r="C70" i="239"/>
  <c r="C69" i="239"/>
  <c r="H68" i="239"/>
  <c r="G68" i="239"/>
  <c r="F68" i="239"/>
  <c r="E68" i="239"/>
  <c r="C68" i="239" s="1"/>
  <c r="D68" i="239"/>
  <c r="C67" i="239"/>
  <c r="H65" i="239"/>
  <c r="G65" i="239"/>
  <c r="F65" i="239"/>
  <c r="E65" i="239"/>
  <c r="D65" i="239"/>
  <c r="C64" i="239"/>
  <c r="C63" i="239"/>
  <c r="C61" i="239"/>
  <c r="C60" i="239"/>
  <c r="C59" i="239"/>
  <c r="C58" i="239"/>
  <c r="C57" i="239"/>
  <c r="C56" i="239"/>
  <c r="C55" i="239"/>
  <c r="C54" i="239"/>
  <c r="C53" i="239"/>
  <c r="C52" i="239"/>
  <c r="C51" i="239"/>
  <c r="H50" i="239"/>
  <c r="G50" i="239"/>
  <c r="F50" i="239"/>
  <c r="E50" i="239"/>
  <c r="D50" i="239"/>
  <c r="C49" i="239"/>
  <c r="C48" i="239"/>
  <c r="H47" i="239"/>
  <c r="G47" i="239"/>
  <c r="F47" i="239"/>
  <c r="E47" i="239"/>
  <c r="C47" i="239" s="1"/>
  <c r="D47" i="239"/>
  <c r="C46" i="239"/>
  <c r="C45" i="239"/>
  <c r="C44" i="239"/>
  <c r="C43" i="239"/>
  <c r="H42" i="239"/>
  <c r="H62" i="239" s="1"/>
  <c r="G42" i="239"/>
  <c r="F42" i="239"/>
  <c r="F62" i="239" s="1"/>
  <c r="E42" i="239"/>
  <c r="D42" i="239"/>
  <c r="C42" i="239" s="1"/>
  <c r="C41" i="239"/>
  <c r="C39" i="239"/>
  <c r="C38" i="239"/>
  <c r="H37" i="239"/>
  <c r="G37" i="239"/>
  <c r="F37" i="239"/>
  <c r="E37" i="239"/>
  <c r="D37" i="239"/>
  <c r="D37" i="238" s="1"/>
  <c r="C37" i="239"/>
  <c r="H36" i="239"/>
  <c r="G36" i="239"/>
  <c r="F36" i="239"/>
  <c r="E36" i="239"/>
  <c r="D36" i="239"/>
  <c r="C35" i="239"/>
  <c r="C34" i="239"/>
  <c r="C33" i="239"/>
  <c r="C32" i="239"/>
  <c r="C31" i="239"/>
  <c r="H30" i="239"/>
  <c r="H40" i="239" s="1"/>
  <c r="G30" i="239"/>
  <c r="F30" i="239"/>
  <c r="E30" i="239"/>
  <c r="D30" i="239"/>
  <c r="G29" i="239"/>
  <c r="C28" i="239"/>
  <c r="C27" i="239"/>
  <c r="C26" i="239"/>
  <c r="C25" i="239"/>
  <c r="H24" i="239"/>
  <c r="G24" i="239"/>
  <c r="F24" i="239"/>
  <c r="E24" i="239"/>
  <c r="D24" i="239"/>
  <c r="C24" i="239" s="1"/>
  <c r="C23" i="239"/>
  <c r="H22" i="239"/>
  <c r="G22" i="239"/>
  <c r="F22" i="239"/>
  <c r="F29" i="239" s="1"/>
  <c r="E22" i="239"/>
  <c r="D22" i="239"/>
  <c r="E21" i="239"/>
  <c r="C20" i="239"/>
  <c r="C19" i="239"/>
  <c r="C18" i="239"/>
  <c r="C17" i="239"/>
  <c r="C16" i="239"/>
  <c r="H15" i="239"/>
  <c r="G15" i="239"/>
  <c r="F15" i="239"/>
  <c r="E15" i="239"/>
  <c r="D15" i="239"/>
  <c r="C14" i="239"/>
  <c r="H13" i="239"/>
  <c r="H21" i="239" s="1"/>
  <c r="G13" i="239"/>
  <c r="G21" i="239" s="1"/>
  <c r="F13" i="239"/>
  <c r="F21" i="239" s="1"/>
  <c r="E13" i="239"/>
  <c r="D13" i="239"/>
  <c r="D21" i="239" s="1"/>
  <c r="C12" i="239"/>
  <c r="C11" i="239"/>
  <c r="C10" i="239"/>
  <c r="C8" i="239"/>
  <c r="C7" i="239"/>
  <c r="C6" i="239"/>
  <c r="H120" i="238"/>
  <c r="G120" i="238"/>
  <c r="F120" i="238"/>
  <c r="E120" i="238"/>
  <c r="H119" i="238"/>
  <c r="G119" i="238"/>
  <c r="F119" i="238"/>
  <c r="E119" i="238"/>
  <c r="D119" i="238"/>
  <c r="H116" i="238"/>
  <c r="G116" i="238"/>
  <c r="F116" i="238"/>
  <c r="E116" i="238"/>
  <c r="D116" i="238"/>
  <c r="D114" i="238" s="1"/>
  <c r="H115" i="238"/>
  <c r="G115" i="238"/>
  <c r="F115" i="238"/>
  <c r="E115" i="238"/>
  <c r="H114" i="238"/>
  <c r="G114" i="238"/>
  <c r="F114" i="238"/>
  <c r="E114" i="238"/>
  <c r="H111" i="238"/>
  <c r="G111" i="238"/>
  <c r="F111" i="238"/>
  <c r="E111" i="238"/>
  <c r="D111" i="238"/>
  <c r="H110" i="238"/>
  <c r="G110" i="238"/>
  <c r="F110" i="238"/>
  <c r="E110" i="238"/>
  <c r="D110" i="238"/>
  <c r="C110" i="238"/>
  <c r="H109" i="238"/>
  <c r="G109" i="238"/>
  <c r="F109" i="238"/>
  <c r="E109" i="238"/>
  <c r="D109" i="238"/>
  <c r="H108" i="238"/>
  <c r="G108" i="238"/>
  <c r="F108" i="238"/>
  <c r="E108" i="238"/>
  <c r="D108" i="238"/>
  <c r="H106" i="238"/>
  <c r="G106" i="238"/>
  <c r="F106" i="238"/>
  <c r="E106" i="238"/>
  <c r="D106" i="238"/>
  <c r="H105" i="238"/>
  <c r="G105" i="238"/>
  <c r="F105" i="238"/>
  <c r="E105" i="238"/>
  <c r="D105" i="238"/>
  <c r="H104" i="238"/>
  <c r="G104" i="238"/>
  <c r="F104" i="238"/>
  <c r="E104" i="238"/>
  <c r="D104" i="238"/>
  <c r="H103" i="238"/>
  <c r="G103" i="238"/>
  <c r="F103" i="238"/>
  <c r="E103" i="238"/>
  <c r="D103" i="238"/>
  <c r="H102" i="238"/>
  <c r="G102" i="238"/>
  <c r="F102" i="238"/>
  <c r="E102" i="238"/>
  <c r="D102" i="238"/>
  <c r="H100" i="238"/>
  <c r="G100" i="238"/>
  <c r="F100" i="238"/>
  <c r="E100" i="238"/>
  <c r="D100" i="238"/>
  <c r="H99" i="238"/>
  <c r="G99" i="238"/>
  <c r="F99" i="238"/>
  <c r="E99" i="238"/>
  <c r="D99" i="238"/>
  <c r="H98" i="238"/>
  <c r="G98" i="238"/>
  <c r="F98" i="238"/>
  <c r="E98" i="238"/>
  <c r="D98" i="238"/>
  <c r="H97" i="238"/>
  <c r="G97" i="238"/>
  <c r="F97" i="238"/>
  <c r="E97" i="238"/>
  <c r="D97" i="238"/>
  <c r="H96" i="238"/>
  <c r="G96" i="238"/>
  <c r="F96" i="238"/>
  <c r="E96" i="238"/>
  <c r="D96" i="238"/>
  <c r="C96" i="238"/>
  <c r="H95" i="238"/>
  <c r="G95" i="238"/>
  <c r="F95" i="238"/>
  <c r="E95" i="238"/>
  <c r="D95" i="238"/>
  <c r="H94" i="238"/>
  <c r="G94" i="238"/>
  <c r="F94" i="238"/>
  <c r="E94" i="238"/>
  <c r="D94" i="238"/>
  <c r="F93" i="238"/>
  <c r="H92" i="238"/>
  <c r="G92" i="238"/>
  <c r="F92" i="238"/>
  <c r="E92" i="238"/>
  <c r="D92" i="238"/>
  <c r="H90" i="238"/>
  <c r="G90" i="238"/>
  <c r="F90" i="238"/>
  <c r="E90" i="238"/>
  <c r="D90" i="238"/>
  <c r="H89" i="238"/>
  <c r="G89" i="238"/>
  <c r="F89" i="238"/>
  <c r="E89" i="238"/>
  <c r="D89" i="238"/>
  <c r="H87" i="238"/>
  <c r="G87" i="238"/>
  <c r="F87" i="238"/>
  <c r="E87" i="238"/>
  <c r="D87" i="238"/>
  <c r="D86" i="238"/>
  <c r="H85" i="238"/>
  <c r="G85" i="238"/>
  <c r="F85" i="238"/>
  <c r="E85" i="238"/>
  <c r="D85" i="238"/>
  <c r="H84" i="238"/>
  <c r="D84" i="238"/>
  <c r="H83" i="238"/>
  <c r="G83" i="238"/>
  <c r="F83" i="238"/>
  <c r="E83" i="238"/>
  <c r="D83" i="238"/>
  <c r="H82" i="238"/>
  <c r="G82" i="238"/>
  <c r="F82" i="238"/>
  <c r="E82" i="238"/>
  <c r="D82" i="238"/>
  <c r="H81" i="238"/>
  <c r="G81" i="238"/>
  <c r="F81" i="238"/>
  <c r="E81" i="238"/>
  <c r="D81" i="238"/>
  <c r="H77" i="238"/>
  <c r="F77" i="238"/>
  <c r="D77" i="238"/>
  <c r="H76" i="238"/>
  <c r="G76" i="238"/>
  <c r="F76" i="238"/>
  <c r="E76" i="238"/>
  <c r="D76" i="238"/>
  <c r="H75" i="238"/>
  <c r="G75" i="238"/>
  <c r="F75" i="238"/>
  <c r="E75" i="238"/>
  <c r="D75" i="238"/>
  <c r="H74" i="238"/>
  <c r="G74" i="238"/>
  <c r="F74" i="238"/>
  <c r="E74" i="238"/>
  <c r="D74" i="238"/>
  <c r="H71" i="238"/>
  <c r="G71" i="238"/>
  <c r="F71" i="238"/>
  <c r="E71" i="238"/>
  <c r="D71" i="238"/>
  <c r="H70" i="238"/>
  <c r="G70" i="238"/>
  <c r="F70" i="238"/>
  <c r="E70" i="238"/>
  <c r="D70" i="238"/>
  <c r="H69" i="238"/>
  <c r="G69" i="238"/>
  <c r="F69" i="238"/>
  <c r="E69" i="238"/>
  <c r="D69" i="238"/>
  <c r="H67" i="238"/>
  <c r="G67" i="238"/>
  <c r="F67" i="238"/>
  <c r="E67" i="238"/>
  <c r="D67" i="238"/>
  <c r="H64" i="238"/>
  <c r="G64" i="238"/>
  <c r="F64" i="238"/>
  <c r="E64" i="238"/>
  <c r="D64" i="238"/>
  <c r="H63" i="238"/>
  <c r="G63" i="238"/>
  <c r="F63" i="238"/>
  <c r="E63" i="238"/>
  <c r="D63" i="238"/>
  <c r="H61" i="238"/>
  <c r="G61" i="238"/>
  <c r="F61" i="238"/>
  <c r="E61" i="238"/>
  <c r="D61" i="238"/>
  <c r="H60" i="238"/>
  <c r="G60" i="238"/>
  <c r="F60" i="238"/>
  <c r="E60" i="238"/>
  <c r="D60" i="238"/>
  <c r="H59" i="238"/>
  <c r="G59" i="238"/>
  <c r="F59" i="238"/>
  <c r="E59" i="238"/>
  <c r="D59" i="238"/>
  <c r="H58" i="238"/>
  <c r="G58" i="238"/>
  <c r="F58" i="238"/>
  <c r="E58" i="238"/>
  <c r="D58" i="238"/>
  <c r="H57" i="238"/>
  <c r="G57" i="238"/>
  <c r="F57" i="238"/>
  <c r="E57" i="238"/>
  <c r="D57" i="238"/>
  <c r="H56" i="238"/>
  <c r="G56" i="238"/>
  <c r="F56" i="238"/>
  <c r="E56" i="238"/>
  <c r="D56" i="238"/>
  <c r="H55" i="238"/>
  <c r="G55" i="238"/>
  <c r="F55" i="238"/>
  <c r="E55" i="238"/>
  <c r="D55" i="238"/>
  <c r="H54" i="238"/>
  <c r="G54" i="238"/>
  <c r="F54" i="238"/>
  <c r="E54" i="238"/>
  <c r="D54" i="238"/>
  <c r="H53" i="238"/>
  <c r="G53" i="238"/>
  <c r="F53" i="238"/>
  <c r="E53" i="238"/>
  <c r="D53" i="238"/>
  <c r="H52" i="238"/>
  <c r="G52" i="238"/>
  <c r="F52" i="238"/>
  <c r="E52" i="238"/>
  <c r="D52" i="238"/>
  <c r="H51" i="238"/>
  <c r="G51" i="238"/>
  <c r="F51" i="238"/>
  <c r="E51" i="238"/>
  <c r="D51" i="238"/>
  <c r="H49" i="238"/>
  <c r="G49" i="238"/>
  <c r="F49" i="238"/>
  <c r="E49" i="238"/>
  <c r="D49" i="238"/>
  <c r="H48" i="238"/>
  <c r="G48" i="238"/>
  <c r="F48" i="238"/>
  <c r="E48" i="238"/>
  <c r="D48" i="238"/>
  <c r="H46" i="238"/>
  <c r="G46" i="238"/>
  <c r="F46" i="238"/>
  <c r="E46" i="238"/>
  <c r="D46" i="238"/>
  <c r="H45" i="238"/>
  <c r="G45" i="238"/>
  <c r="F45" i="238"/>
  <c r="E45" i="238"/>
  <c r="D45" i="238"/>
  <c r="H44" i="238"/>
  <c r="G44" i="238"/>
  <c r="F44" i="238"/>
  <c r="E44" i="238"/>
  <c r="D44" i="238"/>
  <c r="H43" i="238"/>
  <c r="G43" i="238"/>
  <c r="F43" i="238"/>
  <c r="E43" i="238"/>
  <c r="D43" i="238"/>
  <c r="H41" i="238"/>
  <c r="G41" i="238"/>
  <c r="F41" i="238"/>
  <c r="E41" i="238"/>
  <c r="D41" i="238"/>
  <c r="H39" i="238"/>
  <c r="G39" i="238"/>
  <c r="F39" i="238"/>
  <c r="E39" i="238"/>
  <c r="D39" i="238"/>
  <c r="H38" i="238"/>
  <c r="G38" i="238"/>
  <c r="F38" i="238"/>
  <c r="E38" i="238"/>
  <c r="D38" i="238"/>
  <c r="H37" i="238"/>
  <c r="H35" i="238"/>
  <c r="G35" i="238"/>
  <c r="F35" i="238"/>
  <c r="E35" i="238"/>
  <c r="D35" i="238"/>
  <c r="H34" i="238"/>
  <c r="G34" i="238"/>
  <c r="F34" i="238"/>
  <c r="E34" i="238"/>
  <c r="D34" i="238"/>
  <c r="H33" i="238"/>
  <c r="G33" i="238"/>
  <c r="F33" i="238"/>
  <c r="E33" i="238"/>
  <c r="D33" i="238"/>
  <c r="H32" i="238"/>
  <c r="G32" i="238"/>
  <c r="F32" i="238"/>
  <c r="E32" i="238"/>
  <c r="D32" i="238"/>
  <c r="H31" i="238"/>
  <c r="G31" i="238"/>
  <c r="F31" i="238"/>
  <c r="E31" i="238"/>
  <c r="H28" i="238"/>
  <c r="G28" i="238"/>
  <c r="F28" i="238"/>
  <c r="E28" i="238"/>
  <c r="D28" i="238"/>
  <c r="H27" i="238"/>
  <c r="G27" i="238"/>
  <c r="F27" i="238"/>
  <c r="E27" i="238"/>
  <c r="D27" i="238"/>
  <c r="H26" i="238"/>
  <c r="G26" i="238"/>
  <c r="F26" i="238"/>
  <c r="E26" i="238"/>
  <c r="D26" i="238"/>
  <c r="H25" i="238"/>
  <c r="G25" i="238"/>
  <c r="F25" i="238"/>
  <c r="E25" i="238"/>
  <c r="D25" i="238"/>
  <c r="H23" i="238"/>
  <c r="G23" i="238"/>
  <c r="F23" i="238"/>
  <c r="E23" i="238"/>
  <c r="D23" i="238"/>
  <c r="H20" i="238"/>
  <c r="G20" i="238"/>
  <c r="F20" i="238"/>
  <c r="E20" i="238"/>
  <c r="D20" i="238"/>
  <c r="H19" i="238"/>
  <c r="G19" i="238"/>
  <c r="F19" i="238"/>
  <c r="E19" i="238"/>
  <c r="D19" i="238"/>
  <c r="H18" i="238"/>
  <c r="G18" i="238"/>
  <c r="F18" i="238"/>
  <c r="E18" i="238"/>
  <c r="D18" i="238"/>
  <c r="H17" i="238"/>
  <c r="G17" i="238"/>
  <c r="F17" i="238"/>
  <c r="E17" i="238"/>
  <c r="D17" i="238"/>
  <c r="H16" i="238"/>
  <c r="G16" i="238"/>
  <c r="F16" i="238"/>
  <c r="E16" i="238"/>
  <c r="D16" i="238"/>
  <c r="H14" i="238"/>
  <c r="G14" i="238"/>
  <c r="F14" i="238"/>
  <c r="E14" i="238"/>
  <c r="D14" i="238"/>
  <c r="H12" i="238"/>
  <c r="G12" i="238"/>
  <c r="F12" i="238"/>
  <c r="E12" i="238"/>
  <c r="D12" i="238"/>
  <c r="H11" i="238"/>
  <c r="G11" i="238"/>
  <c r="F11" i="238"/>
  <c r="E11" i="238"/>
  <c r="D11" i="238"/>
  <c r="H10" i="238"/>
  <c r="G10" i="238"/>
  <c r="F10" i="238"/>
  <c r="E10" i="238"/>
  <c r="D10" i="238"/>
  <c r="H9" i="238"/>
  <c r="G9" i="238"/>
  <c r="F9" i="238"/>
  <c r="E9" i="238"/>
  <c r="D9" i="238"/>
  <c r="C9" i="238"/>
  <c r="H8" i="238"/>
  <c r="G8" i="238"/>
  <c r="F8" i="238"/>
  <c r="E8" i="238"/>
  <c r="D8" i="238"/>
  <c r="H7" i="238"/>
  <c r="G7" i="238"/>
  <c r="F7" i="238"/>
  <c r="E7" i="238"/>
  <c r="D7" i="238"/>
  <c r="H6" i="238"/>
  <c r="G6" i="238"/>
  <c r="F6" i="238"/>
  <c r="E6" i="238"/>
  <c r="D6" i="238"/>
  <c r="H122" i="238"/>
  <c r="G122" i="238"/>
  <c r="E121" i="238"/>
  <c r="H117" i="238"/>
  <c r="C116" i="238"/>
  <c r="H113" i="238"/>
  <c r="G117" i="238"/>
  <c r="H112" i="238"/>
  <c r="G112" i="238"/>
  <c r="F112" i="238"/>
  <c r="E112" i="238"/>
  <c r="D112" i="238"/>
  <c r="C111" i="238"/>
  <c r="C109" i="238"/>
  <c r="C108" i="238"/>
  <c r="H107" i="238"/>
  <c r="G107" i="238"/>
  <c r="F107" i="238"/>
  <c r="E107" i="238"/>
  <c r="C106" i="238"/>
  <c r="C105" i="238"/>
  <c r="C104" i="238"/>
  <c r="C103" i="238"/>
  <c r="C102" i="238"/>
  <c r="G101" i="238"/>
  <c r="C100" i="238"/>
  <c r="C99" i="238"/>
  <c r="C98" i="238"/>
  <c r="C97" i="238"/>
  <c r="C95" i="238"/>
  <c r="H93" i="238"/>
  <c r="G93" i="238"/>
  <c r="E93" i="238"/>
  <c r="C92" i="238"/>
  <c r="C89" i="238"/>
  <c r="H88" i="238"/>
  <c r="G88" i="238"/>
  <c r="E88" i="238"/>
  <c r="C87" i="238"/>
  <c r="H86" i="238"/>
  <c r="G86" i="238"/>
  <c r="F86" i="238"/>
  <c r="E86" i="238"/>
  <c r="C85" i="238"/>
  <c r="E84" i="238"/>
  <c r="H8" i="241"/>
  <c r="N7" i="241"/>
  <c r="H78" i="233"/>
  <c r="G78" i="233"/>
  <c r="F78" i="233"/>
  <c r="E78" i="233"/>
  <c r="D78" i="233"/>
  <c r="C77" i="233"/>
  <c r="C76" i="233"/>
  <c r="C75" i="233"/>
  <c r="D29" i="241" s="1"/>
  <c r="C74" i="233"/>
  <c r="D37" i="237" s="1"/>
  <c r="H72" i="233"/>
  <c r="H72" i="238" s="1"/>
  <c r="G72" i="233"/>
  <c r="G72" i="238" s="1"/>
  <c r="F72" i="233"/>
  <c r="F72" i="238" s="1"/>
  <c r="E72" i="233"/>
  <c r="E72" i="238" s="1"/>
  <c r="D72" i="233"/>
  <c r="C71" i="233"/>
  <c r="C70" i="233"/>
  <c r="C69" i="233"/>
  <c r="H68" i="233"/>
  <c r="H68" i="238" s="1"/>
  <c r="G68" i="233"/>
  <c r="G68" i="238" s="1"/>
  <c r="F68" i="233"/>
  <c r="F68" i="238" s="1"/>
  <c r="E68" i="233"/>
  <c r="D68" i="233"/>
  <c r="C67" i="233"/>
  <c r="H65" i="233"/>
  <c r="H65" i="238" s="1"/>
  <c r="G65" i="233"/>
  <c r="G65" i="238" s="1"/>
  <c r="F65" i="233"/>
  <c r="F65" i="238" s="1"/>
  <c r="E65" i="233"/>
  <c r="E65" i="238" s="1"/>
  <c r="D65" i="233"/>
  <c r="C65" i="233" s="1"/>
  <c r="C64" i="233"/>
  <c r="C63" i="233"/>
  <c r="C61" i="233"/>
  <c r="C60" i="233"/>
  <c r="C59" i="233"/>
  <c r="C58" i="233"/>
  <c r="C57" i="233"/>
  <c r="C56" i="233"/>
  <c r="C55" i="233"/>
  <c r="C54" i="233"/>
  <c r="C53" i="233"/>
  <c r="C53" i="238" s="1"/>
  <c r="C52" i="233"/>
  <c r="C51" i="233"/>
  <c r="H50" i="233"/>
  <c r="H50" i="238" s="1"/>
  <c r="G50" i="233"/>
  <c r="G50" i="238" s="1"/>
  <c r="F50" i="233"/>
  <c r="F50" i="238" s="1"/>
  <c r="E50" i="233"/>
  <c r="E50" i="238" s="1"/>
  <c r="D50" i="238"/>
  <c r="C49" i="233"/>
  <c r="C48" i="233"/>
  <c r="H47" i="233"/>
  <c r="H47" i="238" s="1"/>
  <c r="G47" i="233"/>
  <c r="G47" i="238" s="1"/>
  <c r="F47" i="233"/>
  <c r="E47" i="233"/>
  <c r="D47" i="233"/>
  <c r="D47" i="238" s="1"/>
  <c r="C46" i="233"/>
  <c r="C45" i="233"/>
  <c r="C44" i="233"/>
  <c r="C43" i="233"/>
  <c r="H42" i="233"/>
  <c r="H42" i="238" s="1"/>
  <c r="G42" i="233"/>
  <c r="G62" i="233" s="1"/>
  <c r="F42" i="233"/>
  <c r="F42" i="238" s="1"/>
  <c r="E42" i="233"/>
  <c r="D42" i="233"/>
  <c r="D42" i="238" s="1"/>
  <c r="C41" i="233"/>
  <c r="C39" i="233"/>
  <c r="C38" i="233"/>
  <c r="H37" i="233"/>
  <c r="G37" i="233"/>
  <c r="G37" i="238" s="1"/>
  <c r="F37" i="233"/>
  <c r="F37" i="238" s="1"/>
  <c r="E37" i="238"/>
  <c r="H36" i="233"/>
  <c r="G36" i="233"/>
  <c r="G36" i="238" s="1"/>
  <c r="F36" i="233"/>
  <c r="F36" i="238" s="1"/>
  <c r="E36" i="233"/>
  <c r="E36" i="238" s="1"/>
  <c r="D36" i="233"/>
  <c r="C35" i="233"/>
  <c r="C34" i="233"/>
  <c r="C33" i="233"/>
  <c r="C32" i="233"/>
  <c r="C31" i="233"/>
  <c r="H30" i="233"/>
  <c r="G30" i="233"/>
  <c r="G30" i="238" s="1"/>
  <c r="F30" i="233"/>
  <c r="F30" i="238" s="1"/>
  <c r="E30" i="233"/>
  <c r="E30" i="238" s="1"/>
  <c r="D30" i="233"/>
  <c r="C28" i="233"/>
  <c r="C27" i="233"/>
  <c r="C26" i="233"/>
  <c r="C25" i="233"/>
  <c r="H24" i="233"/>
  <c r="G24" i="233"/>
  <c r="G24" i="238" s="1"/>
  <c r="F24" i="233"/>
  <c r="F24" i="238" s="1"/>
  <c r="E24" i="233"/>
  <c r="E24" i="238" s="1"/>
  <c r="D24" i="233"/>
  <c r="C23" i="233"/>
  <c r="H22" i="233"/>
  <c r="H22" i="238" s="1"/>
  <c r="G22" i="233"/>
  <c r="G22" i="238" s="1"/>
  <c r="F22" i="233"/>
  <c r="F22" i="238" s="1"/>
  <c r="E22" i="233"/>
  <c r="E22" i="238" s="1"/>
  <c r="D22" i="233"/>
  <c r="C20" i="233"/>
  <c r="C19" i="233"/>
  <c r="C18" i="233"/>
  <c r="C17" i="233"/>
  <c r="C17" i="238" s="1"/>
  <c r="C16" i="233"/>
  <c r="H15" i="233"/>
  <c r="H15" i="238" s="1"/>
  <c r="G15" i="233"/>
  <c r="G15" i="238" s="1"/>
  <c r="F15" i="233"/>
  <c r="F15" i="238" s="1"/>
  <c r="E15" i="233"/>
  <c r="E15" i="238" s="1"/>
  <c r="D15" i="233"/>
  <c r="C14" i="233"/>
  <c r="H13" i="233"/>
  <c r="H21" i="233" s="1"/>
  <c r="G13" i="233"/>
  <c r="G13" i="238" s="1"/>
  <c r="F13" i="233"/>
  <c r="F13" i="238" s="1"/>
  <c r="E13" i="233"/>
  <c r="E13" i="238" s="1"/>
  <c r="D13" i="233"/>
  <c r="C12" i="233"/>
  <c r="C11" i="233"/>
  <c r="C10" i="233"/>
  <c r="C8" i="233"/>
  <c r="C7" i="233"/>
  <c r="C6" i="233"/>
  <c r="E117" i="238" l="1"/>
  <c r="C122" i="239"/>
  <c r="E122" i="238"/>
  <c r="C21" i="239"/>
  <c r="D62" i="239"/>
  <c r="H91" i="239"/>
  <c r="H118" i="239" s="1"/>
  <c r="H123" i="239" s="1"/>
  <c r="F101" i="238"/>
  <c r="C117" i="239"/>
  <c r="G73" i="240"/>
  <c r="G80" i="240" s="1"/>
  <c r="D62" i="240"/>
  <c r="G21" i="233"/>
  <c r="G21" i="238" s="1"/>
  <c r="G29" i="233"/>
  <c r="G29" i="238" s="1"/>
  <c r="F21" i="233"/>
  <c r="C50" i="233"/>
  <c r="E29" i="239"/>
  <c r="C30" i="239"/>
  <c r="G62" i="239"/>
  <c r="G62" i="238" s="1"/>
  <c r="C50" i="239"/>
  <c r="C65" i="239"/>
  <c r="C72" i="239"/>
  <c r="C121" i="239"/>
  <c r="F29" i="240"/>
  <c r="F40" i="240"/>
  <c r="H40" i="240"/>
  <c r="C37" i="240"/>
  <c r="G62" i="240"/>
  <c r="C50" i="240"/>
  <c r="C65" i="240"/>
  <c r="E91" i="240"/>
  <c r="E118" i="240" s="1"/>
  <c r="E123" i="240" s="1"/>
  <c r="G91" i="240"/>
  <c r="G118" i="240" s="1"/>
  <c r="G123" i="240" s="1"/>
  <c r="C90" i="238"/>
  <c r="C107" i="240"/>
  <c r="C119" i="238"/>
  <c r="G79" i="233"/>
  <c r="H79" i="233"/>
  <c r="F47" i="238"/>
  <c r="F78" i="238"/>
  <c r="D79" i="233"/>
  <c r="D68" i="238"/>
  <c r="D72" i="238"/>
  <c r="D65" i="238"/>
  <c r="D22" i="238"/>
  <c r="E47" i="238"/>
  <c r="C15" i="233"/>
  <c r="C115" i="238"/>
  <c r="C14" i="238"/>
  <c r="C43" i="238"/>
  <c r="C11" i="238"/>
  <c r="C19" i="238"/>
  <c r="C26" i="238"/>
  <c r="C39" i="238"/>
  <c r="C52" i="238"/>
  <c r="C60" i="238"/>
  <c r="C12" i="238"/>
  <c r="C20" i="238"/>
  <c r="C27" i="238"/>
  <c r="C35" i="238"/>
  <c r="C41" i="238"/>
  <c r="C45" i="238"/>
  <c r="C57" i="238"/>
  <c r="C24" i="241"/>
  <c r="F24" i="241" s="1"/>
  <c r="C23" i="238"/>
  <c r="C25" i="238"/>
  <c r="C33" i="238"/>
  <c r="C51" i="238"/>
  <c r="C59" i="238"/>
  <c r="C67" i="238"/>
  <c r="C32" i="238"/>
  <c r="C46" i="238"/>
  <c r="C54" i="238"/>
  <c r="C70" i="238"/>
  <c r="C55" i="238"/>
  <c r="C63" i="238"/>
  <c r="C61" i="238"/>
  <c r="C56" i="238"/>
  <c r="C49" i="238"/>
  <c r="C48" i="238"/>
  <c r="E62" i="233"/>
  <c r="C44" i="238"/>
  <c r="E42" i="238"/>
  <c r="C38" i="238"/>
  <c r="C58" i="238"/>
  <c r="C32" i="241"/>
  <c r="H32" i="241" s="1"/>
  <c r="H28" i="241" s="1"/>
  <c r="C72" i="233"/>
  <c r="C71" i="238"/>
  <c r="C16" i="238"/>
  <c r="C18" i="238"/>
  <c r="C10" i="238"/>
  <c r="C8" i="238"/>
  <c r="C7" i="238"/>
  <c r="C6" i="238"/>
  <c r="C114" i="238"/>
  <c r="D15" i="238"/>
  <c r="D21" i="233"/>
  <c r="D117" i="238"/>
  <c r="D8" i="241"/>
  <c r="F7" i="241"/>
  <c r="F79" i="233"/>
  <c r="D34" i="237"/>
  <c r="D78" i="238"/>
  <c r="D35" i="237"/>
  <c r="H21" i="238"/>
  <c r="E40" i="233"/>
  <c r="C30" i="241"/>
  <c r="D36" i="237"/>
  <c r="F84" i="238"/>
  <c r="C65" i="238"/>
  <c r="E101" i="239"/>
  <c r="C93" i="239"/>
  <c r="E101" i="240"/>
  <c r="C101" i="240" s="1"/>
  <c r="C93" i="240"/>
  <c r="P29" i="241"/>
  <c r="F40" i="233"/>
  <c r="C42" i="233"/>
  <c r="H62" i="233"/>
  <c r="H62" i="238" s="1"/>
  <c r="E68" i="238"/>
  <c r="H101" i="238"/>
  <c r="D22" i="237"/>
  <c r="D88" i="238"/>
  <c r="C13" i="233"/>
  <c r="E21" i="233"/>
  <c r="C22" i="233"/>
  <c r="D24" i="238"/>
  <c r="H24" i="238"/>
  <c r="C28" i="238"/>
  <c r="F29" i="233"/>
  <c r="F29" i="238" s="1"/>
  <c r="H30" i="238"/>
  <c r="C34" i="238"/>
  <c r="C37" i="233"/>
  <c r="D40" i="233"/>
  <c r="H40" i="233"/>
  <c r="H40" i="238" s="1"/>
  <c r="C47" i="233"/>
  <c r="F62" i="233"/>
  <c r="C64" i="238"/>
  <c r="C68" i="233"/>
  <c r="D11" i="237" s="1"/>
  <c r="C29" i="241"/>
  <c r="C75" i="238"/>
  <c r="H79" i="238"/>
  <c r="M8" i="241"/>
  <c r="I8" i="241"/>
  <c r="E8" i="241"/>
  <c r="O8" i="241"/>
  <c r="K8" i="241"/>
  <c r="G8" i="241"/>
  <c r="N8" i="241"/>
  <c r="F8" i="241"/>
  <c r="J8" i="241"/>
  <c r="L8" i="241"/>
  <c r="D107" i="238"/>
  <c r="D13" i="238"/>
  <c r="C74" i="238"/>
  <c r="H78" i="238"/>
  <c r="C82" i="238"/>
  <c r="G113" i="238"/>
  <c r="C13" i="239"/>
  <c r="D29" i="239"/>
  <c r="D73" i="239" s="1"/>
  <c r="H29" i="239"/>
  <c r="F40" i="239"/>
  <c r="F73" i="239" s="1"/>
  <c r="F80" i="239" s="1"/>
  <c r="C36" i="239"/>
  <c r="C101" i="239"/>
  <c r="F91" i="240"/>
  <c r="F117" i="240"/>
  <c r="F117" i="238" s="1"/>
  <c r="C113" i="240"/>
  <c r="E24" i="241"/>
  <c r="C83" i="238"/>
  <c r="C86" i="238"/>
  <c r="F122" i="238"/>
  <c r="F121" i="238"/>
  <c r="H73" i="239"/>
  <c r="H80" i="239" s="1"/>
  <c r="E29" i="240"/>
  <c r="C29" i="240" s="1"/>
  <c r="C22" i="240"/>
  <c r="D29" i="233"/>
  <c r="H29" i="233"/>
  <c r="C36" i="233"/>
  <c r="G42" i="238"/>
  <c r="D62" i="233"/>
  <c r="C69" i="238"/>
  <c r="E79" i="233"/>
  <c r="D93" i="238"/>
  <c r="H13" i="238"/>
  <c r="G121" i="238"/>
  <c r="D40" i="239"/>
  <c r="H73" i="240"/>
  <c r="H80" i="240" s="1"/>
  <c r="C24" i="233"/>
  <c r="E29" i="233"/>
  <c r="C30" i="233"/>
  <c r="D36" i="238"/>
  <c r="H36" i="238"/>
  <c r="G40" i="233"/>
  <c r="C78" i="233"/>
  <c r="F88" i="238"/>
  <c r="C76" i="238"/>
  <c r="F113" i="238"/>
  <c r="H121" i="238"/>
  <c r="C15" i="239"/>
  <c r="C22" i="239"/>
  <c r="E40" i="239"/>
  <c r="E21" i="240"/>
  <c r="C117" i="240"/>
  <c r="E113" i="238"/>
  <c r="C113" i="238" s="1"/>
  <c r="G40" i="239"/>
  <c r="G73" i="239" s="1"/>
  <c r="E62" i="239"/>
  <c r="C84" i="239"/>
  <c r="D91" i="239"/>
  <c r="C72" i="240"/>
  <c r="C88" i="240"/>
  <c r="C88" i="238" s="1"/>
  <c r="O7" i="241"/>
  <c r="K7" i="241"/>
  <c r="G7" i="241"/>
  <c r="M7" i="241"/>
  <c r="I7" i="241"/>
  <c r="E7" i="241"/>
  <c r="L7" i="241"/>
  <c r="D7" i="241"/>
  <c r="H7" i="241"/>
  <c r="C81" i="238"/>
  <c r="G91" i="239"/>
  <c r="G118" i="239" s="1"/>
  <c r="G123" i="239" s="1"/>
  <c r="G77" i="239" s="1"/>
  <c r="F21" i="240"/>
  <c r="C15" i="240"/>
  <c r="C24" i="240"/>
  <c r="E62" i="240"/>
  <c r="C62" i="240" s="1"/>
  <c r="C84" i="240"/>
  <c r="D91" i="240"/>
  <c r="J7" i="241"/>
  <c r="E101" i="238" l="1"/>
  <c r="E118" i="239"/>
  <c r="E123" i="239" s="1"/>
  <c r="F73" i="240"/>
  <c r="F80" i="240" s="1"/>
  <c r="C62" i="239"/>
  <c r="E73" i="239"/>
  <c r="E80" i="239" s="1"/>
  <c r="C15" i="238"/>
  <c r="L24" i="241"/>
  <c r="F118" i="240"/>
  <c r="F123" i="240" s="1"/>
  <c r="F40" i="238"/>
  <c r="G91" i="238"/>
  <c r="M32" i="241"/>
  <c r="M28" i="241" s="1"/>
  <c r="J32" i="241"/>
  <c r="J28" i="241" s="1"/>
  <c r="K32" i="241"/>
  <c r="K28" i="241" s="1"/>
  <c r="C26" i="241"/>
  <c r="M26" i="241" s="1"/>
  <c r="C72" i="238"/>
  <c r="F62" i="238"/>
  <c r="F79" i="238"/>
  <c r="N32" i="241"/>
  <c r="N28" i="241" s="1"/>
  <c r="E32" i="241"/>
  <c r="E28" i="241" s="1"/>
  <c r="L32" i="241"/>
  <c r="L28" i="241" s="1"/>
  <c r="F32" i="241"/>
  <c r="F28" i="241" s="1"/>
  <c r="O32" i="241"/>
  <c r="O28" i="241" s="1"/>
  <c r="G32" i="241"/>
  <c r="G28" i="241" s="1"/>
  <c r="I32" i="241"/>
  <c r="I28" i="241" s="1"/>
  <c r="D38" i="237"/>
  <c r="D79" i="238"/>
  <c r="D23" i="237"/>
  <c r="N24" i="241"/>
  <c r="G24" i="241"/>
  <c r="I24" i="241"/>
  <c r="P24" i="241" s="1"/>
  <c r="H24" i="241"/>
  <c r="K24" i="241"/>
  <c r="M24" i="241"/>
  <c r="J24" i="241"/>
  <c r="D24" i="241"/>
  <c r="O24" i="241"/>
  <c r="D21" i="238"/>
  <c r="C50" i="238"/>
  <c r="C47" i="238"/>
  <c r="C42" i="238"/>
  <c r="C37" i="238"/>
  <c r="D32" i="241"/>
  <c r="D28" i="241" s="1"/>
  <c r="C21" i="233"/>
  <c r="C112" i="238"/>
  <c r="P8" i="241"/>
  <c r="H34" i="237"/>
  <c r="C91" i="239"/>
  <c r="D118" i="239"/>
  <c r="D120" i="240"/>
  <c r="E77" i="240"/>
  <c r="H29" i="238"/>
  <c r="O9" i="241"/>
  <c r="K9" i="241"/>
  <c r="G9" i="241"/>
  <c r="M9" i="241"/>
  <c r="I9" i="241"/>
  <c r="E9" i="241"/>
  <c r="H9" i="241"/>
  <c r="L9" i="241"/>
  <c r="D9" i="241"/>
  <c r="N9" i="241"/>
  <c r="F9" i="241"/>
  <c r="J9" i="241"/>
  <c r="C40" i="233"/>
  <c r="E91" i="238"/>
  <c r="D80" i="239"/>
  <c r="C73" i="239"/>
  <c r="D91" i="238"/>
  <c r="E62" i="238"/>
  <c r="D118" i="240"/>
  <c r="C91" i="240"/>
  <c r="E73" i="240"/>
  <c r="G40" i="238"/>
  <c r="E29" i="238"/>
  <c r="C40" i="239"/>
  <c r="C93" i="238"/>
  <c r="D62" i="238"/>
  <c r="C62" i="233"/>
  <c r="C29" i="233"/>
  <c r="D29" i="238"/>
  <c r="C107" i="238"/>
  <c r="C28" i="241"/>
  <c r="C22" i="238"/>
  <c r="M18" i="241"/>
  <c r="M16" i="241" s="1"/>
  <c r="I18" i="241"/>
  <c r="I16" i="241" s="1"/>
  <c r="E18" i="241"/>
  <c r="E16" i="241" s="1"/>
  <c r="O18" i="241"/>
  <c r="O16" i="241" s="1"/>
  <c r="K18" i="241"/>
  <c r="K16" i="241" s="1"/>
  <c r="G18" i="241"/>
  <c r="G16" i="241" s="1"/>
  <c r="C16" i="241"/>
  <c r="H18" i="241"/>
  <c r="H16" i="241" s="1"/>
  <c r="L18" i="241"/>
  <c r="L16" i="241" s="1"/>
  <c r="D18" i="241"/>
  <c r="F18" i="241"/>
  <c r="F16" i="241" s="1"/>
  <c r="N18" i="241"/>
  <c r="N16" i="241" s="1"/>
  <c r="J18" i="241"/>
  <c r="J16" i="241" s="1"/>
  <c r="F73" i="233"/>
  <c r="H73" i="233"/>
  <c r="G73" i="233"/>
  <c r="D101" i="238"/>
  <c r="C24" i="238"/>
  <c r="C84" i="238"/>
  <c r="H91" i="238"/>
  <c r="C25" i="241"/>
  <c r="C68" i="238"/>
  <c r="E21" i="238"/>
  <c r="E73" i="233"/>
  <c r="F91" i="238"/>
  <c r="E40" i="238"/>
  <c r="G77" i="238"/>
  <c r="C77" i="239"/>
  <c r="G78" i="239"/>
  <c r="P7" i="241"/>
  <c r="C21" i="240"/>
  <c r="C117" i="238"/>
  <c r="C79" i="233"/>
  <c r="C36" i="238"/>
  <c r="I26" i="241"/>
  <c r="O26" i="241"/>
  <c r="G26" i="241"/>
  <c r="L26" i="241"/>
  <c r="F26" i="241"/>
  <c r="J26" i="241"/>
  <c r="C29" i="239"/>
  <c r="C13" i="238"/>
  <c r="O13" i="241"/>
  <c r="K13" i="241"/>
  <c r="G13" i="241"/>
  <c r="M13" i="241"/>
  <c r="I13" i="241"/>
  <c r="E13" i="241"/>
  <c r="H13" i="241"/>
  <c r="L13" i="241"/>
  <c r="D13" i="241"/>
  <c r="F13" i="241"/>
  <c r="J13" i="241"/>
  <c r="N13" i="241"/>
  <c r="F21" i="238"/>
  <c r="G118" i="238"/>
  <c r="D73" i="233"/>
  <c r="N26" i="241" l="1"/>
  <c r="D26" i="241"/>
  <c r="H26" i="241"/>
  <c r="K26" i="241"/>
  <c r="E26" i="241"/>
  <c r="P28" i="241"/>
  <c r="P32" i="241"/>
  <c r="C21" i="238"/>
  <c r="D8" i="237"/>
  <c r="C20" i="241"/>
  <c r="I20" i="241" s="1"/>
  <c r="F118" i="238"/>
  <c r="G73" i="238"/>
  <c r="G80" i="233"/>
  <c r="C21" i="241"/>
  <c r="D21" i="237"/>
  <c r="D29" i="237" s="1"/>
  <c r="C29" i="238"/>
  <c r="P13" i="241"/>
  <c r="E80" i="233"/>
  <c r="E73" i="238"/>
  <c r="H73" i="238"/>
  <c r="H80" i="233"/>
  <c r="C91" i="238"/>
  <c r="C73" i="233"/>
  <c r="D80" i="233"/>
  <c r="G123" i="238"/>
  <c r="P26" i="241"/>
  <c r="G79" i="239"/>
  <c r="C78" i="239"/>
  <c r="G78" i="238"/>
  <c r="H118" i="238"/>
  <c r="G29" i="237"/>
  <c r="C118" i="240"/>
  <c r="D118" i="238"/>
  <c r="E118" i="238"/>
  <c r="C120" i="240"/>
  <c r="C120" i="238" s="1"/>
  <c r="D31" i="240"/>
  <c r="D120" i="238"/>
  <c r="D121" i="240"/>
  <c r="D123" i="239"/>
  <c r="C123" i="239" s="1"/>
  <c r="C118" i="239"/>
  <c r="O25" i="241"/>
  <c r="K25" i="241"/>
  <c r="G25" i="241"/>
  <c r="M25" i="241"/>
  <c r="I25" i="241"/>
  <c r="E25" i="241"/>
  <c r="N25" i="241"/>
  <c r="F25" i="241"/>
  <c r="J25" i="241"/>
  <c r="D25" i="241"/>
  <c r="L25" i="241"/>
  <c r="H25" i="241"/>
  <c r="C22" i="241"/>
  <c r="D9" i="237"/>
  <c r="C101" i="238"/>
  <c r="M12" i="241"/>
  <c r="I12" i="241"/>
  <c r="E12" i="241"/>
  <c r="O12" i="241"/>
  <c r="K12" i="241"/>
  <c r="G12" i="241"/>
  <c r="N12" i="241"/>
  <c r="F12" i="241"/>
  <c r="J12" i="241"/>
  <c r="D12" i="241"/>
  <c r="H12" i="241"/>
  <c r="L12" i="241"/>
  <c r="C23" i="241"/>
  <c r="C62" i="238"/>
  <c r="D10" i="237"/>
  <c r="F80" i="233"/>
  <c r="F73" i="238"/>
  <c r="P18" i="241"/>
  <c r="D16" i="241"/>
  <c r="P16" i="241" s="1"/>
  <c r="P9" i="241"/>
  <c r="C77" i="240"/>
  <c r="C77" i="238" s="1"/>
  <c r="E78" i="240"/>
  <c r="E77" i="238"/>
  <c r="G49" i="254" l="1"/>
  <c r="E49" i="254"/>
  <c r="D49" i="254"/>
  <c r="D16" i="237"/>
  <c r="D33" i="237" s="1"/>
  <c r="D39" i="237" s="1"/>
  <c r="C27" i="241"/>
  <c r="C33" i="241" s="1"/>
  <c r="H80" i="238"/>
  <c r="H49" i="254"/>
  <c r="F80" i="238"/>
  <c r="F49" i="254"/>
  <c r="N20" i="241"/>
  <c r="O20" i="241"/>
  <c r="D20" i="241"/>
  <c r="H20" i="241"/>
  <c r="K20" i="241"/>
  <c r="M20" i="241"/>
  <c r="L20" i="241"/>
  <c r="E20" i="241"/>
  <c r="J20" i="241"/>
  <c r="F20" i="241"/>
  <c r="G20" i="241"/>
  <c r="G16" i="237"/>
  <c r="E79" i="240"/>
  <c r="C78" i="240"/>
  <c r="E78" i="238"/>
  <c r="M22" i="241"/>
  <c r="I22" i="241"/>
  <c r="E22" i="241"/>
  <c r="O22" i="241"/>
  <c r="K22" i="241"/>
  <c r="G22" i="241"/>
  <c r="H22" i="241"/>
  <c r="L22" i="241"/>
  <c r="D22" i="241"/>
  <c r="J22" i="241"/>
  <c r="N22" i="241"/>
  <c r="F22" i="241"/>
  <c r="C121" i="240"/>
  <c r="C121" i="238" s="1"/>
  <c r="D122" i="240"/>
  <c r="D121" i="238"/>
  <c r="C78" i="238"/>
  <c r="H29" i="237"/>
  <c r="G30" i="237"/>
  <c r="G31" i="237" s="1"/>
  <c r="F123" i="238"/>
  <c r="P12" i="241"/>
  <c r="O11" i="241"/>
  <c r="K11" i="241"/>
  <c r="G11" i="241"/>
  <c r="M11" i="241"/>
  <c r="I11" i="241"/>
  <c r="E11" i="241"/>
  <c r="L11" i="241"/>
  <c r="D11" i="241"/>
  <c r="H11" i="241"/>
  <c r="F11" i="241"/>
  <c r="J11" i="241"/>
  <c r="N11" i="241"/>
  <c r="E123" i="238"/>
  <c r="G79" i="238"/>
  <c r="C79" i="239"/>
  <c r="G80" i="239"/>
  <c r="C80" i="239" s="1"/>
  <c r="C80" i="233"/>
  <c r="O21" i="241"/>
  <c r="K21" i="241"/>
  <c r="G21" i="241"/>
  <c r="M21" i="241"/>
  <c r="I21" i="241"/>
  <c r="E21" i="241"/>
  <c r="N21" i="241"/>
  <c r="F21" i="241"/>
  <c r="J21" i="241"/>
  <c r="H21" i="241"/>
  <c r="L21" i="241"/>
  <c r="D21" i="241"/>
  <c r="O23" i="241"/>
  <c r="K23" i="241"/>
  <c r="G23" i="241"/>
  <c r="M23" i="241"/>
  <c r="I23" i="241"/>
  <c r="E23" i="241"/>
  <c r="J23" i="241"/>
  <c r="N23" i="241"/>
  <c r="F23" i="241"/>
  <c r="L23" i="241"/>
  <c r="H23" i="241"/>
  <c r="D23" i="241"/>
  <c r="C31" i="240"/>
  <c r="C31" i="238" s="1"/>
  <c r="D30" i="240"/>
  <c r="D31" i="238"/>
  <c r="C118" i="238"/>
  <c r="H123" i="238"/>
  <c r="M10" i="241"/>
  <c r="I10" i="241"/>
  <c r="E10" i="241"/>
  <c r="O10" i="241"/>
  <c r="K10" i="241"/>
  <c r="G10" i="241"/>
  <c r="J10" i="241"/>
  <c r="N10" i="241"/>
  <c r="F10" i="241"/>
  <c r="D10" i="241"/>
  <c r="L10" i="241"/>
  <c r="H10" i="241"/>
  <c r="C15" i="241"/>
  <c r="C19" i="241" s="1"/>
  <c r="G80" i="238"/>
  <c r="P25" i="241"/>
  <c r="G15" i="241" l="1"/>
  <c r="G19" i="241" s="1"/>
  <c r="I15" i="241"/>
  <c r="I19" i="241" s="1"/>
  <c r="M15" i="241"/>
  <c r="M19" i="241" s="1"/>
  <c r="P20" i="241"/>
  <c r="M27" i="241"/>
  <c r="M33" i="241" s="1"/>
  <c r="G17" i="237"/>
  <c r="G18" i="237" s="1"/>
  <c r="H16" i="237"/>
  <c r="J27" i="241"/>
  <c r="J33" i="241" s="1"/>
  <c r="I27" i="241"/>
  <c r="I33" i="241" s="1"/>
  <c r="O27" i="241"/>
  <c r="O33" i="241" s="1"/>
  <c r="N27" i="241"/>
  <c r="N33" i="241" s="1"/>
  <c r="H27" i="241"/>
  <c r="H33" i="241" s="1"/>
  <c r="F15" i="241"/>
  <c r="F19" i="241" s="1"/>
  <c r="K15" i="241"/>
  <c r="K19" i="241" s="1"/>
  <c r="L27" i="241"/>
  <c r="L33" i="241" s="1"/>
  <c r="G27" i="241"/>
  <c r="G33" i="241" s="1"/>
  <c r="C49" i="254"/>
  <c r="C50" i="254" s="1"/>
  <c r="H15" i="241"/>
  <c r="H19" i="241" s="1"/>
  <c r="O15" i="241"/>
  <c r="O19" i="241" s="1"/>
  <c r="F27" i="241"/>
  <c r="F33" i="241" s="1"/>
  <c r="E27" i="241"/>
  <c r="E33" i="241" s="1"/>
  <c r="K27" i="241"/>
  <c r="K33" i="241" s="1"/>
  <c r="G33" i="237"/>
  <c r="G39" i="237" s="1"/>
  <c r="L15" i="241"/>
  <c r="L19" i="241" s="1"/>
  <c r="J15" i="241"/>
  <c r="J19" i="241" s="1"/>
  <c r="E15" i="241"/>
  <c r="E19" i="241" s="1"/>
  <c r="C30" i="240"/>
  <c r="C30" i="238" s="1"/>
  <c r="D40" i="240"/>
  <c r="D30" i="238"/>
  <c r="C79" i="238"/>
  <c r="P11" i="241"/>
  <c r="C122" i="240"/>
  <c r="C122" i="238" s="1"/>
  <c r="D122" i="238"/>
  <c r="D123" i="240"/>
  <c r="C79" i="240"/>
  <c r="E79" i="238"/>
  <c r="E80" i="240"/>
  <c r="E80" i="238" s="1"/>
  <c r="P10" i="241"/>
  <c r="D15" i="241"/>
  <c r="P21" i="241"/>
  <c r="P22" i="241"/>
  <c r="P23" i="241"/>
  <c r="N15" i="241"/>
  <c r="N19" i="241" s="1"/>
  <c r="D27" i="241"/>
  <c r="H33" i="237" l="1"/>
  <c r="C123" i="240"/>
  <c r="C123" i="238" s="1"/>
  <c r="D123" i="238"/>
  <c r="C40" i="240"/>
  <c r="C40" i="238" s="1"/>
  <c r="D73" i="240"/>
  <c r="D40" i="238"/>
  <c r="D33" i="241"/>
  <c r="P33" i="241" s="1"/>
  <c r="P27" i="241"/>
  <c r="P15" i="241"/>
  <c r="D19" i="241"/>
  <c r="P19" i="241" s="1"/>
  <c r="D80" i="240" l="1"/>
  <c r="C73" i="240"/>
  <c r="C73" i="238" s="1"/>
  <c r="D73" i="238"/>
  <c r="C80" i="240" l="1"/>
  <c r="C80" i="238" s="1"/>
  <c r="D80" i="238"/>
</calcChain>
</file>

<file path=xl/sharedStrings.xml><?xml version="1.0" encoding="utf-8"?>
<sst xmlns="http://schemas.openxmlformats.org/spreadsheetml/2006/main" count="860" uniqueCount="418">
  <si>
    <t>Berhida Város Önkormányzata</t>
  </si>
  <si>
    <t>Sor-
szám</t>
  </si>
  <si>
    <t>Rovat megnevezése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</si>
  <si>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</si>
  <si>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</si>
  <si>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</si>
  <si>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</si>
  <si>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</si>
  <si>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</si>
  <si>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</si>
  <si>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</si>
  <si>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</si>
  <si>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</si>
  <si>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</si>
  <si>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</si>
  <si>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</si>
  <si>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</si>
  <si>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</si>
  <si>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</si>
  <si>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</si>
  <si>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</si>
  <si>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</si>
  <si>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</si>
  <si>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</si>
  <si>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</si>
  <si>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</si>
  <si>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</si>
  <si>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</si>
  <si>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</si>
  <si>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</si>
  <si>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</si>
  <si>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</si>
  <si>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</si>
  <si>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</si>
  <si>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</si>
  <si>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</si>
  <si>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</si>
  <si>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</si>
  <si>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</si>
  <si>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</si>
  <si>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TESZ</t>
  </si>
  <si>
    <t>Süni</t>
  </si>
  <si>
    <t>Helyi önkormányzatok működésének általános támogatása (B1111)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</si>
  <si>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</si>
  <si>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</si>
  <si>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</si>
  <si>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</si>
  <si>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</si>
  <si>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</si>
  <si>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</si>
  <si>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</si>
  <si>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</si>
  <si>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Termékek és szolgáltatások adói  (B35)</t>
  </si>
  <si>
    <t>Egyéb közhatalmi bevételek (B36)</t>
  </si>
  <si>
    <t>Közhatalmi bevételek (B3)</t>
  </si>
  <si>
    <t>Szolgáltatások (B4021)</t>
  </si>
  <si>
    <t>ebből: bérleti díj bev (B40212)</t>
  </si>
  <si>
    <t>Közvetített szolgáltatások ellenértéke  (B403)</t>
  </si>
  <si>
    <t>ebből: államháztartáson belül (B40311)</t>
  </si>
  <si>
    <t>ebből: államháztartáson kívül (B40312)</t>
  </si>
  <si>
    <t>ebből: önkormányzati vagyon vagyonkezelésbe adásából származó bevétel (B404133)</t>
  </si>
  <si>
    <t>ebből: egy önk tulajdonosi bevétel (B404139)</t>
  </si>
  <si>
    <t>Általános forgalmi adó visszatérítése (B4071)</t>
  </si>
  <si>
    <t>Biztosító által fizetett kártérítés (B4101)</t>
  </si>
  <si>
    <t>Működési bevételek (B4)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</si>
  <si>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</si>
  <si>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</si>
  <si>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</si>
  <si>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</si>
  <si>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</si>
  <si>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</si>
  <si>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Államháztartáson belüli megelőlegezések (B814)</t>
  </si>
  <si>
    <t>Belföldi finanszírozás bevételei (B81)</t>
  </si>
  <si>
    <t>Finanszírozási bevételek  (B8)</t>
  </si>
  <si>
    <t>Kiadások</t>
  </si>
  <si>
    <t>Ft-ban</t>
  </si>
  <si>
    <t>B</t>
  </si>
  <si>
    <t>C</t>
  </si>
  <si>
    <t>F</t>
  </si>
  <si>
    <t>Felújítások</t>
  </si>
  <si>
    <t>Eredeti előir</t>
  </si>
  <si>
    <t>Beruházások</t>
  </si>
  <si>
    <t>ÖH egyéb gép, berend + áfa</t>
  </si>
  <si>
    <t>adatok Ft-ban</t>
  </si>
  <si>
    <t>Működési bevételek</t>
  </si>
  <si>
    <t xml:space="preserve">ÖNK védőnői szolg. Egyéb eszközbeszerzés  </t>
  </si>
  <si>
    <t>Működési célú átvett pénzeszközök (B6)</t>
  </si>
  <si>
    <t>Egyéb működési célú átvett pénzeszközök (65)</t>
  </si>
  <si>
    <t>Elszámolásból származó bevételek (B116)</t>
  </si>
  <si>
    <t>Süni egyéb tárgyi eszköz + áfa</t>
  </si>
  <si>
    <t xml:space="preserve">ÖNK urnahely temetkezési hely kialakítás </t>
  </si>
  <si>
    <t>Kultúrház</t>
  </si>
  <si>
    <t>adatok  Ft-ban</t>
  </si>
  <si>
    <t xml:space="preserve">Berhida Város Önkormányzata </t>
  </si>
  <si>
    <t>BEVÉTELEK</t>
  </si>
  <si>
    <t>Eredeti előirányzat összesen</t>
  </si>
  <si>
    <t>Közös Hivatal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</si>
  <si>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</si>
  <si>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</si>
  <si>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</si>
  <si>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</si>
  <si>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</si>
  <si>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</si>
  <si>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</si>
  <si>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</si>
  <si>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</si>
  <si>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</si>
  <si>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</si>
  <si>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</si>
  <si>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</si>
  <si>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</si>
  <si>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</si>
  <si>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</si>
  <si>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</si>
  <si>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</si>
  <si>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</si>
  <si>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</si>
  <si>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</si>
  <si>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</si>
  <si>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</si>
  <si>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</si>
  <si>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</si>
  <si>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</si>
  <si>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</si>
  <si>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</si>
  <si>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</si>
  <si>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</si>
  <si>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</si>
  <si>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</si>
  <si>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</si>
  <si>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</si>
  <si>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</si>
  <si>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</si>
  <si>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KIADÁSOK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</si>
  <si>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</si>
  <si>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</si>
  <si>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</si>
  <si>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</si>
  <si>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</si>
  <si>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</si>
  <si>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egyéb civil szervezeteknek</t>
  </si>
  <si>
    <t>KÖTELEZŐ FELADATOK</t>
  </si>
  <si>
    <t>ÖNKÉNT VÁLLALT FELADATOK</t>
  </si>
  <si>
    <t>ÁLLAMIGAZGATÁSI FELADATOK</t>
  </si>
  <si>
    <t>ÖNK tervek</t>
  </si>
  <si>
    <t>Egyéb működési célú támogatások államháztartáson kívülre  (K512)</t>
  </si>
  <si>
    <t>Berhida Város Önkormányzatának</t>
  </si>
  <si>
    <t xml:space="preserve">A </t>
  </si>
  <si>
    <t xml:space="preserve">E </t>
  </si>
  <si>
    <t xml:space="preserve">D </t>
  </si>
  <si>
    <t>Egyéb felhalmozási célú támogatások államháztartáson belülre  (K84)</t>
  </si>
  <si>
    <t>Egyéb felhalmozási célú támogatás Áht-n kívülre (K89)</t>
  </si>
  <si>
    <t>TESZ egyéb gép- berendezés+áfa</t>
  </si>
  <si>
    <t>ÖNK rendezési terv, települési rendezési eszköz terv módosítás</t>
  </si>
  <si>
    <t xml:space="preserve">                                    BERHIDA VÁROS ÖNKORMÁNYZATA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</si>
  <si>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</si>
  <si>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</si>
  <si>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</si>
  <si>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</si>
  <si>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</si>
  <si>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</si>
  <si>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</si>
  <si>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</si>
  <si>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</si>
  <si>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</si>
  <si>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</si>
  <si>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</si>
  <si>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</si>
  <si>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</si>
  <si>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</si>
  <si>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</si>
  <si>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</si>
  <si>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</si>
  <si>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</si>
  <si>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</si>
  <si>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</si>
  <si>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</si>
  <si>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</si>
  <si>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</si>
  <si>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</si>
  <si>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</si>
  <si>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</si>
  <si>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</si>
  <si>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</si>
  <si>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</si>
  <si>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</si>
  <si>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</si>
  <si>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</si>
  <si>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</si>
  <si>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</si>
  <si>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</si>
  <si>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</si>
  <si>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</si>
  <si>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</si>
  <si>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</si>
  <si>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</si>
  <si>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</si>
  <si>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</si>
  <si>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iránytószervi támogatás</t>
  </si>
  <si>
    <t>iránítószervi támogatás</t>
  </si>
  <si>
    <t>kv-i mararvány</t>
  </si>
  <si>
    <t>Áht megelőleg visszafiz</t>
  </si>
  <si>
    <t>Össz bevétel</t>
  </si>
  <si>
    <t>Össz Kiadás</t>
  </si>
  <si>
    <t>Áht megelőlegezés</t>
  </si>
  <si>
    <t xml:space="preserve">állami támogatások részletezése </t>
  </si>
  <si>
    <t>IPA alap</t>
  </si>
  <si>
    <t>elvonás</t>
  </si>
  <si>
    <t>0,55 %-nak</t>
  </si>
  <si>
    <t>1 lakosra jutó adóerőképesség</t>
  </si>
  <si>
    <t>fő</t>
  </si>
  <si>
    <t>beszámítás</t>
  </si>
  <si>
    <t>2019 tényl</t>
  </si>
  <si>
    <t>Forint</t>
  </si>
  <si>
    <t>Módosított összesen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</si>
  <si>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</si>
  <si>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</si>
  <si>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</si>
  <si>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</si>
  <si>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</si>
  <si>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</si>
  <si>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</si>
  <si>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</si>
  <si>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</si>
  <si>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Polgármesterek illetményének támogatása</t>
  </si>
  <si>
    <t>2.)Települési önkorm. Egyes köznevelési feladatainak támoga</t>
  </si>
  <si>
    <t>óvodapedagógusok bértámogatása  4 hó</t>
  </si>
  <si>
    <t>óvodaped munkáját közvetlenül segítők bértámogatása  4 hó</t>
  </si>
  <si>
    <t>Óvoda működtetési támogatás 8 hó</t>
  </si>
  <si>
    <t>Óvoda működtetési támogatás 4 hó</t>
  </si>
  <si>
    <t xml:space="preserve">Kieg tám. Óv pedag minősítéséhez II. kategóriába sorolt 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</si>
  <si>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</si>
  <si>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</si>
  <si>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</si>
  <si>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</si>
  <si>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</si>
  <si>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</si>
  <si>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működtetési tám</t>
  </si>
  <si>
    <t xml:space="preserve">Családsegítés és gyermekjóléti szolgáltatás B: 5972   Vi: 683 = 6655 fő  </t>
  </si>
  <si>
    <t>szociális étkeztetés</t>
  </si>
  <si>
    <t>házi segítségnyújtás szem élyi gondozás</t>
  </si>
  <si>
    <t>házi segítségnyújtás - szociális segítés</t>
  </si>
  <si>
    <t>időskorúak nappali ellátása</t>
  </si>
  <si>
    <t>4.) Tel önk kulturális feladatainak támogatása</t>
  </si>
  <si>
    <t xml:space="preserve">könyvtári és közművelődési feladat tám Berhida: </t>
  </si>
  <si>
    <t>könyvtári érdekeltségnövelő tám</t>
  </si>
  <si>
    <t>5.)Helyi önkorm. Kiegészítő támogatásai</t>
  </si>
  <si>
    <t>bérkompenzáció</t>
  </si>
  <si>
    <t>ÖNK Viola utca telkek közvilágítás részleges kialak</t>
  </si>
  <si>
    <t>ÖNK 181/2 hrsz-ú közút közvilágítási hálózatra csatlakozás áthúz KM</t>
  </si>
  <si>
    <t>ÖNK kamerák cseréje</t>
  </si>
  <si>
    <t>ÖNK rendezetlen ingatlan vásárlás, kerítés építés</t>
  </si>
  <si>
    <t>ÖNK közvilágítás bővítés</t>
  </si>
  <si>
    <t>ÖNK Lakat János tér kialakítása</t>
  </si>
  <si>
    <t>Hivatal</t>
  </si>
  <si>
    <t>2020 évi költségvetés</t>
  </si>
  <si>
    <t>2020. évi költségvetés</t>
  </si>
  <si>
    <t>Módosított előirányzat összesen</t>
  </si>
  <si>
    <t>ÖNK gyógyszertár padlásfeljáró elhelyezés</t>
  </si>
  <si>
    <t>ÖNK Péti úti ravatalozó akadálymentes feljáró kiépítés</t>
  </si>
  <si>
    <t>ÖNK Veszprémi úti buszmegálló beszerzés, térburkolat, kerékpár tároló</t>
  </si>
  <si>
    <t>ÖNK légkondícionáló berendezés kiép. TESZ, Családsegítő Sz., házasságkötő terem</t>
  </si>
  <si>
    <t>ÖNK Kistó kerítés építés</t>
  </si>
  <si>
    <t>ÖNK Péti úti temető Csokonai utca kapu és oszlop elhelyezés</t>
  </si>
  <si>
    <t>ÖNK Szabadság tér Takarék és a boltok előtti parkoló és járda ép.</t>
  </si>
  <si>
    <t>1/b. melléklet a 2/2020.(II.28.) rendelethez</t>
  </si>
  <si>
    <t>Települési önkormányzatok szociális, gyermekjóléti  feladatainak támogatása (B1131)</t>
  </si>
  <si>
    <t>Tel.önkormányzat gyermekétkeztetési fel.tám( B 1132)</t>
  </si>
  <si>
    <t>változás</t>
  </si>
  <si>
    <t>2/b. melléklet a 2/2020.(II.28.) rendelethez</t>
  </si>
  <si>
    <t>TESZ  imm. Javak és informatikai eszközök+áfa</t>
  </si>
  <si>
    <t>Kultúrház imm. javak és informatikai eszközök beszerzése</t>
  </si>
  <si>
    <t>Süni imm.jav és  informatika tárgyi eszköz + áfa</t>
  </si>
  <si>
    <t>ÖH imm. Javak és informatikai eszközök + áfa</t>
  </si>
  <si>
    <t>ÖNK kerékpárút kialakítás TOP 3.1.1-16 pályázat KM</t>
  </si>
  <si>
    <t>ÖNK szennyvíz tisztítótelep, csatornahál fejl. KEHOP pályázat bev</t>
  </si>
  <si>
    <t>ÖNK bölcsőde kialakítás TOP pályázat bev</t>
  </si>
  <si>
    <t>ÖNK külterületi utak pályázat bev</t>
  </si>
  <si>
    <t>ÖNK fittnes parkok kialakítása térburkolat és egyéb kialak. költség</t>
  </si>
  <si>
    <t>ÖNK VP fittnes parkok kialakítása pályázat bev</t>
  </si>
  <si>
    <t>ÖNK VP6-7.2.1.4.1.3-17 közétkeztetés fejl. Süni eszközfejl.pály.  Bev</t>
  </si>
  <si>
    <t>ÖNK Magyar I-Liszt F u. közötti járdához ter. Vásárlás</t>
  </si>
  <si>
    <t>ÖNK  Rozmaring út szennyvíz, ivóvíz beköt áthúz Viziközmű alap</t>
  </si>
  <si>
    <t>ÖNK Tulipán-Szegfű-Orgona-Margaréta u. régi-új szennyvíz szétvál.terv</t>
  </si>
  <si>
    <t>ÖNK Telkek mérőszekrény kialakítás</t>
  </si>
  <si>
    <t>ÖNK Hunyadi tér 950/10 hrsz ivókút vízellátása ( vízbekötővezeték, szakipari szerelés stb)</t>
  </si>
  <si>
    <t>ÖNK Peremarton 1765/41 ivókút vízellátása (vízbekötővezeték, vízmérő kial stb)</t>
  </si>
  <si>
    <t>TESZ permetezőgép vásárlás (fertőző betegség feladatra)</t>
  </si>
  <si>
    <t>ÖNK Fenyős sor 1528 hrsz-ú összekötő útszakasz makadámút ép</t>
  </si>
  <si>
    <t>2/d. melléklet a 2/2020.(II.28.) rendelethez</t>
  </si>
  <si>
    <t>2020.évi MÉRLEGTERV</t>
  </si>
  <si>
    <t>4. melléklet a 2/2020.(II.28.) rendelethez</t>
  </si>
  <si>
    <t>a működési és felhalmozási célú bevételi és kiadási előirányzatokról</t>
  </si>
  <si>
    <t>Államkötvény visszaváltás</t>
  </si>
  <si>
    <t>9/a. melléklet a 2/2020.(II.28.) rendelethez</t>
  </si>
  <si>
    <t>9/b  melléklet a 2/2020.(II.28.) rendelethez</t>
  </si>
  <si>
    <t>9/C. melléklet a 2/2020.(II.28.) rendelethez</t>
  </si>
  <si>
    <t>ELŐIRÁNYZAT FELHASZNÁLÁSI ÜTEMTERV</t>
  </si>
  <si>
    <t>13. melléklet a 2/2020.(II.28.) rendelethez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</si>
  <si>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</si>
  <si>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</si>
  <si>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</si>
  <si>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</si>
  <si>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</si>
  <si>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</si>
  <si>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</si>
  <si>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</si>
  <si>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</si>
  <si>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</si>
  <si>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</si>
  <si>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</si>
  <si>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</si>
  <si>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</si>
  <si>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</si>
  <si>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</si>
  <si>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</si>
  <si>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</si>
  <si>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</si>
  <si>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</si>
  <si>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</si>
  <si>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</si>
  <si>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</si>
  <si>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</si>
  <si>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</si>
  <si>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</si>
  <si>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</si>
  <si>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</si>
  <si>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</si>
  <si>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</si>
  <si>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</si>
  <si>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</si>
  <si>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Államkötvény értékesítés</t>
  </si>
  <si>
    <t>BEVÉTELEK ÖSSZESEN:</t>
  </si>
  <si>
    <t>1/a. melléklet a 2/2020.(II.28.) rendelethez</t>
  </si>
  <si>
    <t xml:space="preserve">                                                 </t>
  </si>
  <si>
    <t>Intézményi összesen</t>
  </si>
  <si>
    <t>Önkorm</t>
  </si>
  <si>
    <t>Családs Berh</t>
  </si>
  <si>
    <t>Családs Vi</t>
  </si>
  <si>
    <t>Hétszínvirág</t>
  </si>
  <si>
    <t>Vi Óvoda</t>
  </si>
  <si>
    <t>óvodapedagógusok bértámogatása  8 hó (2020 éves)</t>
  </si>
  <si>
    <t>óvodaped munkáját közvetlenül segítők bértámogatása  8 hó (2020 éves)</t>
  </si>
  <si>
    <t>2019. évi állami tám. elszámolásból adódó bevétel</t>
  </si>
  <si>
    <t>Mód előir</t>
  </si>
  <si>
    <t>Mód javasl</t>
  </si>
  <si>
    <t>ÖNKVeszprémi út kerékpárút összekötő szakasz kial.</t>
  </si>
  <si>
    <t>Bölcsődei ellátás bértámogatás középfokú kisgyermeknevelők stb.</t>
  </si>
  <si>
    <t>Bölcsődei ellátás bértámogatás felsőfokú kisgyermeknevelők stb.</t>
  </si>
  <si>
    <t>ÖNK Jázmin és szegfű u. csapadékvíz hálózat összekötő vezeték talajterhl.díjból+t.évi bev</t>
  </si>
  <si>
    <t>ÖNK Ledes világító információs tábla, egyéb COVID 19 eszköz</t>
  </si>
  <si>
    <t>ÖNK Lieder támog egyéb gép, eszköz beszerzés +áfa</t>
  </si>
  <si>
    <t>ÖNK Rezeda-Ibolya között az Orgona u. baoldal árok építés</t>
  </si>
  <si>
    <t>ÖNK fűnyíró traktor vásárlás</t>
  </si>
  <si>
    <t>ÖNK 87/4 szennyvízcsatorna kiépítés Lakat J téren</t>
  </si>
  <si>
    <t>ÖNK rendőrség épületébe eszközbeszerzés</t>
  </si>
  <si>
    <t>Kultúrház  egyéb gép, berend beszerzés, könyv</t>
  </si>
  <si>
    <t>Művelődési Ház szakkörök kisértékű te + áfa</t>
  </si>
  <si>
    <t>kieg. Min bér tám</t>
  </si>
  <si>
    <t>bölcsődei kieg bér</t>
  </si>
  <si>
    <t>TESZ traktorvásárlás</t>
  </si>
  <si>
    <t>Finanszírozási bev.összesen</t>
  </si>
  <si>
    <t>Finanszírozási kiad..összesen</t>
  </si>
  <si>
    <t>Költségv.bevételek összesen (I+II):</t>
  </si>
  <si>
    <t>Költségv. kiadások összesen (I+II):</t>
  </si>
  <si>
    <t>Egyéb áruhasználati és szolgáltatási adók (B355)</t>
  </si>
  <si>
    <t>kapott (járó) kamatok és kamatjellegű bevételek ÁHK(B408)</t>
  </si>
  <si>
    <t>Működési c. visszatérítendő tám, kölcs (B64)</t>
  </si>
  <si>
    <t>ÖNK fittnesparkhoz Teq ONE asztal és kialakítás</t>
  </si>
  <si>
    <t>2020 tényl</t>
  </si>
  <si>
    <t>kieg. Min bér tám szoc.</t>
  </si>
  <si>
    <t>bölcsődei kiegészítő tám. Bér</t>
  </si>
  <si>
    <t>kulturális pótlék</t>
  </si>
  <si>
    <t>ágazati pótlék</t>
  </si>
  <si>
    <t>ellátottak pénzbeli juttatásai</t>
  </si>
  <si>
    <t>A</t>
  </si>
  <si>
    <t xml:space="preserve">B </t>
  </si>
  <si>
    <t>D</t>
  </si>
  <si>
    <t>E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</si>
  <si>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</si>
  <si>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</si>
  <si>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</si>
  <si>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</si>
  <si>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</si>
  <si>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</si>
  <si>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</si>
  <si>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</si>
  <si>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</si>
  <si>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</si>
  <si>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 célonként</t>
  </si>
  <si>
    <t>Gyermekvéd.támog.</t>
  </si>
  <si>
    <t>Lakhatási támog</t>
  </si>
  <si>
    <t>Temetési segély</t>
  </si>
  <si>
    <t>közgyógy ellátás helyi megáll</t>
  </si>
  <si>
    <t xml:space="preserve">Átmeneti segély </t>
  </si>
  <si>
    <t>Köztemetés</t>
  </si>
  <si>
    <t>Intézményi ell., oktatásban részt  vevők</t>
  </si>
  <si>
    <t>Arany János ösztöndíj</t>
  </si>
  <si>
    <t>érettségire jelentkezők regisztrációs díja</t>
  </si>
  <si>
    <t>Dologi kiadás</t>
  </si>
  <si>
    <t>szociális tüzifa juttatás</t>
  </si>
  <si>
    <t>Egyéb központi kezelésű tám</t>
  </si>
  <si>
    <t>Bursa hungarica felsőoktatási pály tám</t>
  </si>
  <si>
    <t>MMINDÖSSZESEN</t>
  </si>
  <si>
    <t>6. melléklet a 2/2020.(II.28.) rendelethez</t>
  </si>
  <si>
    <t>ÖNK védőnői szolg és gyermekorvosi rendelők előtető</t>
  </si>
  <si>
    <t>ÖNK II. orvosi rendelő eszközbeszerzés</t>
  </si>
  <si>
    <t xml:space="preserve">ÖNK Berhida, Tulipán út 8. és Tulipán út 13.-15.-17. számú lakóépületek régi és új szennyvízelvezetés, továbbá a Berhida, Szegfű út 8-14. számú lakóépületek szennyvízbekötéseinek kivitelezése  </t>
  </si>
  <si>
    <t>Művelődési Ház szakkörök informatikai eszközök + áfa</t>
  </si>
  <si>
    <t>1. melléklet a 4/2021.(II.25.) rendelethez</t>
  </si>
  <si>
    <t>2. melléklet a 4/2021.(II.25.) rendelethez</t>
  </si>
  <si>
    <t>3. melléklet a 4/2021.(II.25.) rendelethez</t>
  </si>
  <si>
    <t>6. melléklet a 4/2021.(II.25.) rendelethez</t>
  </si>
  <si>
    <t>5. melléklet a 4/2021.(II.25.) rendelethez</t>
  </si>
  <si>
    <t>7. melléklet a 4/2021.(II.25.) rendelethez</t>
  </si>
  <si>
    <t>8. melléklet a 4/2021.(II.25.) rendelethez</t>
  </si>
  <si>
    <t>9. melléklet a 4/2021.(II.25.) rendelethez</t>
  </si>
  <si>
    <t>10. melléklet a 4/2021.(II.25.)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</si>
</sst>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F_t_-;\-* #,##0.00\ _F_t_-;_-* &quot;-&quot;??\ _F_t_-;_-@_-"/>
    <numFmt numFmtId="165" formatCode="00"/>
    <numFmt numFmtId="166" formatCode="_-* #,##0\ _F_t_-;\-* #,##0\ _F_t_-;_-* &quot;-&quot;??\ _F_t_-;_-@_-"/>
    <numFmt numFmtId="167" formatCode="_-* #,##0.0\ _F_t_-;\-* #,##0.0\ _F_t_-;_-* &quot;-&quot;??\ _F_t_-;_-@_-"/>
    <numFmt numFmtId="168" formatCode="0__"/>
  </numFmts>
  <fonts count="7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4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14"/>
      <name val="Arial CE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FFFF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8">
    <xf numFmtId="0" fontId="0" fillId="0" borderId="0"/>
    <xf numFmtId="164" fontId="49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46" fillId="0" borderId="0"/>
    <xf numFmtId="0" fontId="58" fillId="0" borderId="0"/>
    <xf numFmtId="0" fontId="44" fillId="0" borderId="0"/>
    <xf numFmtId="0" fontId="58" fillId="0" borderId="0"/>
    <xf numFmtId="0" fontId="58" fillId="0" borderId="0"/>
    <xf numFmtId="0" fontId="5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49" fillId="0" borderId="0"/>
    <xf numFmtId="0" fontId="40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39" fillId="0" borderId="0"/>
    <xf numFmtId="0" fontId="59" fillId="0" borderId="0"/>
    <xf numFmtId="0" fontId="60" fillId="0" borderId="0"/>
    <xf numFmtId="0" fontId="49" fillId="0" borderId="0"/>
    <xf numFmtId="164" fontId="39" fillId="0" borderId="0" applyFont="0" applyFill="0" applyBorder="0" applyAlignment="0" applyProtection="0"/>
    <xf numFmtId="0" fontId="38" fillId="0" borderId="0"/>
    <xf numFmtId="164" fontId="41" fillId="0" borderId="0" applyFont="0" applyFill="0" applyBorder="0" applyAlignment="0" applyProtection="0"/>
    <xf numFmtId="0" fontId="46" fillId="0" borderId="0"/>
    <xf numFmtId="164" fontId="49" fillId="0" borderId="0" applyFont="0" applyFill="0" applyBorder="0" applyAlignment="0" applyProtection="0"/>
    <xf numFmtId="0" fontId="37" fillId="0" borderId="0"/>
    <xf numFmtId="0" fontId="37" fillId="0" borderId="0"/>
    <xf numFmtId="164" fontId="41" fillId="0" borderId="0" applyFont="0" applyFill="0" applyBorder="0" applyAlignment="0" applyProtection="0"/>
    <xf numFmtId="0" fontId="36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31" fillId="0" borderId="0"/>
    <xf numFmtId="0" fontId="30" fillId="0" borderId="0"/>
    <xf numFmtId="0" fontId="30" fillId="0" borderId="0"/>
    <xf numFmtId="164" fontId="30" fillId="0" borderId="0" applyFont="0" applyFill="0" applyBorder="0" applyAlignment="0" applyProtection="0"/>
    <xf numFmtId="0" fontId="30" fillId="0" borderId="0"/>
    <xf numFmtId="0" fontId="29" fillId="0" borderId="0"/>
    <xf numFmtId="0" fontId="29" fillId="0" borderId="0"/>
    <xf numFmtId="164" fontId="29" fillId="0" borderId="0" applyFont="0" applyFill="0" applyBorder="0" applyAlignment="0" applyProtection="0"/>
    <xf numFmtId="0" fontId="29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9" fillId="0" borderId="0"/>
    <xf numFmtId="0" fontId="44" fillId="0" borderId="0"/>
    <xf numFmtId="0" fontId="12" fillId="0" borderId="0"/>
    <xf numFmtId="0" fontId="11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04">
    <xf numFmtId="0" fontId="0" fillId="0" borderId="0" xfId="0"/>
    <xf numFmtId="3" fontId="0" fillId="0" borderId="1" xfId="0" applyNumberFormat="1" applyBorder="1"/>
    <xf numFmtId="3" fontId="0" fillId="0" borderId="2" xfId="0" applyNumberFormat="1" applyBorder="1"/>
    <xf numFmtId="0" fontId="44" fillId="0" borderId="4" xfId="0" applyFont="1" applyBorder="1" applyAlignment="1">
      <alignment horizontal="left" vertical="top" wrapText="1"/>
    </xf>
    <xf numFmtId="0" fontId="43" fillId="6" borderId="4" xfId="0" applyFont="1" applyFill="1" applyBorder="1" applyAlignment="1">
      <alignment horizontal="left" vertical="top" wrapText="1"/>
    </xf>
    <xf numFmtId="0" fontId="43" fillId="5" borderId="4" xfId="0" applyFont="1" applyFill="1" applyBorder="1" applyAlignment="1">
      <alignment horizontal="left" vertical="top" wrapText="1"/>
    </xf>
    <xf numFmtId="0" fontId="0" fillId="0" borderId="5" xfId="0" applyBorder="1"/>
    <xf numFmtId="0" fontId="54" fillId="0" borderId="0" xfId="16" applyFont="1"/>
    <xf numFmtId="0" fontId="50" fillId="0" borderId="0" xfId="17" applyFont="1"/>
    <xf numFmtId="3" fontId="0" fillId="0" borderId="0" xfId="0" applyNumberFormat="1"/>
    <xf numFmtId="0" fontId="45" fillId="0" borderId="0" xfId="0" applyFont="1"/>
    <xf numFmtId="0" fontId="45" fillId="3" borderId="0" xfId="0" applyFont="1" applyFill="1"/>
    <xf numFmtId="0" fontId="0" fillId="11" borderId="0" xfId="0" applyFill="1"/>
    <xf numFmtId="0" fontId="0" fillId="15" borderId="10" xfId="0" applyFill="1" applyBorder="1"/>
    <xf numFmtId="3" fontId="0" fillId="15" borderId="2" xfId="0" applyNumberFormat="1" applyFill="1" applyBorder="1"/>
    <xf numFmtId="3" fontId="43" fillId="13" borderId="8" xfId="0" applyNumberFormat="1" applyFont="1" applyFill="1" applyBorder="1" applyAlignment="1">
      <alignment horizontal="right" vertical="top" wrapText="1"/>
    </xf>
    <xf numFmtId="3" fontId="44" fillId="13" borderId="6" xfId="0" applyNumberFormat="1" applyFont="1" applyFill="1" applyBorder="1" applyAlignment="1">
      <alignment horizontal="right" vertical="top" wrapText="1"/>
    </xf>
    <xf numFmtId="0" fontId="0" fillId="15" borderId="11" xfId="0" applyFill="1" applyBorder="1"/>
    <xf numFmtId="3" fontId="44" fillId="13" borderId="12" xfId="0" applyNumberFormat="1" applyFont="1" applyFill="1" applyBorder="1" applyAlignment="1">
      <alignment horizontal="right" vertical="top" wrapText="1"/>
    </xf>
    <xf numFmtId="0" fontId="43" fillId="5" borderId="3" xfId="0" applyFont="1" applyFill="1" applyBorder="1" applyAlignment="1">
      <alignment horizontal="left" vertical="top" wrapText="1"/>
    </xf>
    <xf numFmtId="3" fontId="44" fillId="13" borderId="3" xfId="0" applyNumberFormat="1" applyFont="1" applyFill="1" applyBorder="1" applyAlignment="1">
      <alignment horizontal="right" vertical="top" wrapText="1"/>
    </xf>
    <xf numFmtId="3" fontId="44" fillId="13" borderId="13" xfId="0" applyNumberFormat="1" applyFont="1" applyFill="1" applyBorder="1" applyAlignment="1">
      <alignment horizontal="right" vertical="top" wrapText="1"/>
    </xf>
    <xf numFmtId="3" fontId="0" fillId="15" borderId="14" xfId="0" applyNumberFormat="1" applyFill="1" applyBorder="1"/>
    <xf numFmtId="3" fontId="0" fillId="15" borderId="15" xfId="0" applyNumberFormat="1" applyFill="1" applyBorder="1"/>
    <xf numFmtId="3" fontId="44" fillId="5" borderId="3" xfId="0" applyNumberFormat="1" applyFont="1" applyFill="1" applyBorder="1" applyAlignment="1">
      <alignment horizontal="right" vertical="top" wrapText="1"/>
    </xf>
    <xf numFmtId="0" fontId="43" fillId="0" borderId="0" xfId="14" applyFont="1" applyAlignment="1">
      <alignment horizontal="center"/>
    </xf>
    <xf numFmtId="3" fontId="43" fillId="5" borderId="16" xfId="0" applyNumberFormat="1" applyFont="1" applyFill="1" applyBorder="1" applyAlignment="1">
      <alignment horizontal="right" vertical="top" wrapText="1"/>
    </xf>
    <xf numFmtId="3" fontId="44" fillId="3" borderId="16" xfId="0" applyNumberFormat="1" applyFont="1" applyFill="1" applyBorder="1" applyAlignment="1">
      <alignment horizontal="right" vertical="top" wrapText="1"/>
    </xf>
    <xf numFmtId="3" fontId="44" fillId="0" borderId="16" xfId="0" applyNumberFormat="1" applyFont="1" applyBorder="1" applyAlignment="1">
      <alignment horizontal="right" vertical="top" wrapText="1"/>
    </xf>
    <xf numFmtId="3" fontId="44" fillId="2" borderId="16" xfId="0" applyNumberFormat="1" applyFont="1" applyFill="1" applyBorder="1" applyAlignment="1">
      <alignment horizontal="right" vertical="top" wrapText="1"/>
    </xf>
    <xf numFmtId="3" fontId="43" fillId="6" borderId="16" xfId="0" applyNumberFormat="1" applyFont="1" applyFill="1" applyBorder="1" applyAlignment="1">
      <alignment horizontal="right" vertical="top" wrapText="1"/>
    </xf>
    <xf numFmtId="0" fontId="44" fillId="0" borderId="0" xfId="10"/>
    <xf numFmtId="0" fontId="43" fillId="0" borderId="0" xfId="10" applyFont="1"/>
    <xf numFmtId="166" fontId="44" fillId="0" borderId="9" xfId="1" applyNumberFormat="1" applyFont="1" applyBorder="1"/>
    <xf numFmtId="0" fontId="44" fillId="0" borderId="0" xfId="14"/>
    <xf numFmtId="0" fontId="43" fillId="0" borderId="0" xfId="14" applyFont="1" applyAlignment="1">
      <alignment horizontal="left"/>
    </xf>
    <xf numFmtId="0" fontId="43" fillId="0" borderId="0" xfId="14" applyFont="1"/>
    <xf numFmtId="0" fontId="54" fillId="0" borderId="0" xfId="14" applyFont="1"/>
    <xf numFmtId="0" fontId="44" fillId="8" borderId="9" xfId="14" applyFill="1" applyBorder="1"/>
    <xf numFmtId="0" fontId="44" fillId="0" borderId="9" xfId="14" applyBorder="1"/>
    <xf numFmtId="166" fontId="44" fillId="3" borderId="9" xfId="1" applyNumberFormat="1" applyFont="1" applyFill="1" applyBorder="1"/>
    <xf numFmtId="166" fontId="44" fillId="0" borderId="0" xfId="14" applyNumberFormat="1"/>
    <xf numFmtId="0" fontId="44" fillId="0" borderId="3" xfId="14" applyBorder="1"/>
    <xf numFmtId="166" fontId="44" fillId="0" borderId="17" xfId="14" applyNumberFormat="1" applyBorder="1"/>
    <xf numFmtId="166" fontId="44" fillId="0" borderId="0" xfId="1" applyNumberFormat="1" applyFont="1" applyBorder="1"/>
    <xf numFmtId="166" fontId="44" fillId="0" borderId="0" xfId="1" applyNumberFormat="1" applyFont="1"/>
    <xf numFmtId="0" fontId="49" fillId="0" borderId="0" xfId="19"/>
    <xf numFmtId="0" fontId="45" fillId="0" borderId="0" xfId="19" applyFont="1"/>
    <xf numFmtId="0" fontId="47" fillId="0" borderId="0" xfId="8" applyFont="1"/>
    <xf numFmtId="166" fontId="64" fillId="6" borderId="21" xfId="2" applyNumberFormat="1" applyFont="1" applyFill="1" applyBorder="1"/>
    <xf numFmtId="0" fontId="46" fillId="6" borderId="22" xfId="8" applyFill="1" applyBorder="1"/>
    <xf numFmtId="166" fontId="64" fillId="6" borderId="0" xfId="2" applyNumberFormat="1" applyFont="1" applyFill="1"/>
    <xf numFmtId="10" fontId="61" fillId="4" borderId="23" xfId="8" applyNumberFormat="1" applyFont="1" applyFill="1" applyBorder="1"/>
    <xf numFmtId="0" fontId="46" fillId="6" borderId="23" xfId="8" applyFill="1" applyBorder="1"/>
    <xf numFmtId="166" fontId="64" fillId="6" borderId="23" xfId="2" applyNumberFormat="1" applyFont="1" applyFill="1" applyBorder="1"/>
    <xf numFmtId="0" fontId="66" fillId="6" borderId="0" xfId="8" applyFont="1" applyFill="1"/>
    <xf numFmtId="0" fontId="67" fillId="6" borderId="0" xfId="8" applyFont="1" applyFill="1"/>
    <xf numFmtId="0" fontId="50" fillId="0" borderId="0" xfId="8" applyFont="1" applyAlignment="1">
      <alignment horizontal="center"/>
    </xf>
    <xf numFmtId="0" fontId="45" fillId="0" borderId="24" xfId="94" applyFont="1" applyBorder="1"/>
    <xf numFmtId="0" fontId="45" fillId="0" borderId="0" xfId="94" applyFont="1"/>
    <xf numFmtId="0" fontId="66" fillId="0" borderId="0" xfId="8" applyFont="1"/>
    <xf numFmtId="0" fontId="66" fillId="0" borderId="26" xfId="8" applyFont="1" applyBorder="1"/>
    <xf numFmtId="0" fontId="46" fillId="0" borderId="27" xfId="8" applyBorder="1"/>
    <xf numFmtId="0" fontId="46" fillId="0" borderId="26" xfId="8" applyBorder="1"/>
    <xf numFmtId="3" fontId="66" fillId="10" borderId="28" xfId="3" applyNumberFormat="1" applyFont="1" applyFill="1" applyBorder="1"/>
    <xf numFmtId="3" fontId="66" fillId="10" borderId="29" xfId="3" applyNumberFormat="1" applyFont="1" applyFill="1" applyBorder="1"/>
    <xf numFmtId="0" fontId="66" fillId="0" borderId="30" xfId="8" applyFont="1" applyBorder="1"/>
    <xf numFmtId="3" fontId="66" fillId="5" borderId="28" xfId="3" applyNumberFormat="1" applyFont="1" applyFill="1" applyBorder="1"/>
    <xf numFmtId="3" fontId="66" fillId="19" borderId="29" xfId="3" applyNumberFormat="1" applyFont="1" applyFill="1" applyBorder="1"/>
    <xf numFmtId="0" fontId="69" fillId="0" borderId="18" xfId="95" applyFont="1" applyBorder="1"/>
    <xf numFmtId="166" fontId="51" fillId="0" borderId="31" xfId="3" applyNumberFormat="1" applyFont="1" applyBorder="1"/>
    <xf numFmtId="164" fontId="51" fillId="3" borderId="19" xfId="3" applyFont="1" applyFill="1" applyBorder="1"/>
    <xf numFmtId="3" fontId="46" fillId="4" borderId="32" xfId="3" applyNumberFormat="1" applyFill="1" applyBorder="1"/>
    <xf numFmtId="166" fontId="70" fillId="0" borderId="0" xfId="29" applyNumberFormat="1" applyFont="1"/>
    <xf numFmtId="0" fontId="69" fillId="3" borderId="18" xfId="95" applyFont="1" applyFill="1" applyBorder="1"/>
    <xf numFmtId="166" fontId="51" fillId="3" borderId="19" xfId="3" applyNumberFormat="1" applyFont="1" applyFill="1" applyBorder="1"/>
    <xf numFmtId="166" fontId="51" fillId="3" borderId="0" xfId="29" applyNumberFormat="1" applyFont="1" applyFill="1"/>
    <xf numFmtId="167" fontId="51" fillId="3" borderId="19" xfId="3" applyNumberFormat="1" applyFont="1" applyFill="1" applyBorder="1"/>
    <xf numFmtId="166" fontId="51" fillId="3" borderId="31" xfId="3" applyNumberFormat="1" applyFont="1" applyFill="1" applyBorder="1"/>
    <xf numFmtId="0" fontId="69" fillId="3" borderId="34" xfId="8" applyFont="1" applyFill="1" applyBorder="1"/>
    <xf numFmtId="166" fontId="51" fillId="0" borderId="19" xfId="3" applyNumberFormat="1" applyFont="1" applyBorder="1"/>
    <xf numFmtId="0" fontId="69" fillId="0" borderId="34" xfId="8" applyFont="1" applyBorder="1"/>
    <xf numFmtId="166" fontId="46" fillId="0" borderId="24" xfId="3" applyNumberFormat="1" applyBorder="1"/>
    <xf numFmtId="166" fontId="46" fillId="0" borderId="0" xfId="3" applyNumberFormat="1"/>
    <xf numFmtId="3" fontId="69" fillId="4" borderId="35" xfId="3" applyNumberFormat="1" applyFont="1" applyFill="1" applyBorder="1"/>
    <xf numFmtId="0" fontId="69" fillId="11" borderId="34" xfId="8" applyFont="1" applyFill="1" applyBorder="1"/>
    <xf numFmtId="166" fontId="66" fillId="0" borderId="27" xfId="3" applyNumberFormat="1" applyFont="1" applyBorder="1"/>
    <xf numFmtId="166" fontId="66" fillId="0" borderId="26" xfId="3" applyNumberFormat="1" applyFont="1" applyBorder="1"/>
    <xf numFmtId="3" fontId="66" fillId="10" borderId="36" xfId="3" applyNumberFormat="1" applyFont="1" applyFill="1" applyBorder="1"/>
    <xf numFmtId="3" fontId="66" fillId="5" borderId="29" xfId="3" applyNumberFormat="1" applyFont="1" applyFill="1" applyBorder="1"/>
    <xf numFmtId="0" fontId="46" fillId="0" borderId="22" xfId="8" applyBorder="1"/>
    <xf numFmtId="166" fontId="53" fillId="3" borderId="31" xfId="3" applyNumberFormat="1" applyFont="1" applyFill="1" applyBorder="1"/>
    <xf numFmtId="167" fontId="51" fillId="11" borderId="19" xfId="3" applyNumberFormat="1" applyFont="1" applyFill="1" applyBorder="1"/>
    <xf numFmtId="0" fontId="46" fillId="0" borderId="37" xfId="8" applyBorder="1"/>
    <xf numFmtId="166" fontId="51" fillId="3" borderId="38" xfId="3" applyNumberFormat="1" applyFont="1" applyFill="1" applyBorder="1"/>
    <xf numFmtId="166" fontId="53" fillId="3" borderId="38" xfId="3" applyNumberFormat="1" applyFont="1" applyFill="1" applyBorder="1"/>
    <xf numFmtId="166" fontId="53" fillId="0" borderId="39" xfId="3" applyNumberFormat="1" applyFont="1" applyBorder="1"/>
    <xf numFmtId="166" fontId="53" fillId="0" borderId="26" xfId="3" applyNumberFormat="1" applyFont="1" applyBorder="1"/>
    <xf numFmtId="166" fontId="66" fillId="10" borderId="36" xfId="3" applyNumberFormat="1" applyFont="1" applyFill="1" applyBorder="1"/>
    <xf numFmtId="166" fontId="66" fillId="5" borderId="29" xfId="3" applyNumberFormat="1" applyFont="1" applyFill="1" applyBorder="1"/>
    <xf numFmtId="0" fontId="46" fillId="0" borderId="40" xfId="8" applyBorder="1"/>
    <xf numFmtId="166" fontId="51" fillId="0" borderId="41" xfId="3" applyNumberFormat="1" applyFont="1" applyBorder="1"/>
    <xf numFmtId="166" fontId="51" fillId="4" borderId="9" xfId="3" applyNumberFormat="1" applyFont="1" applyFill="1" applyBorder="1"/>
    <xf numFmtId="0" fontId="46" fillId="0" borderId="42" xfId="8" applyBorder="1"/>
    <xf numFmtId="166" fontId="51" fillId="0" borderId="43" xfId="3" applyNumberFormat="1" applyFont="1" applyBorder="1"/>
    <xf numFmtId="164" fontId="51" fillId="11" borderId="19" xfId="3" applyFont="1" applyFill="1" applyBorder="1"/>
    <xf numFmtId="166" fontId="51" fillId="11" borderId="19" xfId="3" applyNumberFormat="1" applyFont="1" applyFill="1" applyBorder="1"/>
    <xf numFmtId="166" fontId="51" fillId="11" borderId="0" xfId="3" applyNumberFormat="1" applyFont="1" applyFill="1"/>
    <xf numFmtId="0" fontId="46" fillId="3" borderId="42" xfId="8" applyFill="1" applyBorder="1"/>
    <xf numFmtId="166" fontId="51" fillId="11" borderId="38" xfId="3" applyNumberFormat="1" applyFont="1" applyFill="1" applyBorder="1"/>
    <xf numFmtId="166" fontId="51" fillId="0" borderId="38" xfId="3" applyNumberFormat="1" applyFont="1" applyBorder="1"/>
    <xf numFmtId="0" fontId="66" fillId="0" borderId="20" xfId="8" applyFont="1" applyBorder="1"/>
    <xf numFmtId="166" fontId="53" fillId="0" borderId="44" xfId="3" applyNumberFormat="1" applyFont="1" applyBorder="1"/>
    <xf numFmtId="166" fontId="53" fillId="0" borderId="21" xfId="3" applyNumberFormat="1" applyFont="1" applyBorder="1"/>
    <xf numFmtId="166" fontId="66" fillId="10" borderId="45" xfId="3" applyNumberFormat="1" applyFont="1" applyFill="1" applyBorder="1"/>
    <xf numFmtId="166" fontId="66" fillId="10" borderId="47" xfId="3" applyNumberFormat="1" applyFont="1" applyFill="1" applyBorder="1"/>
    <xf numFmtId="0" fontId="46" fillId="0" borderId="48" xfId="8" applyBorder="1"/>
    <xf numFmtId="166" fontId="51" fillId="0" borderId="49" xfId="3" applyNumberFormat="1" applyFont="1" applyBorder="1"/>
    <xf numFmtId="166" fontId="51" fillId="0" borderId="48" xfId="3" applyNumberFormat="1" applyFont="1" applyBorder="1"/>
    <xf numFmtId="166" fontId="51" fillId="4" borderId="48" xfId="3" applyNumberFormat="1" applyFont="1" applyFill="1" applyBorder="1"/>
    <xf numFmtId="166" fontId="51" fillId="0" borderId="9" xfId="3" applyNumberFormat="1" applyFont="1" applyBorder="1"/>
    <xf numFmtId="0" fontId="66" fillId="0" borderId="51" xfId="30" applyFont="1" applyBorder="1"/>
    <xf numFmtId="0" fontId="46" fillId="0" borderId="9" xfId="30" applyBorder="1"/>
    <xf numFmtId="0" fontId="46" fillId="0" borderId="53" xfId="30" applyBorder="1"/>
    <xf numFmtId="0" fontId="50" fillId="0" borderId="0" xfId="0" applyFont="1" applyAlignment="1">
      <alignment wrapText="1"/>
    </xf>
    <xf numFmtId="0" fontId="50" fillId="0" borderId="0" xfId="0" applyFont="1"/>
    <xf numFmtId="0" fontId="0" fillId="3" borderId="0" xfId="0" applyFill="1"/>
    <xf numFmtId="0" fontId="45" fillId="0" borderId="55" xfId="0" applyFont="1" applyBorder="1"/>
    <xf numFmtId="165" fontId="42" fillId="0" borderId="54" xfId="0" applyNumberFormat="1" applyFont="1" applyBorder="1" applyAlignment="1">
      <alignment horizontal="center" vertical="center" wrapText="1"/>
    </xf>
    <xf numFmtId="0" fontId="42" fillId="0" borderId="54" xfId="0" applyFont="1" applyBorder="1" applyAlignment="1">
      <alignment horizontal="center" vertical="center"/>
    </xf>
    <xf numFmtId="3" fontId="43" fillId="0" borderId="54" xfId="0" applyNumberFormat="1" applyFont="1" applyBorder="1" applyAlignment="1">
      <alignment horizontal="right" vertical="top" wrapText="1"/>
    </xf>
    <xf numFmtId="0" fontId="44" fillId="0" borderId="54" xfId="0" applyFont="1" applyBorder="1" applyAlignment="1">
      <alignment horizontal="center" vertical="top" wrapText="1"/>
    </xf>
    <xf numFmtId="0" fontId="44" fillId="0" borderId="54" xfId="0" applyFont="1" applyBorder="1" applyAlignment="1">
      <alignment horizontal="left" vertical="top" wrapText="1"/>
    </xf>
    <xf numFmtId="3" fontId="44" fillId="13" borderId="54" xfId="0" applyNumberFormat="1" applyFont="1" applyFill="1" applyBorder="1" applyAlignment="1">
      <alignment horizontal="right" vertical="top" wrapText="1"/>
    </xf>
    <xf numFmtId="3" fontId="44" fillId="0" borderId="54" xfId="0" applyNumberFormat="1" applyFont="1" applyBorder="1" applyAlignment="1">
      <alignment horizontal="right" vertical="top" wrapText="1"/>
    </xf>
    <xf numFmtId="3" fontId="44" fillId="7" borderId="54" xfId="0" applyNumberFormat="1" applyFont="1" applyFill="1" applyBorder="1" applyAlignment="1">
      <alignment horizontal="right" vertical="top" wrapText="1"/>
    </xf>
    <xf numFmtId="0" fontId="44" fillId="11" borderId="54" xfId="0" applyFont="1" applyFill="1" applyBorder="1" applyAlignment="1">
      <alignment horizontal="left" vertical="top" wrapText="1"/>
    </xf>
    <xf numFmtId="3" fontId="44" fillId="14" borderId="54" xfId="0" applyNumberFormat="1" applyFont="1" applyFill="1" applyBorder="1" applyAlignment="1">
      <alignment horizontal="right" vertical="top" wrapText="1"/>
    </xf>
    <xf numFmtId="0" fontId="43" fillId="2" borderId="54" xfId="0" applyFont="1" applyFill="1" applyBorder="1" applyAlignment="1">
      <alignment horizontal="left" vertical="top" wrapText="1"/>
    </xf>
    <xf numFmtId="3" fontId="44" fillId="2" borderId="54" xfId="0" applyNumberFormat="1" applyFont="1" applyFill="1" applyBorder="1" applyAlignment="1">
      <alignment horizontal="right" vertical="top" wrapText="1"/>
    </xf>
    <xf numFmtId="3" fontId="43" fillId="7" borderId="54" xfId="0" applyNumberFormat="1" applyFont="1" applyFill="1" applyBorder="1" applyAlignment="1">
      <alignment horizontal="right" vertical="top" wrapText="1"/>
    </xf>
    <xf numFmtId="3" fontId="43" fillId="11" borderId="54" xfId="0" applyNumberFormat="1" applyFont="1" applyFill="1" applyBorder="1" applyAlignment="1">
      <alignment horizontal="right" vertical="top" wrapText="1"/>
    </xf>
    <xf numFmtId="0" fontId="44" fillId="0" borderId="9" xfId="0" applyFont="1" applyBorder="1" applyAlignment="1">
      <alignment horizontal="left" vertical="top" wrapText="1"/>
    </xf>
    <xf numFmtId="3" fontId="44" fillId="15" borderId="54" xfId="0" applyNumberFormat="1" applyFont="1" applyFill="1" applyBorder="1" applyAlignment="1">
      <alignment horizontal="right" vertical="top" wrapText="1"/>
    </xf>
    <xf numFmtId="0" fontId="44" fillId="3" borderId="54" xfId="0" applyFont="1" applyFill="1" applyBorder="1" applyAlignment="1">
      <alignment horizontal="left" vertical="top" wrapText="1"/>
    </xf>
    <xf numFmtId="3" fontId="44" fillId="8" borderId="54" xfId="0" applyNumberFormat="1" applyFont="1" applyFill="1" applyBorder="1" applyAlignment="1">
      <alignment horizontal="right" vertical="top" wrapText="1"/>
    </xf>
    <xf numFmtId="3" fontId="44" fillId="11" borderId="54" xfId="0" applyNumberFormat="1" applyFont="1" applyFill="1" applyBorder="1" applyAlignment="1">
      <alignment horizontal="right" vertical="top" wrapText="1"/>
    </xf>
    <xf numFmtId="3" fontId="44" fillId="3" borderId="54" xfId="0" applyNumberFormat="1" applyFont="1" applyFill="1" applyBorder="1" applyAlignment="1">
      <alignment horizontal="right" vertical="top" wrapText="1"/>
    </xf>
    <xf numFmtId="3" fontId="43" fillId="2" borderId="54" xfId="0" applyNumberFormat="1" applyFont="1" applyFill="1" applyBorder="1" applyAlignment="1">
      <alignment horizontal="right" vertical="top" wrapText="1"/>
    </xf>
    <xf numFmtId="0" fontId="43" fillId="6" borderId="54" xfId="0" applyFont="1" applyFill="1" applyBorder="1" applyAlignment="1">
      <alignment horizontal="left" vertical="top" wrapText="1"/>
    </xf>
    <xf numFmtId="3" fontId="44" fillId="6" borderId="54" xfId="0" applyNumberFormat="1" applyFont="1" applyFill="1" applyBorder="1" applyAlignment="1">
      <alignment horizontal="right" vertical="top" wrapText="1"/>
    </xf>
    <xf numFmtId="3" fontId="44" fillId="4" borderId="54" xfId="0" applyNumberFormat="1" applyFont="1" applyFill="1" applyBorder="1" applyAlignment="1">
      <alignment horizontal="right" vertical="top" wrapText="1"/>
    </xf>
    <xf numFmtId="3" fontId="43" fillId="5" borderId="54" xfId="0" applyNumberFormat="1" applyFont="1" applyFill="1" applyBorder="1" applyAlignment="1">
      <alignment horizontal="right" vertical="top" wrapText="1"/>
    </xf>
    <xf numFmtId="3" fontId="43" fillId="6" borderId="54" xfId="0" applyNumberFormat="1" applyFont="1" applyFill="1" applyBorder="1" applyAlignment="1">
      <alignment horizontal="right" vertical="top" wrapText="1"/>
    </xf>
    <xf numFmtId="0" fontId="43" fillId="5" borderId="54" xfId="0" applyFont="1" applyFill="1" applyBorder="1" applyAlignment="1">
      <alignment horizontal="left" vertical="top" wrapText="1"/>
    </xf>
    <xf numFmtId="3" fontId="44" fillId="5" borderId="54" xfId="0" applyNumberFormat="1" applyFont="1" applyFill="1" applyBorder="1" applyAlignment="1">
      <alignment horizontal="right" vertical="top" wrapText="1"/>
    </xf>
    <xf numFmtId="0" fontId="0" fillId="0" borderId="0" xfId="0"/>
    <xf numFmtId="3" fontId="46" fillId="4" borderId="59" xfId="3" applyNumberFormat="1" applyFill="1" applyBorder="1"/>
    <xf numFmtId="0" fontId="44" fillId="11" borderId="4" xfId="113" applyFont="1" applyFill="1" applyBorder="1" applyAlignment="1">
      <alignment horizontal="left" vertical="center" wrapText="1"/>
    </xf>
    <xf numFmtId="0" fontId="42" fillId="12" borderId="4" xfId="113" applyFont="1" applyFill="1" applyBorder="1" applyAlignment="1">
      <alignment horizontal="left" vertical="center" wrapText="1"/>
    </xf>
    <xf numFmtId="0" fontId="43" fillId="6" borderId="61" xfId="0" applyFont="1" applyFill="1" applyBorder="1" applyAlignment="1">
      <alignment horizontal="left" vertical="top" wrapText="1"/>
    </xf>
    <xf numFmtId="3" fontId="0" fillId="6" borderId="61" xfId="0" applyNumberFormat="1" applyFill="1" applyBorder="1"/>
    <xf numFmtId="0" fontId="42" fillId="0" borderId="62" xfId="0" applyFont="1" applyBorder="1" applyAlignment="1">
      <alignment horizontal="center" vertical="center"/>
    </xf>
    <xf numFmtId="3" fontId="43" fillId="0" borderId="63" xfId="0" applyNumberFormat="1" applyFont="1" applyBorder="1" applyAlignment="1">
      <alignment horizontal="right" vertical="top" wrapText="1"/>
    </xf>
    <xf numFmtId="3" fontId="43" fillId="0" borderId="61" xfId="0" applyNumberFormat="1" applyFont="1" applyBorder="1" applyAlignment="1">
      <alignment horizontal="right" vertical="top" wrapText="1"/>
    </xf>
    <xf numFmtId="0" fontId="43" fillId="6" borderId="62" xfId="0" applyFont="1" applyFill="1" applyBorder="1" applyAlignment="1">
      <alignment horizontal="left" vertical="top" wrapText="1"/>
    </xf>
    <xf numFmtId="3" fontId="43" fillId="6" borderId="63" xfId="0" applyNumberFormat="1" applyFont="1" applyFill="1" applyBorder="1" applyAlignment="1">
      <alignment horizontal="right" vertical="top" wrapText="1"/>
    </xf>
    <xf numFmtId="3" fontId="43" fillId="6" borderId="61" xfId="0" applyNumberFormat="1" applyFont="1" applyFill="1" applyBorder="1" applyAlignment="1">
      <alignment horizontal="right" vertical="top" wrapText="1"/>
    </xf>
    <xf numFmtId="0" fontId="44" fillId="8" borderId="54" xfId="14" applyFill="1" applyBorder="1"/>
    <xf numFmtId="166" fontId="44" fillId="8" borderId="54" xfId="1" applyNumberFormat="1" applyFont="1" applyFill="1" applyBorder="1"/>
    <xf numFmtId="0" fontId="44" fillId="9" borderId="54" xfId="14" applyFill="1" applyBorder="1"/>
    <xf numFmtId="166" fontId="44" fillId="9" borderId="54" xfId="1" applyNumberFormat="1" applyFont="1" applyFill="1" applyBorder="1"/>
    <xf numFmtId="0" fontId="43" fillId="20" borderId="0" xfId="14" applyFont="1" applyFill="1"/>
    <xf numFmtId="166" fontId="43" fillId="20" borderId="0" xfId="1" applyNumberFormat="1" applyFont="1" applyFill="1" applyBorder="1"/>
    <xf numFmtId="3" fontId="44" fillId="13" borderId="61" xfId="0" applyNumberFormat="1" applyFont="1" applyFill="1" applyBorder="1" applyAlignment="1">
      <alignment horizontal="right" vertical="top" wrapText="1"/>
    </xf>
    <xf numFmtId="0" fontId="51" fillId="0" borderId="0" xfId="10" applyFont="1"/>
    <xf numFmtId="166" fontId="51" fillId="0" borderId="0" xfId="1" applyNumberFormat="1" applyFont="1"/>
    <xf numFmtId="0" fontId="53" fillId="0" borderId="0" xfId="10" applyFont="1"/>
    <xf numFmtId="166" fontId="54" fillId="0" borderId="0" xfId="1" applyNumberFormat="1" applyFont="1"/>
    <xf numFmtId="0" fontId="53" fillId="10" borderId="54" xfId="10" applyFont="1" applyFill="1" applyBorder="1"/>
    <xf numFmtId="166" fontId="51" fillId="10" borderId="54" xfId="1" applyNumberFormat="1" applyFont="1" applyFill="1" applyBorder="1"/>
    <xf numFmtId="0" fontId="51" fillId="10" borderId="9" xfId="10" applyFont="1" applyFill="1" applyBorder="1"/>
    <xf numFmtId="0" fontId="51" fillId="0" borderId="54" xfId="10" applyFont="1" applyBorder="1" applyAlignment="1">
      <alignment horizontal="justify" wrapText="1"/>
    </xf>
    <xf numFmtId="166" fontId="51" fillId="0" borderId="54" xfId="4" applyNumberFormat="1" applyFont="1" applyBorder="1" applyAlignment="1">
      <alignment horizontal="right" wrapText="1"/>
    </xf>
    <xf numFmtId="166" fontId="51" fillId="0" borderId="54" xfId="1" applyNumberFormat="1" applyFont="1" applyBorder="1"/>
    <xf numFmtId="1" fontId="44" fillId="0" borderId="0" xfId="10" applyNumberFormat="1"/>
    <xf numFmtId="166" fontId="51" fillId="0" borderId="54" xfId="4" applyNumberFormat="1" applyFont="1" applyFill="1" applyBorder="1" applyAlignment="1">
      <alignment horizontal="right" wrapText="1"/>
    </xf>
    <xf numFmtId="0" fontId="53" fillId="21" borderId="54" xfId="10" applyFont="1" applyFill="1" applyBorder="1" applyAlignment="1">
      <alignment horizontal="justify" wrapText="1"/>
    </xf>
    <xf numFmtId="166" fontId="51" fillId="21" borderId="54" xfId="4" applyNumberFormat="1" applyFont="1" applyFill="1" applyBorder="1" applyAlignment="1">
      <alignment horizontal="right" wrapText="1"/>
    </xf>
    <xf numFmtId="166" fontId="51" fillId="21" borderId="54" xfId="1" applyNumberFormat="1" applyFont="1" applyFill="1" applyBorder="1" applyAlignment="1">
      <alignment horizontal="right" wrapText="1"/>
    </xf>
    <xf numFmtId="0" fontId="53" fillId="21" borderId="54" xfId="10" applyFont="1" applyFill="1" applyBorder="1" applyAlignment="1">
      <alignment wrapText="1"/>
    </xf>
    <xf numFmtId="166" fontId="53" fillId="21" borderId="54" xfId="4" applyNumberFormat="1" applyFont="1" applyFill="1" applyBorder="1" applyAlignment="1">
      <alignment horizontal="right" wrapText="1"/>
    </xf>
    <xf numFmtId="166" fontId="53" fillId="21" borderId="54" xfId="1" applyNumberFormat="1" applyFont="1" applyFill="1" applyBorder="1" applyAlignment="1">
      <alignment horizontal="right" wrapText="1"/>
    </xf>
    <xf numFmtId="0" fontId="49" fillId="3" borderId="0" xfId="19" applyFill="1"/>
    <xf numFmtId="0" fontId="51" fillId="3" borderId="54" xfId="10" applyFont="1" applyFill="1" applyBorder="1" applyAlignment="1">
      <alignment wrapText="1"/>
    </xf>
    <xf numFmtId="166" fontId="51" fillId="3" borderId="54" xfId="4" applyNumberFormat="1" applyFont="1" applyFill="1" applyBorder="1" applyAlignment="1">
      <alignment horizontal="right" wrapText="1"/>
    </xf>
    <xf numFmtId="166" fontId="51" fillId="3" borderId="54" xfId="1" applyNumberFormat="1" applyFont="1" applyFill="1" applyBorder="1" applyAlignment="1">
      <alignment horizontal="right" wrapText="1"/>
    </xf>
    <xf numFmtId="0" fontId="44" fillId="3" borderId="0" xfId="10" applyFill="1"/>
    <xf numFmtId="0" fontId="51" fillId="0" borderId="54" xfId="10" applyFont="1" applyBorder="1" applyAlignment="1">
      <alignment wrapText="1"/>
    </xf>
    <xf numFmtId="166" fontId="53" fillId="0" borderId="54" xfId="4" applyNumberFormat="1" applyFont="1" applyBorder="1" applyAlignment="1">
      <alignment horizontal="right" wrapText="1"/>
    </xf>
    <xf numFmtId="0" fontId="53" fillId="10" borderId="54" xfId="10" applyFont="1" applyFill="1" applyBorder="1" applyAlignment="1">
      <alignment wrapText="1"/>
    </xf>
    <xf numFmtId="166" fontId="53" fillId="10" borderId="54" xfId="4" applyNumberFormat="1" applyFont="1" applyFill="1" applyBorder="1" applyAlignment="1">
      <alignment horizontal="right" wrapText="1"/>
    </xf>
    <xf numFmtId="166" fontId="53" fillId="10" borderId="54" xfId="1" applyNumberFormat="1" applyFont="1" applyFill="1" applyBorder="1" applyAlignment="1">
      <alignment horizontal="right" wrapText="1"/>
    </xf>
    <xf numFmtId="168" fontId="57" fillId="0" borderId="54" xfId="117" applyNumberFormat="1" applyFont="1" applyBorder="1" applyAlignment="1">
      <alignment horizontal="left" vertical="center" wrapText="1"/>
    </xf>
    <xf numFmtId="166" fontId="57" fillId="0" borderId="54" xfId="4" applyNumberFormat="1" applyFont="1" applyFill="1" applyBorder="1" applyAlignment="1">
      <alignment horizontal="right" vertical="center" wrapText="1"/>
    </xf>
    <xf numFmtId="168" fontId="73" fillId="21" borderId="54" xfId="117" applyNumberFormat="1" applyFont="1" applyFill="1" applyBorder="1" applyAlignment="1">
      <alignment horizontal="left" vertical="center" wrapText="1"/>
    </xf>
    <xf numFmtId="166" fontId="73" fillId="21" borderId="54" xfId="4" applyNumberFormat="1" applyFont="1" applyFill="1" applyBorder="1" applyAlignment="1">
      <alignment horizontal="right" vertical="center" wrapText="1"/>
    </xf>
    <xf numFmtId="166" fontId="73" fillId="21" borderId="54" xfId="1" applyNumberFormat="1" applyFont="1" applyFill="1" applyBorder="1" applyAlignment="1">
      <alignment horizontal="right" vertical="center" wrapText="1"/>
    </xf>
    <xf numFmtId="1" fontId="43" fillId="0" borderId="0" xfId="10" applyNumberFormat="1" applyFont="1"/>
    <xf numFmtId="166" fontId="73" fillId="0" borderId="54" xfId="4" applyNumberFormat="1" applyFont="1" applyFill="1" applyBorder="1" applyAlignment="1">
      <alignment horizontal="right" vertical="center" wrapText="1"/>
    </xf>
    <xf numFmtId="168" fontId="73" fillId="10" borderId="54" xfId="117" applyNumberFormat="1" applyFont="1" applyFill="1" applyBorder="1" applyAlignment="1">
      <alignment horizontal="left" vertical="center" wrapText="1"/>
    </xf>
    <xf numFmtId="166" fontId="73" fillId="10" borderId="54" xfId="4" applyNumberFormat="1" applyFont="1" applyFill="1" applyBorder="1" applyAlignment="1">
      <alignment horizontal="right" vertical="center" wrapText="1"/>
    </xf>
    <xf numFmtId="166" fontId="73" fillId="10" borderId="54" xfId="1" applyNumberFormat="1" applyFont="1" applyFill="1" applyBorder="1" applyAlignment="1">
      <alignment horizontal="right" vertical="center" wrapText="1"/>
    </xf>
    <xf numFmtId="0" fontId="0" fillId="0" borderId="0" xfId="0"/>
    <xf numFmtId="0" fontId="5" fillId="0" borderId="0" xfId="118"/>
    <xf numFmtId="0" fontId="63" fillId="0" borderId="0" xfId="118" applyFont="1"/>
    <xf numFmtId="0" fontId="44" fillId="6" borderId="20" xfId="118" applyFont="1" applyFill="1" applyBorder="1" applyAlignment="1">
      <alignment horizontal="left"/>
    </xf>
    <xf numFmtId="0" fontId="5" fillId="6" borderId="21" xfId="118" applyFill="1" applyBorder="1"/>
    <xf numFmtId="9" fontId="44" fillId="6" borderId="0" xfId="118" applyNumberFormat="1" applyFont="1" applyFill="1" applyAlignment="1">
      <alignment horizontal="left"/>
    </xf>
    <xf numFmtId="0" fontId="5" fillId="6" borderId="0" xfId="118" applyFill="1"/>
    <xf numFmtId="0" fontId="65" fillId="3" borderId="57" xfId="118" applyFont="1" applyFill="1" applyBorder="1"/>
    <xf numFmtId="0" fontId="44" fillId="6" borderId="23" xfId="118" applyFont="1" applyFill="1" applyBorder="1" applyAlignment="1">
      <alignment horizontal="left"/>
    </xf>
    <xf numFmtId="0" fontId="5" fillId="6" borderId="23" xfId="118" applyFill="1" applyBorder="1"/>
    <xf numFmtId="0" fontId="65" fillId="3" borderId="0" xfId="118" applyFont="1" applyFill="1"/>
    <xf numFmtId="166" fontId="68" fillId="17" borderId="0" xfId="118" applyNumberFormat="1" applyFont="1" applyFill="1"/>
    <xf numFmtId="0" fontId="68" fillId="18" borderId="0" xfId="118" applyFont="1" applyFill="1"/>
    <xf numFmtId="0" fontId="62" fillId="0" borderId="0" xfId="118" applyFont="1"/>
    <xf numFmtId="0" fontId="5" fillId="11" borderId="0" xfId="118" applyFill="1"/>
    <xf numFmtId="0" fontId="66" fillId="0" borderId="62" xfId="8" applyFont="1" applyBorder="1"/>
    <xf numFmtId="0" fontId="5" fillId="0" borderId="25" xfId="118" applyBorder="1"/>
    <xf numFmtId="0" fontId="46" fillId="0" borderId="61" xfId="8" applyBorder="1" applyAlignment="1">
      <alignment horizontal="center"/>
    </xf>
    <xf numFmtId="0" fontId="5" fillId="0" borderId="58" xfId="118" applyBorder="1" applyAlignment="1">
      <alignment wrapText="1"/>
    </xf>
    <xf numFmtId="0" fontId="5" fillId="0" borderId="56" xfId="118" applyBorder="1"/>
    <xf numFmtId="0" fontId="5" fillId="0" borderId="16" xfId="118" applyBorder="1"/>
    <xf numFmtId="0" fontId="5" fillId="0" borderId="54" xfId="118" applyBorder="1"/>
    <xf numFmtId="3" fontId="66" fillId="10" borderId="64" xfId="3" applyNumberFormat="1" applyFont="1" applyFill="1" applyBorder="1"/>
    <xf numFmtId="3" fontId="66" fillId="10" borderId="26" xfId="3" applyNumberFormat="1" applyFont="1" applyFill="1" applyBorder="1"/>
    <xf numFmtId="3" fontId="5" fillId="0" borderId="0" xfId="118" applyNumberFormat="1"/>
    <xf numFmtId="3" fontId="66" fillId="5" borderId="26" xfId="3" applyNumberFormat="1" applyFont="1" applyFill="1" applyBorder="1"/>
    <xf numFmtId="166" fontId="71" fillId="5" borderId="33" xfId="118" applyNumberFormat="1" applyFont="1" applyFill="1" applyBorder="1"/>
    <xf numFmtId="166" fontId="71" fillId="17" borderId="33" xfId="118" applyNumberFormat="1" applyFont="1" applyFill="1" applyBorder="1"/>
    <xf numFmtId="166" fontId="74" fillId="0" borderId="16" xfId="1" applyNumberFormat="1" applyFont="1" applyBorder="1"/>
    <xf numFmtId="166" fontId="74" fillId="0" borderId="54" xfId="1" applyNumberFormat="1" applyFont="1" applyBorder="1"/>
    <xf numFmtId="3" fontId="66" fillId="10" borderId="65" xfId="3" applyNumberFormat="1" applyFont="1" applyFill="1" applyBorder="1"/>
    <xf numFmtId="166" fontId="74" fillId="0" borderId="66" xfId="1" applyNumberFormat="1" applyFont="1" applyBorder="1"/>
    <xf numFmtId="166" fontId="74" fillId="0" borderId="60" xfId="1" applyNumberFormat="1" applyFont="1" applyBorder="1"/>
    <xf numFmtId="3" fontId="46" fillId="4" borderId="67" xfId="3" applyNumberFormat="1" applyFill="1" applyBorder="1"/>
    <xf numFmtId="3" fontId="66" fillId="10" borderId="68" xfId="3" applyNumberFormat="1" applyFont="1" applyFill="1" applyBorder="1"/>
    <xf numFmtId="166" fontId="74" fillId="0" borderId="69" xfId="1" applyNumberFormat="1" applyFont="1" applyBorder="1"/>
    <xf numFmtId="166" fontId="74" fillId="0" borderId="70" xfId="1" applyNumberFormat="1" applyFont="1" applyBorder="1"/>
    <xf numFmtId="3" fontId="46" fillId="4" borderId="71" xfId="3" applyNumberFormat="1" applyFill="1" applyBorder="1"/>
    <xf numFmtId="3" fontId="66" fillId="10" borderId="72" xfId="3" applyNumberFormat="1" applyFont="1" applyFill="1" applyBorder="1"/>
    <xf numFmtId="166" fontId="74" fillId="0" borderId="73" xfId="1" applyNumberFormat="1" applyFont="1" applyBorder="1"/>
    <xf numFmtId="166" fontId="74" fillId="0" borderId="74" xfId="1" applyNumberFormat="1" applyFont="1" applyBorder="1"/>
    <xf numFmtId="3" fontId="69" fillId="16" borderId="35" xfId="3" applyNumberFormat="1" applyFont="1" applyFill="1" applyBorder="1"/>
    <xf numFmtId="166" fontId="75" fillId="5" borderId="26" xfId="1" applyNumberFormat="1" applyFont="1" applyFill="1" applyBorder="1"/>
    <xf numFmtId="166" fontId="75" fillId="5" borderId="28" xfId="1" applyNumberFormat="1" applyFont="1" applyFill="1" applyBorder="1"/>
    <xf numFmtId="166" fontId="51" fillId="16" borderId="32" xfId="3" applyNumberFormat="1" applyFont="1" applyFill="1" applyBorder="1"/>
    <xf numFmtId="166" fontId="5" fillId="0" borderId="0" xfId="118" applyNumberFormat="1"/>
    <xf numFmtId="166" fontId="51" fillId="16" borderId="67" xfId="3" applyNumberFormat="1" applyFont="1" applyFill="1" applyBorder="1"/>
    <xf numFmtId="166" fontId="51" fillId="16" borderId="75" xfId="3" applyNumberFormat="1" applyFont="1" applyFill="1" applyBorder="1"/>
    <xf numFmtId="3" fontId="66" fillId="10" borderId="76" xfId="3" applyNumberFormat="1" applyFont="1" applyFill="1" applyBorder="1"/>
    <xf numFmtId="166" fontId="74" fillId="0" borderId="77" xfId="1" applyNumberFormat="1" applyFont="1" applyBorder="1"/>
    <xf numFmtId="166" fontId="74" fillId="0" borderId="78" xfId="1" applyNumberFormat="1" applyFont="1" applyBorder="1"/>
    <xf numFmtId="166" fontId="51" fillId="16" borderId="79" xfId="3" applyNumberFormat="1" applyFont="1" applyFill="1" applyBorder="1"/>
    <xf numFmtId="166" fontId="51" fillId="16" borderId="78" xfId="3" applyNumberFormat="1" applyFont="1" applyFill="1" applyBorder="1"/>
    <xf numFmtId="166" fontId="51" fillId="4" borderId="78" xfId="3" applyNumberFormat="1" applyFont="1" applyFill="1" applyBorder="1"/>
    <xf numFmtId="166" fontId="51" fillId="16" borderId="9" xfId="3" applyNumberFormat="1" applyFont="1" applyFill="1" applyBorder="1"/>
    <xf numFmtId="0" fontId="5" fillId="5" borderId="33" xfId="118" applyFill="1" applyBorder="1"/>
    <xf numFmtId="166" fontId="51" fillId="16" borderId="80" xfId="3" applyNumberFormat="1" applyFont="1" applyFill="1" applyBorder="1"/>
    <xf numFmtId="166" fontId="51" fillId="16" borderId="71" xfId="3" applyNumberFormat="1" applyFont="1" applyFill="1" applyBorder="1"/>
    <xf numFmtId="166" fontId="72" fillId="11" borderId="0" xfId="1" applyNumberFormat="1" applyFont="1" applyFill="1"/>
    <xf numFmtId="166" fontId="51" fillId="11" borderId="43" xfId="3" applyNumberFormat="1" applyFont="1" applyFill="1" applyBorder="1"/>
    <xf numFmtId="166" fontId="51" fillId="4" borderId="71" xfId="3" applyNumberFormat="1" applyFont="1" applyFill="1" applyBorder="1"/>
    <xf numFmtId="166" fontId="75" fillId="10" borderId="21" xfId="1" applyNumberFormat="1" applyFont="1" applyFill="1" applyBorder="1"/>
    <xf numFmtId="166" fontId="75" fillId="10" borderId="46" xfId="1" applyNumberFormat="1" applyFont="1" applyFill="1" applyBorder="1"/>
    <xf numFmtId="166" fontId="71" fillId="5" borderId="81" xfId="118" applyNumberFormat="1" applyFont="1" applyFill="1" applyBorder="1"/>
    <xf numFmtId="0" fontId="5" fillId="0" borderId="19" xfId="118" applyBorder="1"/>
    <xf numFmtId="0" fontId="5" fillId="0" borderId="9" xfId="118" applyBorder="1"/>
    <xf numFmtId="166" fontId="5" fillId="0" borderId="50" xfId="1" applyNumberFormat="1" applyFont="1" applyBorder="1"/>
    <xf numFmtId="0" fontId="5" fillId="0" borderId="52" xfId="118" applyBorder="1"/>
    <xf numFmtId="0" fontId="5" fillId="0" borderId="7" xfId="118" applyBorder="1"/>
    <xf numFmtId="166" fontId="5" fillId="0" borderId="7" xfId="1" applyNumberFormat="1" applyFont="1" applyBorder="1"/>
    <xf numFmtId="166" fontId="74" fillId="0" borderId="26" xfId="1" applyNumberFormat="1" applyFont="1" applyBorder="1"/>
    <xf numFmtId="166" fontId="74" fillId="0" borderId="28" xfId="1" applyNumberFormat="1" applyFont="1" applyBorder="1"/>
    <xf numFmtId="166" fontId="74" fillId="0" borderId="49" xfId="1" applyNumberFormat="1" applyFont="1" applyBorder="1"/>
    <xf numFmtId="166" fontId="74" fillId="0" borderId="48" xfId="1" applyNumberFormat="1" applyFont="1" applyBorder="1"/>
    <xf numFmtId="166" fontId="74" fillId="0" borderId="19" xfId="1" applyNumberFormat="1" applyFont="1" applyBorder="1"/>
    <xf numFmtId="166" fontId="74" fillId="0" borderId="9" xfId="1" applyNumberFormat="1" applyFont="1" applyBorder="1"/>
    <xf numFmtId="0" fontId="5" fillId="0" borderId="53" xfId="118" applyBorder="1"/>
    <xf numFmtId="166" fontId="74" fillId="0" borderId="82" xfId="1" applyNumberFormat="1" applyFont="1" applyBorder="1"/>
    <xf numFmtId="166" fontId="74" fillId="0" borderId="53" xfId="1" applyNumberFormat="1" applyFont="1" applyBorder="1"/>
    <xf numFmtId="166" fontId="5" fillId="0" borderId="33" xfId="1" applyNumberFormat="1" applyFont="1" applyBorder="1"/>
    <xf numFmtId="166" fontId="5" fillId="0" borderId="0" xfId="1" applyNumberFormat="1" applyFont="1"/>
    <xf numFmtId="166" fontId="68" fillId="16" borderId="0" xfId="118" applyNumberFormat="1" applyFont="1" applyFill="1"/>
    <xf numFmtId="0" fontId="44" fillId="0" borderId="83" xfId="0" applyFont="1" applyBorder="1" applyAlignment="1">
      <alignment horizontal="left" vertical="top" wrapText="1"/>
    </xf>
    <xf numFmtId="3" fontId="44" fillId="3" borderId="66" xfId="0" applyNumberFormat="1" applyFont="1" applyFill="1" applyBorder="1" applyAlignment="1">
      <alignment horizontal="right" vertical="top" wrapText="1"/>
    </xf>
    <xf numFmtId="3" fontId="44" fillId="0" borderId="66" xfId="0" applyNumberFormat="1" applyFont="1" applyBorder="1" applyAlignment="1">
      <alignment horizontal="right" vertical="top" wrapText="1"/>
    </xf>
    <xf numFmtId="0" fontId="43" fillId="5" borderId="83" xfId="0" applyFont="1" applyFill="1" applyBorder="1" applyAlignment="1">
      <alignment horizontal="left" vertical="top" wrapText="1"/>
    </xf>
    <xf numFmtId="3" fontId="43" fillId="5" borderId="66" xfId="0" applyNumberFormat="1" applyFont="1" applyFill="1" applyBorder="1" applyAlignment="1">
      <alignment horizontal="right" vertical="top" wrapText="1"/>
    </xf>
    <xf numFmtId="3" fontId="44" fillId="2" borderId="66" xfId="0" applyNumberFormat="1" applyFont="1" applyFill="1" applyBorder="1" applyAlignment="1">
      <alignment horizontal="right" vertical="top" wrapText="1"/>
    </xf>
    <xf numFmtId="0" fontId="43" fillId="6" borderId="83" xfId="0" applyFont="1" applyFill="1" applyBorder="1" applyAlignment="1">
      <alignment horizontal="left" vertical="top" wrapText="1"/>
    </xf>
    <xf numFmtId="3" fontId="43" fillId="6" borderId="66" xfId="0" applyNumberFormat="1" applyFont="1" applyFill="1" applyBorder="1" applyAlignment="1">
      <alignment horizontal="right" vertical="top" wrapText="1"/>
    </xf>
    <xf numFmtId="166" fontId="0" fillId="0" borderId="0" xfId="31" applyNumberFormat="1" applyFont="1"/>
    <xf numFmtId="0" fontId="50" fillId="0" borderId="3" xfId="18" applyFont="1" applyBorder="1"/>
    <xf numFmtId="0" fontId="50" fillId="0" borderId="83" xfId="0" applyFont="1" applyBorder="1"/>
    <xf numFmtId="166" fontId="50" fillId="0" borderId="3" xfId="22" applyNumberFormat="1" applyFont="1" applyFill="1" applyBorder="1"/>
    <xf numFmtId="3" fontId="46" fillId="4" borderId="84" xfId="3" applyNumberFormat="1" applyFill="1" applyBorder="1"/>
    <xf numFmtId="166" fontId="51" fillId="16" borderId="54" xfId="3" applyNumberFormat="1" applyFont="1" applyFill="1" applyBorder="1"/>
    <xf numFmtId="166" fontId="51" fillId="11" borderId="0" xfId="3" applyNumberFormat="1" applyFont="1" applyFill="1" applyBorder="1"/>
    <xf numFmtId="166" fontId="51" fillId="16" borderId="85" xfId="3" applyNumberFormat="1" applyFont="1" applyFill="1" applyBorder="1"/>
    <xf numFmtId="166" fontId="74" fillId="0" borderId="86" xfId="1" applyNumberFormat="1" applyFont="1" applyBorder="1"/>
    <xf numFmtId="166" fontId="74" fillId="0" borderId="87" xfId="1" applyNumberFormat="1" applyFont="1" applyBorder="1"/>
    <xf numFmtId="0" fontId="50" fillId="0" borderId="87" xfId="0" applyFont="1" applyBorder="1"/>
    <xf numFmtId="166" fontId="50" fillId="0" borderId="87" xfId="22" applyNumberFormat="1" applyFont="1" applyBorder="1"/>
    <xf numFmtId="0" fontId="50" fillId="0" borderId="87" xfId="26" applyFont="1" applyBorder="1"/>
    <xf numFmtId="0" fontId="50" fillId="0" borderId="87" xfId="0" applyFont="1" applyBorder="1" applyAlignment="1">
      <alignment vertical="center" wrapText="1"/>
    </xf>
    <xf numFmtId="166" fontId="48" fillId="10" borderId="87" xfId="22" applyNumberFormat="1" applyFont="1" applyFill="1" applyBorder="1"/>
    <xf numFmtId="0" fontId="50" fillId="0" borderId="0" xfId="125" applyFont="1"/>
    <xf numFmtId="0" fontId="55" fillId="0" borderId="0" xfId="125" applyFont="1"/>
    <xf numFmtId="0" fontId="51" fillId="0" borderId="0" xfId="0" applyFont="1"/>
    <xf numFmtId="0" fontId="53" fillId="0" borderId="0" xfId="0" applyFont="1"/>
    <xf numFmtId="0" fontId="48" fillId="10" borderId="87" xfId="125" applyFont="1" applyFill="1" applyBorder="1"/>
    <xf numFmtId="0" fontId="50" fillId="10" borderId="87" xfId="125" applyFont="1" applyFill="1" applyBorder="1"/>
    <xf numFmtId="0" fontId="50" fillId="0" borderId="87" xfId="125" applyFont="1" applyBorder="1"/>
    <xf numFmtId="166" fontId="50" fillId="0" borderId="87" xfId="22" applyNumberFormat="1" applyFont="1" applyFill="1" applyBorder="1"/>
    <xf numFmtId="0" fontId="50" fillId="0" borderId="3" xfId="125" applyFont="1" applyBorder="1"/>
    <xf numFmtId="0" fontId="50" fillId="0" borderId="87" xfId="18" applyFont="1" applyBorder="1"/>
    <xf numFmtId="166" fontId="50" fillId="0" borderId="87" xfId="31" applyNumberFormat="1" applyFont="1" applyFill="1" applyBorder="1" applyAlignment="1">
      <alignment horizontal="center" wrapText="1"/>
    </xf>
    <xf numFmtId="0" fontId="50" fillId="0" borderId="87" xfId="0" applyFont="1" applyBorder="1" applyAlignment="1">
      <alignment wrapText="1"/>
    </xf>
    <xf numFmtId="0" fontId="76" fillId="0" borderId="87" xfId="26" applyFont="1" applyBorder="1"/>
    <xf numFmtId="0" fontId="50" fillId="0" borderId="87" xfId="126" applyFont="1" applyBorder="1"/>
    <xf numFmtId="0" fontId="50" fillId="0" borderId="87" xfId="127" applyFont="1" applyBorder="1"/>
    <xf numFmtId="0" fontId="50" fillId="0" borderId="83" xfId="127" applyFont="1" applyBorder="1"/>
    <xf numFmtId="0" fontId="50" fillId="0" borderId="87" xfId="26" applyFont="1" applyBorder="1" applyAlignment="1">
      <alignment wrapText="1"/>
    </xf>
    <xf numFmtId="0" fontId="44" fillId="0" borderId="87" xfId="0" applyFont="1" applyBorder="1" applyAlignment="1">
      <alignment horizontal="center" vertical="top" wrapText="1"/>
    </xf>
    <xf numFmtId="3" fontId="44" fillId="2" borderId="87" xfId="0" applyNumberFormat="1" applyFont="1" applyFill="1" applyBorder="1" applyAlignment="1">
      <alignment horizontal="right" vertical="top" wrapText="1"/>
    </xf>
    <xf numFmtId="0" fontId="44" fillId="11" borderId="87" xfId="0" applyFont="1" applyFill="1" applyBorder="1" applyAlignment="1">
      <alignment horizontal="center" vertical="top" wrapText="1"/>
    </xf>
    <xf numFmtId="3" fontId="44" fillId="11" borderId="87" xfId="0" applyNumberFormat="1" applyFont="1" applyFill="1" applyBorder="1" applyAlignment="1">
      <alignment horizontal="right" vertical="top" wrapText="1"/>
    </xf>
    <xf numFmtId="0" fontId="44" fillId="11" borderId="83" xfId="0" applyFont="1" applyFill="1" applyBorder="1" applyAlignment="1">
      <alignment horizontal="left" vertical="top" wrapText="1"/>
    </xf>
    <xf numFmtId="3" fontId="44" fillId="0" borderId="87" xfId="0" applyNumberFormat="1" applyFont="1" applyBorder="1" applyAlignment="1">
      <alignment horizontal="right" vertical="top" wrapText="1"/>
    </xf>
    <xf numFmtId="0" fontId="1" fillId="11" borderId="0" xfId="118" applyFont="1" applyFill="1"/>
    <xf numFmtId="166" fontId="71" fillId="22" borderId="0" xfId="118" applyNumberFormat="1" applyFont="1" applyFill="1" applyBorder="1"/>
    <xf numFmtId="166" fontId="70" fillId="22" borderId="0" xfId="29" applyNumberFormat="1" applyFont="1" applyFill="1"/>
    <xf numFmtId="166" fontId="71" fillId="22" borderId="33" xfId="118" applyNumberFormat="1" applyFont="1" applyFill="1" applyBorder="1"/>
    <xf numFmtId="166" fontId="51" fillId="22" borderId="54" xfId="3" applyNumberFormat="1" applyFont="1" applyFill="1" applyBorder="1"/>
    <xf numFmtId="0" fontId="5" fillId="22" borderId="0" xfId="118" applyFill="1"/>
    <xf numFmtId="166" fontId="51" fillId="22" borderId="85" xfId="3" applyNumberFormat="1" applyFont="1" applyFill="1" applyBorder="1"/>
    <xf numFmtId="166" fontId="51" fillId="22" borderId="71" xfId="3" applyNumberFormat="1" applyFont="1" applyFill="1" applyBorder="1"/>
    <xf numFmtId="0" fontId="5" fillId="22" borderId="9" xfId="118" applyFill="1" applyBorder="1"/>
    <xf numFmtId="166" fontId="5" fillId="22" borderId="50" xfId="1" applyNumberFormat="1" applyFont="1" applyFill="1" applyBorder="1"/>
    <xf numFmtId="166" fontId="5" fillId="22" borderId="0" xfId="118" applyNumberFormat="1" applyFill="1"/>
    <xf numFmtId="166" fontId="71" fillId="16" borderId="33" xfId="118" applyNumberFormat="1" applyFont="1" applyFill="1" applyBorder="1"/>
    <xf numFmtId="166" fontId="51" fillId="4" borderId="88" xfId="3" applyNumberFormat="1" applyFont="1" applyFill="1" applyBorder="1"/>
    <xf numFmtId="166" fontId="74" fillId="0" borderId="89" xfId="1" applyNumberFormat="1" applyFont="1" applyBorder="1"/>
    <xf numFmtId="166" fontId="74" fillId="0" borderId="90" xfId="1" applyNumberFormat="1" applyFont="1" applyBorder="1"/>
    <xf numFmtId="166" fontId="51" fillId="17" borderId="88" xfId="3" applyNumberFormat="1" applyFont="1" applyFill="1" applyBorder="1"/>
    <xf numFmtId="0" fontId="5" fillId="17" borderId="0" xfId="118" applyFill="1"/>
    <xf numFmtId="0" fontId="46" fillId="0" borderId="0" xfId="8" applyBorder="1"/>
    <xf numFmtId="166" fontId="71" fillId="5" borderId="50" xfId="118" applyNumberFormat="1" applyFont="1" applyFill="1" applyBorder="1"/>
    <xf numFmtId="166" fontId="51" fillId="16" borderId="88" xfId="3" applyNumberFormat="1" applyFont="1" applyFill="1" applyBorder="1"/>
    <xf numFmtId="3" fontId="46" fillId="17" borderId="9" xfId="3" applyNumberFormat="1" applyFill="1" applyBorder="1"/>
    <xf numFmtId="166" fontId="51" fillId="17" borderId="0" xfId="29" applyNumberFormat="1" applyFont="1" applyFill="1"/>
    <xf numFmtId="166" fontId="51" fillId="17" borderId="9" xfId="3" applyNumberFormat="1" applyFont="1" applyFill="1" applyBorder="1"/>
    <xf numFmtId="166" fontId="71" fillId="17" borderId="81" xfId="118" applyNumberFormat="1" applyFont="1" applyFill="1" applyBorder="1"/>
    <xf numFmtId="0" fontId="49" fillId="0" borderId="0" xfId="19" applyBorder="1"/>
    <xf numFmtId="0" fontId="45" fillId="0" borderId="0" xfId="19" applyFont="1" applyAlignment="1">
      <alignment horizontal="left"/>
    </xf>
    <xf numFmtId="0" fontId="49" fillId="0" borderId="0" xfId="19" applyFont="1"/>
    <xf numFmtId="0" fontId="45" fillId="9" borderId="91" xfId="19" applyFont="1" applyFill="1" applyBorder="1"/>
    <xf numFmtId="0" fontId="45" fillId="9" borderId="3" xfId="19" applyFont="1" applyFill="1" applyBorder="1"/>
    <xf numFmtId="0" fontId="49" fillId="8" borderId="90" xfId="19" applyFill="1" applyBorder="1"/>
    <xf numFmtId="166" fontId="49" fillId="8" borderId="90" xfId="1" applyNumberFormat="1" applyFill="1" applyBorder="1"/>
    <xf numFmtId="0" fontId="45" fillId="0" borderId="90" xfId="19" applyFont="1" applyBorder="1"/>
    <xf numFmtId="166" fontId="49" fillId="0" borderId="90" xfId="1" applyNumberFormat="1" applyFont="1" applyBorder="1"/>
    <xf numFmtId="0" fontId="45" fillId="0" borderId="9" xfId="19" applyFont="1" applyBorder="1"/>
    <xf numFmtId="166" fontId="49" fillId="0" borderId="9" xfId="1" applyNumberFormat="1" applyFont="1" applyBorder="1"/>
    <xf numFmtId="0" fontId="49" fillId="0" borderId="9" xfId="19" applyBorder="1"/>
    <xf numFmtId="0" fontId="77" fillId="0" borderId="0" xfId="19" applyFont="1"/>
    <xf numFmtId="0" fontId="49" fillId="0" borderId="9" xfId="19" applyFont="1" applyBorder="1"/>
    <xf numFmtId="0" fontId="0" fillId="0" borderId="9" xfId="19" applyFont="1" applyBorder="1"/>
    <xf numFmtId="0" fontId="0" fillId="0" borderId="3" xfId="19" applyFont="1" applyBorder="1"/>
    <xf numFmtId="166" fontId="49" fillId="0" borderId="3" xfId="1" applyNumberFormat="1" applyFont="1" applyBorder="1"/>
    <xf numFmtId="166" fontId="49" fillId="0" borderId="0" xfId="1" applyNumberFormat="1"/>
    <xf numFmtId="0" fontId="45" fillId="0" borderId="92" xfId="19" applyFont="1" applyBorder="1"/>
    <xf numFmtId="0" fontId="49" fillId="0" borderId="94" xfId="19" applyBorder="1"/>
    <xf numFmtId="166" fontId="45" fillId="0" borderId="93" xfId="1" applyNumberFormat="1" applyFont="1" applyBorder="1"/>
    <xf numFmtId="0" fontId="49" fillId="0" borderId="18" xfId="19" applyFont="1" applyBorder="1"/>
    <xf numFmtId="166" fontId="49" fillId="0" borderId="19" xfId="1" applyNumberFormat="1" applyBorder="1"/>
    <xf numFmtId="0" fontId="0" fillId="0" borderId="95" xfId="19" applyFont="1" applyBorder="1"/>
    <xf numFmtId="0" fontId="49" fillId="0" borderId="55" xfId="19" applyBorder="1"/>
    <xf numFmtId="166" fontId="49" fillId="0" borderId="96" xfId="1" applyNumberFormat="1" applyFont="1" applyBorder="1"/>
    <xf numFmtId="166" fontId="49" fillId="0" borderId="93" xfId="1" applyNumberFormat="1" applyBorder="1"/>
    <xf numFmtId="166" fontId="45" fillId="0" borderId="96" xfId="1" applyNumberFormat="1" applyFont="1" applyBorder="1"/>
    <xf numFmtId="0" fontId="45" fillId="16" borderId="0" xfId="19" applyFont="1" applyFill="1"/>
    <xf numFmtId="166" fontId="45" fillId="16" borderId="0" xfId="1" applyNumberFormat="1" applyFont="1" applyFill="1"/>
    <xf numFmtId="0" fontId="49" fillId="0" borderId="0" xfId="19" applyFill="1" applyBorder="1"/>
    <xf numFmtId="0" fontId="49" fillId="0" borderId="18" xfId="19" applyFill="1" applyBorder="1"/>
    <xf numFmtId="0" fontId="49" fillId="0" borderId="18" xfId="19" applyBorder="1"/>
    <xf numFmtId="166" fontId="50" fillId="0" borderId="90" xfId="22" applyNumberFormat="1" applyFont="1" applyBorder="1"/>
    <xf numFmtId="0" fontId="50" fillId="0" borderId="90" xfId="18" applyFont="1" applyBorder="1"/>
    <xf numFmtId="0" fontId="50" fillId="0" borderId="90" xfId="18" applyFont="1" applyBorder="1" applyAlignment="1">
      <alignment wrapText="1"/>
    </xf>
    <xf numFmtId="0" fontId="44" fillId="9" borderId="54" xfId="14" applyFill="1" applyBorder="1" applyAlignment="1">
      <alignment horizontal="center"/>
    </xf>
    <xf numFmtId="0" fontId="45" fillId="9" borderId="92" xfId="19" applyFont="1" applyFill="1" applyBorder="1" applyAlignment="1">
      <alignment horizontal="center"/>
    </xf>
    <xf numFmtId="0" fontId="45" fillId="9" borderId="93" xfId="19" applyFont="1" applyFill="1" applyBorder="1" applyAlignment="1">
      <alignment horizontal="center"/>
    </xf>
  </cellXfs>
  <cellStyles count="128">
    <cellStyle name="Ezres" xfId="1" builtinId="3"/>
    <cellStyle name="Ezres 2" xfId="2"/>
    <cellStyle name="Ezres 2 2" xfId="3"/>
    <cellStyle name="Ezres 2 3" xfId="31"/>
    <cellStyle name="Ezres 3" xfId="4"/>
    <cellStyle name="Ezres 4" xfId="27"/>
    <cellStyle name="Ezres 4 2" xfId="5"/>
    <cellStyle name="Ezres 4 3" xfId="40"/>
    <cellStyle name="Ezres 4 3 2" xfId="48"/>
    <cellStyle name="Ezres 4 3 2 2" xfId="53"/>
    <cellStyle name="Ezres 4 3 2 3" xfId="57"/>
    <cellStyle name="Ezres 4 4" xfId="46"/>
    <cellStyle name="Ezres 4 5" xfId="59"/>
    <cellStyle name="Ezres 4 5 2" xfId="78"/>
    <cellStyle name="Ezres 4 5 2 2" xfId="98"/>
    <cellStyle name="Ezres 5 2" xfId="34"/>
    <cellStyle name="Ezres 6" xfId="6"/>
    <cellStyle name="Ezres 6 2" xfId="29"/>
    <cellStyle name="Ezres 7" xfId="21"/>
    <cellStyle name="Ezres 7 2" xfId="7"/>
    <cellStyle name="Ezres 7 2 2" xfId="22"/>
    <cellStyle name="Normál" xfId="0" builtinId="0"/>
    <cellStyle name="Normál 10" xfId="35"/>
    <cellStyle name="Normál 11" xfId="107"/>
    <cellStyle name="Normál 2" xfId="8"/>
    <cellStyle name="Normál 2 3" xfId="30"/>
    <cellStyle name="Normál 3" xfId="9"/>
    <cellStyle name="Normál 3 2" xfId="10"/>
    <cellStyle name="Normál 3 3" xfId="37"/>
    <cellStyle name="Normál 3 3 2" xfId="49"/>
    <cellStyle name="Normál 3 4" xfId="38"/>
    <cellStyle name="Normál 3 4 2" xfId="43"/>
    <cellStyle name="Normál 3 4 2 2" xfId="51"/>
    <cellStyle name="Normál 3 4 2 2 2" xfId="60"/>
    <cellStyle name="Normál 3 4 2 2 2 2" xfId="80"/>
    <cellStyle name="Normál 3 4 2 2 3" xfId="69"/>
    <cellStyle name="Normál 3 4 2 2 3 2" xfId="72"/>
    <cellStyle name="Normál 3 4 2 2 3 2 2" xfId="74"/>
    <cellStyle name="Normál 3 4 2 2 3 2 2 2" xfId="76"/>
    <cellStyle name="Normál 3 4 2 2 3 2 2 2 2" xfId="114"/>
    <cellStyle name="Normál 3 4 2 2 3 2 2 2 2 2" xfId="119"/>
    <cellStyle name="Normál 3 4 2 2 3 2 2 2 2 2 2" xfId="121"/>
    <cellStyle name="Normál 3 4 2 2 3 2 2 2 2 2 2 2" xfId="125"/>
    <cellStyle name="Normál 3 4 2 2 3 2 2 2 2 3" xfId="120"/>
    <cellStyle name="Normál 3 4 2 2 3 2 2 2 2 3 2" xfId="124"/>
    <cellStyle name="Normál 3 4 2 2 3 2 2 3" xfId="86"/>
    <cellStyle name="Normál 3 4 2 2 3 2 2 3 2" xfId="90"/>
    <cellStyle name="Normál 3 4 2 2 3 2 2 3 2 2" xfId="101"/>
    <cellStyle name="Normál 3 4 2 2 3 2 2 3 2 2 2" xfId="109"/>
    <cellStyle name="Normál 3 4 2 2 3 2 2 3 3" xfId="100"/>
    <cellStyle name="Normál 3 4 2 2 4" xfId="84"/>
    <cellStyle name="Normál 3 4 2 2 5" xfId="96"/>
    <cellStyle name="Normál 3 4 2 3" xfId="55"/>
    <cellStyle name="Normál 3 4 2 3 2" xfId="62"/>
    <cellStyle name="Normál 3 5" xfId="42"/>
    <cellStyle name="Normál 3 5 2" xfId="50"/>
    <cellStyle name="Normál 3 5 2 2" xfId="66"/>
    <cellStyle name="Normál 3 5 2 3" xfId="71"/>
    <cellStyle name="Normál 3 5 2 3 2" xfId="93"/>
    <cellStyle name="Normál 3 5 2 3 2 2" xfId="97"/>
    <cellStyle name="Normál 3 5 2 3 2 2 2" xfId="112"/>
    <cellStyle name="Normál 3 5 2 3 2 3" xfId="118"/>
    <cellStyle name="Normál 3 6" xfId="65"/>
    <cellStyle name="Normál 3 7" xfId="70"/>
    <cellStyle name="Normál 3 8" xfId="81"/>
    <cellStyle name="Normál 3 8 2" xfId="103"/>
    <cellStyle name="Normál 4" xfId="11"/>
    <cellStyle name="Normál 4 2" xfId="12"/>
    <cellStyle name="Normál 4 2 2" xfId="13"/>
    <cellStyle name="Normál 4 2 3" xfId="33"/>
    <cellStyle name="Normál 4 2 4" xfId="36"/>
    <cellStyle name="Normál 4 2 5" xfId="39"/>
    <cellStyle name="Normál 4 2 5 2" xfId="47"/>
    <cellStyle name="Normál 4 2 5 2 2" xfId="52"/>
    <cellStyle name="Normál 4 2 5 2 3" xfId="56"/>
    <cellStyle name="Normál 4 2 5 2 3 2" xfId="63"/>
    <cellStyle name="Normál 4 2 6" xfId="45"/>
    <cellStyle name="Normál 4 3" xfId="14"/>
    <cellStyle name="Normál 4 4" xfId="20"/>
    <cellStyle name="Normál 5" xfId="23"/>
    <cellStyle name="Normál 5 10" xfId="113"/>
    <cellStyle name="Normál 5 2" xfId="15"/>
    <cellStyle name="Normál 5 3" xfId="41"/>
    <cellStyle name="Normál 5 3 2" xfId="44"/>
    <cellStyle name="Normál 5 3 3" xfId="54"/>
    <cellStyle name="Normál 5 3 4" xfId="58"/>
    <cellStyle name="Normál 5 3 4 2" xfId="64"/>
    <cellStyle name="Normál 5 4" xfId="61"/>
    <cellStyle name="Normál 5 4 2" xfId="73"/>
    <cellStyle name="Normál 5 4 2 2" xfId="75"/>
    <cellStyle name="Normál 5 4 2 2 2" xfId="77"/>
    <cellStyle name="Normál 5 4 2 2 2 2" xfId="115"/>
    <cellStyle name="Normál 5 4 2 2 2 2 2" xfId="122"/>
    <cellStyle name="Normál 5 4 2 2 2 2 2 2" xfId="126"/>
    <cellStyle name="Normál 5 4 2 2 3" xfId="87"/>
    <cellStyle name="Normál 5 4 2 2 3 2" xfId="91"/>
    <cellStyle name="Normál 5 4 2 2 3 2 2" xfId="110"/>
    <cellStyle name="Normál 5 4 3" xfId="79"/>
    <cellStyle name="Normál 5 4 3 2" xfId="88"/>
    <cellStyle name="Normál 5 4 3 2 2" xfId="106"/>
    <cellStyle name="Normál 5 4 3 2 3" xfId="108"/>
    <cellStyle name="Normál 5 4 3 3" xfId="92"/>
    <cellStyle name="Normál 5 4 3 3 2" xfId="111"/>
    <cellStyle name="Normál 5 4 3 3 2 2" xfId="116"/>
    <cellStyle name="Normál 5 4 3 3 2 2 2" xfId="123"/>
    <cellStyle name="Normál 5 4 3 3 2 2 2 2" xfId="127"/>
    <cellStyle name="Normál 5 4 3 4" xfId="99"/>
    <cellStyle name="Normál 5 4 4" xfId="83"/>
    <cellStyle name="Normál 5 5" xfId="67"/>
    <cellStyle name="Normál 5 6" xfId="68"/>
    <cellStyle name="Normál 5 6 2" xfId="105"/>
    <cellStyle name="Normál 5 7" xfId="82"/>
    <cellStyle name="Normál 5 7 2" xfId="104"/>
    <cellStyle name="Normál 5 8" xfId="85"/>
    <cellStyle name="Normál 5 8 2" xfId="102"/>
    <cellStyle name="Normál 5 9" xfId="89"/>
    <cellStyle name="Normál 6" xfId="25"/>
    <cellStyle name="Normál 6 2" xfId="26"/>
    <cellStyle name="Normál 7" xfId="24"/>
    <cellStyle name="Normál 8" xfId="28"/>
    <cellStyle name="Normál 9" xfId="32"/>
    <cellStyle name="Normál_2006. július felülv." xfId="95"/>
    <cellStyle name="Normál_2007.költségv.táblák 2" xfId="16"/>
    <cellStyle name="Normál_2007.költségv.táblák 3" xfId="17"/>
    <cellStyle name="Normál_2-1, 2-2 melléklet 2006" xfId="18"/>
    <cellStyle name="Normál_6.MELL.szoc.tábla" xfId="19"/>
    <cellStyle name="Normál_97ûrlap" xfId="117"/>
    <cellStyle name="Normál_Intézményi kiadás 2008" xfId="94"/>
  </cellStyles>
  <dxfs count="0"/>
  <tableStyles count="0" defaultTableStyle="TableStyleMedium2" defaultPivotStyle="PivotStyleLight16"/>
  <colors>
    <mruColors>
      <color rgb="FFCCFFFF"/>
      <color rgb="FFFFCCFF"/>
      <color rgb="FFFFFFCC"/>
      <color rgb="FFFF99FF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topLeftCell="C1" workbookViewId="0">
      <selection activeCell="G1" sqref="G1"/>
    </sheetView>
  </sheetViews>
  <sheetFormatPr defaultColWidth="9.140625" defaultRowHeight="15" x14ac:dyDescent="0.25"/>
  <cols>
    <col min="1" max="1" width="50.140625" style="214" customWidth="1"/>
    <col min="2" max="2" width="12.42578125" style="214" customWidth="1"/>
    <col min="3" max="3" width="14.42578125" style="214" customWidth="1"/>
    <col min="4" max="4" width="13" style="214" customWidth="1"/>
    <col min="5" max="5" width="15.42578125" style="214" customWidth="1"/>
    <col min="6" max="6" width="14.5703125" style="214" customWidth="1"/>
    <col min="7" max="7" width="12.42578125" style="214" customWidth="1"/>
    <col min="8" max="8" width="14.42578125" style="214" customWidth="1"/>
    <col min="9" max="9" width="14.85546875" style="214" customWidth="1"/>
    <col min="10" max="10" width="15.42578125" style="214" customWidth="1"/>
    <col min="11" max="12" width="14.5703125" style="214" customWidth="1"/>
    <col min="13" max="13" width="12.5703125" style="214" customWidth="1"/>
    <col min="14" max="14" width="12" style="214" customWidth="1"/>
    <col min="15" max="18" width="13" style="214" customWidth="1"/>
    <col min="19" max="19" width="12.42578125" style="214" customWidth="1"/>
    <col min="20" max="20" width="12" style="214" customWidth="1"/>
    <col min="21" max="21" width="11.85546875" style="214" customWidth="1"/>
    <col min="22" max="22" width="12.42578125" style="214" bestFit="1" customWidth="1"/>
    <col min="23" max="16384" width="9.140625" style="214"/>
  </cols>
  <sheetData>
    <row r="1" spans="1:22" ht="18.75" x14ac:dyDescent="0.3">
      <c r="A1" s="48" t="s">
        <v>0</v>
      </c>
      <c r="D1" s="213"/>
      <c r="G1" s="213" t="s">
        <v>409</v>
      </c>
      <c r="H1" s="213"/>
      <c r="I1" s="213"/>
    </row>
    <row r="2" spans="1:22" ht="18.75" x14ac:dyDescent="0.3">
      <c r="A2" s="48" t="s">
        <v>205</v>
      </c>
      <c r="D2" s="213"/>
      <c r="G2" s="213" t="s">
        <v>333</v>
      </c>
      <c r="H2" s="213"/>
      <c r="I2" s="213"/>
    </row>
    <row r="3" spans="1:22" ht="23.25" thickBot="1" x14ac:dyDescent="0.4">
      <c r="A3" s="48"/>
      <c r="C3" s="215">
        <v>2019</v>
      </c>
      <c r="H3" s="215">
        <v>2020</v>
      </c>
    </row>
    <row r="4" spans="1:22" ht="18.75" x14ac:dyDescent="0.3">
      <c r="A4" s="48"/>
      <c r="B4" s="216" t="s">
        <v>206</v>
      </c>
      <c r="C4" s="217"/>
      <c r="D4" s="217"/>
      <c r="E4" s="49">
        <v>9578698183</v>
      </c>
      <c r="F4" s="217"/>
      <c r="G4" s="216" t="s">
        <v>206</v>
      </c>
      <c r="H4" s="217"/>
      <c r="I4" s="217"/>
      <c r="J4" s="49">
        <v>8739937119</v>
      </c>
      <c r="K4" s="217"/>
    </row>
    <row r="5" spans="1:22" ht="18.75" x14ac:dyDescent="0.3">
      <c r="A5" s="48"/>
      <c r="B5" s="50" t="s">
        <v>207</v>
      </c>
      <c r="C5" s="218" t="s">
        <v>208</v>
      </c>
      <c r="D5" s="219"/>
      <c r="E5" s="51">
        <f>E4*0.0055</f>
        <v>52682840.006499998</v>
      </c>
      <c r="F5" s="219"/>
      <c r="G5" s="50" t="s">
        <v>207</v>
      </c>
      <c r="H5" s="218"/>
      <c r="I5" s="219"/>
      <c r="J5" s="51">
        <f>J4*0.0055</f>
        <v>48069654.1545</v>
      </c>
      <c r="K5" s="219"/>
    </row>
    <row r="6" spans="1:22" ht="19.5" thickBot="1" x14ac:dyDescent="0.35">
      <c r="A6" s="220" t="s">
        <v>256</v>
      </c>
      <c r="B6" s="221"/>
      <c r="C6" s="52">
        <f>E6/E5</f>
        <v>0.52116317185277861</v>
      </c>
      <c r="D6" s="53"/>
      <c r="E6" s="54">
        <v>27456356</v>
      </c>
      <c r="F6" s="222"/>
      <c r="G6" s="221"/>
      <c r="H6" s="52">
        <f>J6/J5</f>
        <v>0.31538727013247625</v>
      </c>
      <c r="I6" s="53"/>
      <c r="J6" s="54">
        <v>15160557</v>
      </c>
      <c r="K6" s="222"/>
    </row>
    <row r="7" spans="1:22" ht="18.75" x14ac:dyDescent="0.3">
      <c r="A7" s="223"/>
      <c r="B7" s="55" t="s">
        <v>209</v>
      </c>
      <c r="C7" s="56"/>
      <c r="D7" s="55"/>
      <c r="E7" s="224">
        <f>E4*0.014/C8</f>
        <v>22455.08616242465</v>
      </c>
      <c r="F7" s="225"/>
      <c r="G7" s="55" t="s">
        <v>209</v>
      </c>
      <c r="H7" s="56" t="s">
        <v>334</v>
      </c>
      <c r="I7" s="55"/>
      <c r="J7" s="294">
        <f>J4*0.014/H8</f>
        <v>20679.249563292211</v>
      </c>
      <c r="K7" s="225"/>
    </row>
    <row r="8" spans="1:22" ht="15.75" x14ac:dyDescent="0.25">
      <c r="A8" s="57"/>
      <c r="B8" s="58"/>
      <c r="C8" s="59">
        <v>5972</v>
      </c>
      <c r="D8" s="60" t="s">
        <v>210</v>
      </c>
      <c r="E8" s="226" t="s">
        <v>211</v>
      </c>
      <c r="F8" s="227" t="s">
        <v>212</v>
      </c>
      <c r="G8" s="58"/>
      <c r="H8" s="59">
        <v>5917</v>
      </c>
      <c r="I8" s="60" t="s">
        <v>210</v>
      </c>
      <c r="J8" s="226" t="s">
        <v>211</v>
      </c>
      <c r="K8" s="341" t="s">
        <v>369</v>
      </c>
    </row>
    <row r="9" spans="1:22" ht="30.75" thickBot="1" x14ac:dyDescent="0.3">
      <c r="A9" s="228"/>
      <c r="B9" s="229"/>
      <c r="C9" s="230" t="s">
        <v>213</v>
      </c>
      <c r="F9" s="231" t="s">
        <v>214</v>
      </c>
      <c r="G9" s="229"/>
      <c r="H9" s="230" t="s">
        <v>213</v>
      </c>
      <c r="K9" s="231" t="s">
        <v>214</v>
      </c>
      <c r="L9" s="232" t="s">
        <v>335</v>
      </c>
      <c r="M9" s="233" t="s">
        <v>336</v>
      </c>
      <c r="N9" s="234" t="s">
        <v>40</v>
      </c>
      <c r="O9" s="234" t="s">
        <v>254</v>
      </c>
      <c r="P9" s="234" t="s">
        <v>91</v>
      </c>
      <c r="Q9" s="234" t="s">
        <v>337</v>
      </c>
      <c r="R9" s="234" t="s">
        <v>338</v>
      </c>
      <c r="S9" s="234" t="s">
        <v>41</v>
      </c>
      <c r="T9" s="234" t="s">
        <v>339</v>
      </c>
      <c r="U9" s="234" t="s">
        <v>340</v>
      </c>
    </row>
    <row r="10" spans="1:22" ht="15.75" thickBot="1" x14ac:dyDescent="0.3">
      <c r="A10" s="61" t="s">
        <v>215</v>
      </c>
      <c r="B10" s="62"/>
      <c r="C10" s="63"/>
      <c r="D10" s="64">
        <f>D11+D22+D32+D51+D56+D59</f>
        <v>413809472.33333331</v>
      </c>
      <c r="E10" s="64">
        <f>E11+E22+E32+E51+E56+E59</f>
        <v>-27456356</v>
      </c>
      <c r="F10" s="65">
        <f>F11+F22+F32+F51+F56+F59</f>
        <v>386353116.33333331</v>
      </c>
      <c r="G10" s="62"/>
      <c r="H10" s="63"/>
      <c r="I10" s="64">
        <f>I11+I22+I32+I51+I56+I59</f>
        <v>466193162</v>
      </c>
      <c r="J10" s="64">
        <f>J11+J22+J32+J51+J56+J59</f>
        <v>-15160557</v>
      </c>
      <c r="K10" s="65">
        <f>K11+K22+K32+K51+K56+K59</f>
        <v>451032605</v>
      </c>
      <c r="L10" s="235">
        <f>SUM(M10:U10)</f>
        <v>451032605</v>
      </c>
      <c r="M10" s="236">
        <f t="shared" ref="M10:U10" si="0">M11+M22+M32+M51+M56+M59</f>
        <v>12353343</v>
      </c>
      <c r="N10" s="64">
        <f t="shared" si="0"/>
        <v>31353111</v>
      </c>
      <c r="O10" s="64">
        <f t="shared" si="0"/>
        <v>126814393</v>
      </c>
      <c r="P10" s="64">
        <f t="shared" si="0"/>
        <v>11658156</v>
      </c>
      <c r="Q10" s="64">
        <f t="shared" si="0"/>
        <v>40953006</v>
      </c>
      <c r="R10" s="64">
        <f t="shared" si="0"/>
        <v>1875040</v>
      </c>
      <c r="S10" s="64">
        <f t="shared" si="0"/>
        <v>113556331.42</v>
      </c>
      <c r="T10" s="64">
        <f t="shared" si="0"/>
        <v>93065878.519999996</v>
      </c>
      <c r="U10" s="64">
        <f t="shared" si="0"/>
        <v>19403346.060000002</v>
      </c>
      <c r="V10" s="237">
        <f>SUM(M10:U10)</f>
        <v>451032605</v>
      </c>
    </row>
    <row r="11" spans="1:22" ht="15.75" thickBot="1" x14ac:dyDescent="0.3">
      <c r="A11" s="66" t="s">
        <v>216</v>
      </c>
      <c r="B11" s="62"/>
      <c r="C11" s="63"/>
      <c r="D11" s="64">
        <f>SUM(D12:D21)</f>
        <v>149262079</v>
      </c>
      <c r="E11" s="64">
        <f>SUM(E12:E21)</f>
        <v>-27456356</v>
      </c>
      <c r="F11" s="68">
        <f>SUM(F12:F21)</f>
        <v>121805723.00000001</v>
      </c>
      <c r="G11" s="62"/>
      <c r="H11" s="63"/>
      <c r="I11" s="64">
        <f>SUM(I12:I21)</f>
        <v>175795783</v>
      </c>
      <c r="J11" s="64">
        <f>SUM(J12:J21)</f>
        <v>-15160557</v>
      </c>
      <c r="K11" s="68">
        <f>SUM(K12:K21)</f>
        <v>160635226</v>
      </c>
      <c r="L11" s="235">
        <f t="shared" ref="L11:L60" si="1">SUM(M11:U11)</f>
        <v>160635226</v>
      </c>
      <c r="M11" s="238">
        <f t="shared" ref="M11:U11" si="2">SUM(M12:M21)</f>
        <v>2353343</v>
      </c>
      <c r="N11" s="67">
        <f t="shared" si="2"/>
        <v>31353111</v>
      </c>
      <c r="O11" s="67">
        <f t="shared" si="2"/>
        <v>126814393</v>
      </c>
      <c r="P11" s="67">
        <f t="shared" si="2"/>
        <v>0</v>
      </c>
      <c r="Q11" s="67">
        <f t="shared" si="2"/>
        <v>91587</v>
      </c>
      <c r="R11" s="67">
        <f t="shared" si="2"/>
        <v>0</v>
      </c>
      <c r="S11" s="67">
        <f t="shared" si="2"/>
        <v>0</v>
      </c>
      <c r="T11" s="67">
        <f t="shared" si="2"/>
        <v>22792</v>
      </c>
      <c r="U11" s="67">
        <f t="shared" si="2"/>
        <v>0</v>
      </c>
    </row>
    <row r="12" spans="1:22" x14ac:dyDescent="0.25">
      <c r="A12" s="69" t="s">
        <v>217</v>
      </c>
      <c r="B12" s="70">
        <v>4580000</v>
      </c>
      <c r="C12" s="71">
        <v>22.17</v>
      </c>
      <c r="D12" s="72">
        <f>B12*C12</f>
        <v>101538600.00000001</v>
      </c>
      <c r="E12" s="73"/>
      <c r="F12" s="239">
        <f t="shared" ref="F12:F21" si="3">D12+E12</f>
        <v>101538600.00000001</v>
      </c>
      <c r="G12" s="70">
        <v>5450000</v>
      </c>
      <c r="H12" s="105">
        <v>22.1</v>
      </c>
      <c r="I12" s="352">
        <v>126235332</v>
      </c>
      <c r="J12" s="73"/>
      <c r="K12" s="352">
        <v>126235332</v>
      </c>
      <c r="L12" s="235">
        <f t="shared" si="1"/>
        <v>126235332</v>
      </c>
      <c r="M12" s="241"/>
      <c r="N12" s="242"/>
      <c r="O12" s="242">
        <f>K12</f>
        <v>126235332</v>
      </c>
      <c r="P12" s="242"/>
      <c r="Q12" s="242"/>
      <c r="R12" s="242"/>
      <c r="S12" s="242"/>
      <c r="T12" s="242"/>
      <c r="U12" s="242"/>
    </row>
    <row r="13" spans="1:22" x14ac:dyDescent="0.25">
      <c r="A13" s="93" t="s">
        <v>358</v>
      </c>
      <c r="B13" s="70"/>
      <c r="C13" s="71"/>
      <c r="D13" s="307"/>
      <c r="E13" s="73"/>
      <c r="F13" s="239"/>
      <c r="G13" s="70"/>
      <c r="H13" s="105"/>
      <c r="I13" s="342">
        <v>579061</v>
      </c>
      <c r="J13" s="343"/>
      <c r="K13" s="344">
        <v>579061</v>
      </c>
      <c r="L13" s="235">
        <f t="shared" si="1"/>
        <v>579061</v>
      </c>
      <c r="M13" s="262"/>
      <c r="N13" s="242"/>
      <c r="O13" s="242">
        <v>579061</v>
      </c>
      <c r="P13" s="242"/>
      <c r="Q13" s="242"/>
      <c r="R13" s="242"/>
      <c r="S13" s="242"/>
      <c r="T13" s="242"/>
      <c r="U13" s="242"/>
    </row>
    <row r="14" spans="1:22" x14ac:dyDescent="0.25">
      <c r="A14" s="74" t="s">
        <v>218</v>
      </c>
      <c r="B14" s="70">
        <v>22300</v>
      </c>
      <c r="C14" s="75">
        <v>402</v>
      </c>
      <c r="D14" s="157">
        <v>8984670</v>
      </c>
      <c r="E14" s="76">
        <f>-D14</f>
        <v>-8984670</v>
      </c>
      <c r="F14" s="239">
        <f t="shared" si="3"/>
        <v>0</v>
      </c>
      <c r="G14" s="70">
        <v>25200</v>
      </c>
      <c r="H14" s="77">
        <v>403.9</v>
      </c>
      <c r="I14" s="157">
        <f>G14*H14</f>
        <v>10178280</v>
      </c>
      <c r="J14" s="76"/>
      <c r="K14" s="239">
        <f t="shared" ref="K14:K21" si="4">I14+J14</f>
        <v>10178280</v>
      </c>
      <c r="L14" s="243">
        <f t="shared" si="1"/>
        <v>10178280</v>
      </c>
      <c r="M14" s="244"/>
      <c r="N14" s="245">
        <f>K14</f>
        <v>10178280</v>
      </c>
      <c r="O14" s="245"/>
      <c r="P14" s="245"/>
      <c r="Q14" s="245"/>
      <c r="R14" s="245"/>
      <c r="S14" s="245"/>
      <c r="T14" s="245"/>
      <c r="U14" s="245"/>
    </row>
    <row r="15" spans="1:22" x14ac:dyDescent="0.25">
      <c r="A15" s="74" t="s">
        <v>219</v>
      </c>
      <c r="B15" s="70">
        <v>320000</v>
      </c>
      <c r="C15" s="77">
        <v>46.5</v>
      </c>
      <c r="D15" s="157">
        <v>9888000</v>
      </c>
      <c r="E15" s="76">
        <v>-2140736</v>
      </c>
      <c r="F15" s="239">
        <f t="shared" si="3"/>
        <v>7747264</v>
      </c>
      <c r="G15" s="70">
        <v>320000</v>
      </c>
      <c r="H15" s="77"/>
      <c r="I15" s="157">
        <v>10048000</v>
      </c>
      <c r="J15" s="76"/>
      <c r="K15" s="239">
        <f t="shared" si="4"/>
        <v>10048000</v>
      </c>
      <c r="L15" s="243">
        <f t="shared" si="1"/>
        <v>10048000</v>
      </c>
      <c r="M15" s="244"/>
      <c r="N15" s="245">
        <f>K15</f>
        <v>10048000</v>
      </c>
      <c r="O15" s="245"/>
      <c r="P15" s="245"/>
      <c r="Q15" s="245"/>
      <c r="R15" s="245"/>
      <c r="S15" s="245"/>
      <c r="T15" s="245"/>
      <c r="U15" s="245"/>
    </row>
    <row r="16" spans="1:22" x14ac:dyDescent="0.25">
      <c r="A16" s="74" t="s">
        <v>220</v>
      </c>
      <c r="B16" s="70">
        <v>69</v>
      </c>
      <c r="C16" s="75">
        <v>53051</v>
      </c>
      <c r="D16" s="246">
        <f>B16*C16</f>
        <v>3660519</v>
      </c>
      <c r="E16" s="76"/>
      <c r="F16" s="239">
        <f t="shared" si="3"/>
        <v>3660519</v>
      </c>
      <c r="G16" s="70">
        <v>69</v>
      </c>
      <c r="H16" s="75">
        <v>53051</v>
      </c>
      <c r="I16" s="246">
        <f t="shared" ref="I16:I19" si="5">G16*H16</f>
        <v>3660519</v>
      </c>
      <c r="J16" s="76"/>
      <c r="K16" s="239">
        <f t="shared" si="4"/>
        <v>3660519</v>
      </c>
      <c r="L16" s="247">
        <f t="shared" si="1"/>
        <v>3660519</v>
      </c>
      <c r="M16" s="248"/>
      <c r="N16" s="249">
        <f t="shared" ref="N16:N19" si="6">K16</f>
        <v>3660519</v>
      </c>
      <c r="O16" s="249"/>
      <c r="P16" s="249"/>
      <c r="Q16" s="249"/>
      <c r="R16" s="249"/>
      <c r="S16" s="249"/>
      <c r="T16" s="249"/>
      <c r="U16" s="249"/>
    </row>
    <row r="17" spans="1:22" x14ac:dyDescent="0.25">
      <c r="A17" s="74" t="s">
        <v>221</v>
      </c>
      <c r="B17" s="78">
        <v>227000</v>
      </c>
      <c r="C17" s="77">
        <v>31.62</v>
      </c>
      <c r="D17" s="246">
        <f>B17*C17</f>
        <v>7177740</v>
      </c>
      <c r="E17" s="76"/>
      <c r="F17" s="239">
        <f t="shared" si="3"/>
        <v>7177740</v>
      </c>
      <c r="G17" s="78">
        <v>227000</v>
      </c>
      <c r="H17" s="71">
        <v>31.78</v>
      </c>
      <c r="I17" s="246">
        <f t="shared" si="5"/>
        <v>7214060</v>
      </c>
      <c r="J17" s="76"/>
      <c r="K17" s="239">
        <f t="shared" si="4"/>
        <v>7214060</v>
      </c>
      <c r="L17" s="247">
        <f t="shared" si="1"/>
        <v>7214060</v>
      </c>
      <c r="M17" s="248"/>
      <c r="N17" s="249">
        <f t="shared" si="6"/>
        <v>7214060</v>
      </c>
      <c r="O17" s="249"/>
      <c r="P17" s="249"/>
      <c r="Q17" s="249"/>
      <c r="R17" s="249"/>
      <c r="S17" s="249"/>
      <c r="T17" s="249"/>
      <c r="U17" s="249"/>
    </row>
    <row r="18" spans="1:22" x14ac:dyDescent="0.25">
      <c r="A18" s="79" t="s">
        <v>222</v>
      </c>
      <c r="B18" s="70">
        <v>2700</v>
      </c>
      <c r="C18" s="80">
        <v>5972</v>
      </c>
      <c r="D18" s="250">
        <f>B18*C18</f>
        <v>16124400</v>
      </c>
      <c r="E18" s="76">
        <f>-D18</f>
        <v>-16124400</v>
      </c>
      <c r="F18" s="239">
        <f t="shared" si="3"/>
        <v>0</v>
      </c>
      <c r="G18" s="70">
        <v>2700</v>
      </c>
      <c r="H18" s="80">
        <v>5917</v>
      </c>
      <c r="I18" s="250">
        <f t="shared" si="5"/>
        <v>15975900</v>
      </c>
      <c r="J18" s="76">
        <v>-15160557</v>
      </c>
      <c r="K18" s="239">
        <f t="shared" si="4"/>
        <v>815343</v>
      </c>
      <c r="L18" s="251">
        <f t="shared" si="1"/>
        <v>815343</v>
      </c>
      <c r="M18" s="252">
        <v>815343</v>
      </c>
      <c r="N18" s="253"/>
      <c r="O18" s="253"/>
      <c r="P18" s="253"/>
      <c r="Q18" s="253"/>
      <c r="R18" s="253"/>
      <c r="S18" s="253"/>
      <c r="T18" s="253"/>
      <c r="U18" s="253"/>
    </row>
    <row r="19" spans="1:22" x14ac:dyDescent="0.25">
      <c r="A19" s="81" t="s">
        <v>223</v>
      </c>
      <c r="B19" s="82">
        <v>2550</v>
      </c>
      <c r="C19" s="83">
        <v>81</v>
      </c>
      <c r="D19" s="84">
        <f>B19*C19</f>
        <v>206550</v>
      </c>
      <c r="E19" s="76">
        <f>-D19</f>
        <v>-206550</v>
      </c>
      <c r="F19" s="239">
        <f t="shared" si="3"/>
        <v>0</v>
      </c>
      <c r="G19" s="82">
        <v>2550</v>
      </c>
      <c r="H19" s="83">
        <v>78</v>
      </c>
      <c r="I19" s="250">
        <f t="shared" si="5"/>
        <v>198900</v>
      </c>
      <c r="J19" s="76"/>
      <c r="K19" s="239">
        <f t="shared" si="4"/>
        <v>198900</v>
      </c>
      <c r="L19" s="251">
        <f t="shared" si="1"/>
        <v>198900</v>
      </c>
      <c r="M19" s="252"/>
      <c r="N19" s="253">
        <f t="shared" si="6"/>
        <v>198900</v>
      </c>
      <c r="O19" s="253"/>
      <c r="P19" s="253"/>
      <c r="Q19" s="253"/>
      <c r="R19" s="253"/>
      <c r="S19" s="253"/>
      <c r="T19" s="253"/>
      <c r="U19" s="253"/>
    </row>
    <row r="20" spans="1:22" x14ac:dyDescent="0.25">
      <c r="A20" s="81" t="s">
        <v>247</v>
      </c>
      <c r="B20" s="82"/>
      <c r="C20" s="83"/>
      <c r="D20" s="84"/>
      <c r="E20" s="76"/>
      <c r="F20" s="239"/>
      <c r="G20" s="82"/>
      <c r="H20" s="83"/>
      <c r="I20" s="361">
        <v>167731</v>
      </c>
      <c r="J20" s="362"/>
      <c r="K20" s="240">
        <f t="shared" si="4"/>
        <v>167731</v>
      </c>
      <c r="L20" s="251">
        <f t="shared" si="1"/>
        <v>167731</v>
      </c>
      <c r="M20" s="252"/>
      <c r="N20" s="253">
        <v>53352</v>
      </c>
      <c r="O20" s="253"/>
      <c r="P20" s="253"/>
      <c r="Q20" s="253">
        <v>91587</v>
      </c>
      <c r="R20" s="253"/>
      <c r="S20" s="253"/>
      <c r="T20" s="253">
        <v>22792</v>
      </c>
      <c r="U20" s="253"/>
    </row>
    <row r="21" spans="1:22" ht="15.75" thickBot="1" x14ac:dyDescent="0.3">
      <c r="A21" s="85" t="s">
        <v>224</v>
      </c>
      <c r="B21" s="82"/>
      <c r="C21" s="83"/>
      <c r="D21" s="254">
        <v>1681600</v>
      </c>
      <c r="E21" s="73"/>
      <c r="F21" s="239">
        <f t="shared" si="3"/>
        <v>1681600</v>
      </c>
      <c r="G21" s="82"/>
      <c r="H21" s="83"/>
      <c r="I21" s="254">
        <v>1538000</v>
      </c>
      <c r="J21" s="73"/>
      <c r="K21" s="239">
        <f t="shared" si="4"/>
        <v>1538000</v>
      </c>
      <c r="L21" s="251">
        <f t="shared" si="1"/>
        <v>1538000</v>
      </c>
      <c r="M21" s="252">
        <f>K21</f>
        <v>1538000</v>
      </c>
      <c r="N21" s="253"/>
      <c r="O21" s="253"/>
      <c r="P21" s="253"/>
      <c r="Q21" s="253"/>
      <c r="R21" s="253"/>
      <c r="S21" s="253"/>
      <c r="T21" s="253"/>
      <c r="U21" s="253"/>
    </row>
    <row r="22" spans="1:22" ht="15.75" thickBot="1" x14ac:dyDescent="0.3">
      <c r="A22" s="66" t="s">
        <v>225</v>
      </c>
      <c r="B22" s="86"/>
      <c r="C22" s="87"/>
      <c r="D22" s="88">
        <f>SUM(D23:D31)</f>
        <v>146632166.33333331</v>
      </c>
      <c r="E22" s="88">
        <f>SUM(E23:E31)</f>
        <v>0</v>
      </c>
      <c r="F22" s="89">
        <f>SUM(F23:F31)</f>
        <v>146632166.33333331</v>
      </c>
      <c r="G22" s="86"/>
      <c r="H22" s="87"/>
      <c r="I22" s="88">
        <f>SUM(I23:I31)</f>
        <v>156027310</v>
      </c>
      <c r="J22" s="88">
        <f>SUM(J23:J31)</f>
        <v>0</v>
      </c>
      <c r="K22" s="89">
        <f>SUM(K23:K31)</f>
        <v>156027310</v>
      </c>
      <c r="L22" s="251">
        <f t="shared" si="1"/>
        <v>156027310</v>
      </c>
      <c r="M22" s="255">
        <f t="shared" ref="M22:U22" si="7">SUM(M23:M31)</f>
        <v>0</v>
      </c>
      <c r="N22" s="256">
        <f t="shared" si="7"/>
        <v>0</v>
      </c>
      <c r="O22" s="256">
        <f t="shared" si="7"/>
        <v>0</v>
      </c>
      <c r="P22" s="256">
        <f t="shared" si="7"/>
        <v>0</v>
      </c>
      <c r="Q22" s="256">
        <f t="shared" si="7"/>
        <v>0</v>
      </c>
      <c r="R22" s="256">
        <f t="shared" si="7"/>
        <v>0</v>
      </c>
      <c r="S22" s="256">
        <f t="shared" si="7"/>
        <v>85385700</v>
      </c>
      <c r="T22" s="256">
        <f t="shared" si="7"/>
        <v>55074410</v>
      </c>
      <c r="U22" s="256">
        <f t="shared" si="7"/>
        <v>15567200</v>
      </c>
    </row>
    <row r="23" spans="1:22" x14ac:dyDescent="0.25">
      <c r="A23" s="90" t="s">
        <v>341</v>
      </c>
      <c r="B23" s="91">
        <v>4371500</v>
      </c>
      <c r="C23" s="92">
        <v>20.7</v>
      </c>
      <c r="D23" s="257">
        <f>B23*C23*8/12</f>
        <v>60326700</v>
      </c>
      <c r="F23" s="239">
        <f t="shared" ref="F23:F31" si="8">D23+E23</f>
        <v>60326700</v>
      </c>
      <c r="G23" s="91">
        <v>4371500</v>
      </c>
      <c r="H23" s="92">
        <v>20.2</v>
      </c>
      <c r="I23" s="257">
        <f>G23*H23</f>
        <v>88304300</v>
      </c>
      <c r="K23" s="352">
        <f t="shared" ref="K23:K31" si="9">I23+J23</f>
        <v>88304300</v>
      </c>
      <c r="L23" s="251">
        <f t="shared" si="1"/>
        <v>88304300</v>
      </c>
      <c r="M23" s="252"/>
      <c r="N23" s="253"/>
      <c r="O23" s="253"/>
      <c r="P23" s="253"/>
      <c r="Q23" s="253"/>
      <c r="R23" s="253"/>
      <c r="S23" s="253">
        <f>$G$23*10.5</f>
        <v>45900750</v>
      </c>
      <c r="T23" s="253">
        <f>$G$23*7.5</f>
        <v>32786250</v>
      </c>
      <c r="U23" s="253">
        <f>$G$23*2.2</f>
        <v>9617300</v>
      </c>
      <c r="V23" s="258"/>
    </row>
    <row r="24" spans="1:22" x14ac:dyDescent="0.25">
      <c r="A24" s="93" t="s">
        <v>342</v>
      </c>
      <c r="B24" s="94">
        <v>2205000</v>
      </c>
      <c r="C24" s="92">
        <v>14</v>
      </c>
      <c r="D24" s="259">
        <f>B24*C24/12*8</f>
        <v>20580000</v>
      </c>
      <c r="F24" s="239">
        <f t="shared" si="8"/>
        <v>20580000</v>
      </c>
      <c r="G24" s="94">
        <v>2400000</v>
      </c>
      <c r="H24" s="92">
        <v>13.5</v>
      </c>
      <c r="I24" s="259">
        <f>G24*H24</f>
        <v>32400000</v>
      </c>
      <c r="K24" s="352">
        <f t="shared" si="9"/>
        <v>32400000</v>
      </c>
      <c r="L24" s="251">
        <f t="shared" si="1"/>
        <v>32400000</v>
      </c>
      <c r="M24" s="252"/>
      <c r="N24" s="253"/>
      <c r="O24" s="253"/>
      <c r="P24" s="253"/>
      <c r="Q24" s="253"/>
      <c r="R24" s="253"/>
      <c r="S24" s="253">
        <f>$G$24*9</f>
        <v>21600000</v>
      </c>
      <c r="T24" s="253">
        <v>8400000</v>
      </c>
      <c r="U24" s="253">
        <f>$G$24*1</f>
        <v>2400000</v>
      </c>
    </row>
    <row r="25" spans="1:22" x14ac:dyDescent="0.25">
      <c r="A25" s="90" t="s">
        <v>226</v>
      </c>
      <c r="B25" s="95">
        <v>4371500</v>
      </c>
      <c r="C25" s="92">
        <v>20.6</v>
      </c>
      <c r="D25" s="260">
        <f>B25*C25*4/12</f>
        <v>30017633.333333332</v>
      </c>
      <c r="F25" s="239">
        <f t="shared" si="8"/>
        <v>30017633.333333332</v>
      </c>
      <c r="G25" s="95">
        <v>4371500</v>
      </c>
      <c r="H25" s="92"/>
      <c r="I25" s="260">
        <f>G25*H25*4/12</f>
        <v>0</v>
      </c>
      <c r="K25" s="352">
        <f t="shared" si="9"/>
        <v>0</v>
      </c>
      <c r="L25" s="261">
        <f t="shared" si="1"/>
        <v>0</v>
      </c>
      <c r="M25" s="262"/>
      <c r="N25" s="263"/>
      <c r="O25" s="263"/>
      <c r="P25" s="263"/>
      <c r="Q25" s="263"/>
      <c r="R25" s="263"/>
      <c r="S25" s="263"/>
      <c r="T25" s="263"/>
      <c r="U25" s="263"/>
    </row>
    <row r="26" spans="1:22" x14ac:dyDescent="0.25">
      <c r="A26" s="93" t="s">
        <v>227</v>
      </c>
      <c r="B26" s="94">
        <v>2205000</v>
      </c>
      <c r="C26" s="92">
        <v>14</v>
      </c>
      <c r="D26" s="260">
        <f>B26*C26/12*4</f>
        <v>10290000</v>
      </c>
      <c r="F26" s="239">
        <f t="shared" si="8"/>
        <v>10290000</v>
      </c>
      <c r="G26" s="94">
        <v>2205000</v>
      </c>
      <c r="H26" s="92"/>
      <c r="I26" s="260">
        <f>G26*H26/12*4</f>
        <v>0</v>
      </c>
      <c r="K26" s="352">
        <f t="shared" si="9"/>
        <v>0</v>
      </c>
      <c r="L26" s="261">
        <f t="shared" si="1"/>
        <v>0</v>
      </c>
      <c r="M26" s="262"/>
      <c r="N26" s="263"/>
      <c r="O26" s="263"/>
      <c r="P26" s="263"/>
      <c r="Q26" s="263"/>
      <c r="R26" s="263"/>
      <c r="S26" s="263"/>
      <c r="T26" s="263"/>
      <c r="U26" s="263"/>
    </row>
    <row r="27" spans="1:22" x14ac:dyDescent="0.25">
      <c r="A27" s="93" t="s">
        <v>228</v>
      </c>
      <c r="B27" s="95">
        <v>97400</v>
      </c>
      <c r="C27" s="92">
        <v>222</v>
      </c>
      <c r="D27" s="260">
        <f>B27*C27*8/12</f>
        <v>14415200</v>
      </c>
      <c r="F27" s="239">
        <f t="shared" si="8"/>
        <v>14415200</v>
      </c>
      <c r="G27" s="95">
        <v>97400</v>
      </c>
      <c r="H27" s="92">
        <v>217</v>
      </c>
      <c r="I27" s="260">
        <f>G27*H27</f>
        <v>21135800</v>
      </c>
      <c r="K27" s="352">
        <f t="shared" si="9"/>
        <v>21135800</v>
      </c>
      <c r="L27" s="261">
        <f t="shared" si="1"/>
        <v>21135800</v>
      </c>
      <c r="M27" s="262"/>
      <c r="N27" s="263"/>
      <c r="O27" s="263"/>
      <c r="P27" s="263"/>
      <c r="Q27" s="263"/>
      <c r="R27" s="263"/>
      <c r="S27" s="263">
        <v>12301620</v>
      </c>
      <c r="T27" s="263">
        <v>6593980</v>
      </c>
      <c r="U27" s="263">
        <f>$G$27*23</f>
        <v>2240200</v>
      </c>
    </row>
    <row r="28" spans="1:22" x14ac:dyDescent="0.25">
      <c r="A28" s="93" t="s">
        <v>229</v>
      </c>
      <c r="B28" s="95">
        <v>97400</v>
      </c>
      <c r="C28" s="92">
        <v>221</v>
      </c>
      <c r="D28" s="264">
        <v>7175133</v>
      </c>
      <c r="F28" s="239">
        <f t="shared" si="8"/>
        <v>7175133</v>
      </c>
      <c r="G28" s="95">
        <v>97400</v>
      </c>
      <c r="H28" s="92"/>
      <c r="I28" s="264"/>
      <c r="K28" s="239">
        <f t="shared" si="9"/>
        <v>0</v>
      </c>
      <c r="L28" s="261">
        <f t="shared" si="1"/>
        <v>0</v>
      </c>
      <c r="M28" s="262"/>
      <c r="N28" s="263"/>
      <c r="O28" s="263"/>
      <c r="P28" s="263"/>
      <c r="Q28" s="263"/>
      <c r="R28" s="263"/>
      <c r="S28" s="263"/>
      <c r="T28" s="263"/>
      <c r="U28" s="263"/>
    </row>
    <row r="29" spans="1:22" x14ac:dyDescent="0.25">
      <c r="A29" s="93" t="s">
        <v>230</v>
      </c>
      <c r="B29" s="94">
        <v>396700</v>
      </c>
      <c r="C29" s="92">
        <v>6</v>
      </c>
      <c r="D29" s="265">
        <f>B29*C29</f>
        <v>2380200</v>
      </c>
      <c r="F29" s="239">
        <f t="shared" si="8"/>
        <v>2380200</v>
      </c>
      <c r="G29" s="94">
        <v>396700</v>
      </c>
      <c r="H29" s="92">
        <v>4.3</v>
      </c>
      <c r="I29" s="265">
        <f>G29*H29</f>
        <v>1705810</v>
      </c>
      <c r="K29" s="239">
        <f t="shared" si="9"/>
        <v>1705810</v>
      </c>
      <c r="L29" s="261">
        <f t="shared" si="1"/>
        <v>1705810</v>
      </c>
      <c r="M29" s="262"/>
      <c r="N29" s="263"/>
      <c r="O29" s="263"/>
      <c r="P29" s="263"/>
      <c r="Q29" s="263"/>
      <c r="R29" s="263"/>
      <c r="S29" s="263">
        <v>555380</v>
      </c>
      <c r="T29" s="263">
        <v>753730</v>
      </c>
      <c r="U29" s="263">
        <v>396700</v>
      </c>
    </row>
    <row r="30" spans="1:22" x14ac:dyDescent="0.25">
      <c r="A30" s="93" t="s">
        <v>358</v>
      </c>
      <c r="B30" s="94"/>
      <c r="C30" s="92"/>
      <c r="D30" s="308"/>
      <c r="F30" s="239"/>
      <c r="G30" s="94"/>
      <c r="H30" s="92"/>
      <c r="I30" s="345">
        <v>11034100</v>
      </c>
      <c r="J30" s="346"/>
      <c r="K30" s="344">
        <f t="shared" si="9"/>
        <v>11034100</v>
      </c>
      <c r="L30" s="261">
        <f t="shared" si="1"/>
        <v>11034100</v>
      </c>
      <c r="M30" s="262"/>
      <c r="N30" s="242"/>
      <c r="O30" s="242"/>
      <c r="P30" s="242"/>
      <c r="Q30" s="242"/>
      <c r="R30" s="242"/>
      <c r="S30" s="242">
        <v>5027950</v>
      </c>
      <c r="T30" s="242">
        <v>5093150</v>
      </c>
      <c r="U30" s="242">
        <v>913000</v>
      </c>
    </row>
    <row r="31" spans="1:22" ht="15.75" thickBot="1" x14ac:dyDescent="0.3">
      <c r="A31" s="93" t="s">
        <v>231</v>
      </c>
      <c r="B31" s="94">
        <v>1447300</v>
      </c>
      <c r="C31" s="92">
        <v>1</v>
      </c>
      <c r="D31" s="266">
        <f>B31*C31</f>
        <v>1447300</v>
      </c>
      <c r="F31" s="239">
        <f t="shared" si="8"/>
        <v>1447300</v>
      </c>
      <c r="G31" s="94">
        <v>1447300</v>
      </c>
      <c r="H31" s="92">
        <v>1</v>
      </c>
      <c r="I31" s="266">
        <f>G31*H31</f>
        <v>1447300</v>
      </c>
      <c r="K31" s="239">
        <f t="shared" si="9"/>
        <v>1447300</v>
      </c>
      <c r="L31" s="261">
        <f t="shared" si="1"/>
        <v>1447300</v>
      </c>
      <c r="M31" s="262"/>
      <c r="N31" s="263"/>
      <c r="O31" s="263"/>
      <c r="P31" s="263"/>
      <c r="Q31" s="263"/>
      <c r="R31" s="263"/>
      <c r="S31" s="263"/>
      <c r="T31" s="263">
        <v>1447300</v>
      </c>
      <c r="U31" s="263"/>
    </row>
    <row r="32" spans="1:22" ht="15.75" thickBot="1" x14ac:dyDescent="0.3">
      <c r="A32" s="66" t="s">
        <v>232</v>
      </c>
      <c r="B32" s="96"/>
      <c r="C32" s="97"/>
      <c r="D32" s="98">
        <f>SUM(D34:D50)</f>
        <v>110689107</v>
      </c>
      <c r="E32" s="98">
        <f>SUM(E34:E50)</f>
        <v>0</v>
      </c>
      <c r="F32" s="99">
        <f>SUM(F34:F50)</f>
        <v>110689107</v>
      </c>
      <c r="G32" s="96"/>
      <c r="H32" s="97"/>
      <c r="I32" s="98">
        <f>SUM(I34:I50)</f>
        <v>122711913</v>
      </c>
      <c r="J32" s="98">
        <f>SUM(J34:J50)</f>
        <v>0</v>
      </c>
      <c r="K32" s="99">
        <f>SUM(K34:K50)</f>
        <v>122711913</v>
      </c>
      <c r="L32" s="261">
        <f t="shared" si="1"/>
        <v>122711913</v>
      </c>
      <c r="M32" s="255">
        <f t="shared" ref="M32:U32" si="10">SUM(M34:M50)</f>
        <v>10000000</v>
      </c>
      <c r="N32" s="256">
        <f t="shared" si="10"/>
        <v>0</v>
      </c>
      <c r="O32" s="256">
        <f t="shared" si="10"/>
        <v>0</v>
      </c>
      <c r="P32" s="256">
        <f t="shared" si="10"/>
        <v>0</v>
      </c>
      <c r="Q32" s="256">
        <f t="shared" si="10"/>
        <v>40861419</v>
      </c>
      <c r="R32" s="256">
        <f t="shared" si="10"/>
        <v>1875040</v>
      </c>
      <c r="S32" s="256">
        <f t="shared" si="10"/>
        <v>28170631.420000002</v>
      </c>
      <c r="T32" s="256">
        <f t="shared" si="10"/>
        <v>37968676.519999996</v>
      </c>
      <c r="U32" s="256">
        <f t="shared" si="10"/>
        <v>3836146.0600000005</v>
      </c>
    </row>
    <row r="33" spans="1:21" x14ac:dyDescent="0.25">
      <c r="A33" s="100"/>
      <c r="B33" s="101"/>
      <c r="C33" s="80"/>
      <c r="D33" s="267"/>
      <c r="F33" s="268"/>
      <c r="G33" s="101"/>
      <c r="H33" s="106"/>
      <c r="I33" s="267"/>
      <c r="K33" s="268"/>
      <c r="L33" s="261">
        <f t="shared" si="1"/>
        <v>0</v>
      </c>
      <c r="M33" s="262"/>
      <c r="N33" s="263"/>
      <c r="O33" s="263"/>
      <c r="P33" s="263"/>
      <c r="Q33" s="263"/>
      <c r="R33" s="263"/>
      <c r="S33" s="263"/>
      <c r="T33" s="263"/>
      <c r="U33" s="263"/>
    </row>
    <row r="34" spans="1:21" x14ac:dyDescent="0.25">
      <c r="A34" s="103" t="s">
        <v>233</v>
      </c>
      <c r="B34" s="104">
        <v>1900000</v>
      </c>
      <c r="C34" s="105">
        <v>11.18</v>
      </c>
      <c r="D34" s="259">
        <f>B34*C34</f>
        <v>21242000</v>
      </c>
      <c r="F34" s="239">
        <f t="shared" ref="F34:F50" si="11">D34+E34</f>
        <v>21242000</v>
      </c>
      <c r="G34" s="104">
        <v>2200000</v>
      </c>
      <c r="H34" s="105">
        <v>9.6199999999999992</v>
      </c>
      <c r="I34" s="259">
        <f>G34*H34</f>
        <v>21164000</v>
      </c>
      <c r="K34" s="352">
        <f t="shared" ref="K34:K50" si="12">I34+J34</f>
        <v>21164000</v>
      </c>
      <c r="L34" s="261">
        <f t="shared" si="1"/>
        <v>21164000</v>
      </c>
      <c r="M34" s="262"/>
      <c r="N34" s="263"/>
      <c r="O34" s="263"/>
      <c r="P34" s="263"/>
      <c r="Q34" s="263"/>
      <c r="R34" s="263"/>
      <c r="S34" s="263">
        <f>K34*0.49</f>
        <v>10370360</v>
      </c>
      <c r="T34" s="263">
        <f>K34*0.44</f>
        <v>9312160</v>
      </c>
      <c r="U34" s="263">
        <f>K34*0.07</f>
        <v>1481480.0000000002</v>
      </c>
    </row>
    <row r="35" spans="1:21" x14ac:dyDescent="0.25">
      <c r="A35" s="103" t="s">
        <v>234</v>
      </c>
      <c r="B35" s="104"/>
      <c r="C35" s="106"/>
      <c r="D35" s="269">
        <v>37497698</v>
      </c>
      <c r="F35" s="239">
        <f t="shared" si="11"/>
        <v>37497698</v>
      </c>
      <c r="G35" s="104"/>
      <c r="H35" s="106"/>
      <c r="I35" s="269">
        <v>32106658</v>
      </c>
      <c r="K35" s="239">
        <f t="shared" si="12"/>
        <v>32106658</v>
      </c>
      <c r="L35" s="261">
        <f t="shared" si="1"/>
        <v>32106657.999999996</v>
      </c>
      <c r="M35" s="262"/>
      <c r="N35" s="263"/>
      <c r="O35" s="263"/>
      <c r="P35" s="263"/>
      <c r="Q35" s="263"/>
      <c r="R35" s="263"/>
      <c r="S35" s="263">
        <f>K35*0.49</f>
        <v>15732262.42</v>
      </c>
      <c r="T35" s="263">
        <f>K35*0.44</f>
        <v>14126929.52</v>
      </c>
      <c r="U35" s="263">
        <f>K35*0.07</f>
        <v>2247466.06</v>
      </c>
    </row>
    <row r="36" spans="1:21" x14ac:dyDescent="0.25">
      <c r="A36" s="93" t="s">
        <v>358</v>
      </c>
      <c r="B36" s="104"/>
      <c r="C36" s="309"/>
      <c r="D36" s="310"/>
      <c r="F36" s="239"/>
      <c r="G36" s="104"/>
      <c r="H36" s="309"/>
      <c r="I36" s="347">
        <v>1707200</v>
      </c>
      <c r="J36" s="346"/>
      <c r="K36" s="344">
        <f t="shared" si="12"/>
        <v>1707200</v>
      </c>
      <c r="L36" s="261">
        <f t="shared" si="1"/>
        <v>1707200</v>
      </c>
      <c r="M36" s="311"/>
      <c r="N36" s="312"/>
      <c r="O36" s="312"/>
      <c r="P36" s="312"/>
      <c r="Q36" s="312"/>
      <c r="R36" s="312"/>
      <c r="S36" s="312">
        <v>800000</v>
      </c>
      <c r="T36" s="312">
        <v>800000</v>
      </c>
      <c r="U36" s="312">
        <v>107200</v>
      </c>
    </row>
    <row r="37" spans="1:21" x14ac:dyDescent="0.25">
      <c r="A37" s="103" t="s">
        <v>235</v>
      </c>
      <c r="B37" s="104">
        <v>513</v>
      </c>
      <c r="C37" s="107">
        <v>6592</v>
      </c>
      <c r="D37" s="270">
        <f>B37*C37</f>
        <v>3381696</v>
      </c>
      <c r="F37" s="239">
        <f t="shared" si="11"/>
        <v>3381696</v>
      </c>
      <c r="G37" s="104">
        <v>542</v>
      </c>
      <c r="H37" s="107">
        <v>2788</v>
      </c>
      <c r="I37" s="270">
        <f>G37*H37</f>
        <v>1511096</v>
      </c>
      <c r="K37" s="239">
        <f t="shared" si="12"/>
        <v>1511096</v>
      </c>
      <c r="L37" s="261">
        <f t="shared" si="1"/>
        <v>1511096</v>
      </c>
      <c r="M37" s="262"/>
      <c r="N37" s="263"/>
      <c r="O37" s="263"/>
      <c r="P37" s="263"/>
      <c r="Q37" s="263"/>
      <c r="R37" s="263"/>
      <c r="S37" s="263">
        <f>K37-T37</f>
        <v>1268009</v>
      </c>
      <c r="T37" s="263">
        <v>243087</v>
      </c>
      <c r="U37" s="263"/>
    </row>
    <row r="38" spans="1:21" x14ac:dyDescent="0.25">
      <c r="A38" s="108" t="s">
        <v>236</v>
      </c>
      <c r="B38" s="104"/>
      <c r="C38" s="107"/>
      <c r="D38" s="270">
        <v>28785793</v>
      </c>
      <c r="E38" s="271"/>
      <c r="F38" s="239">
        <f t="shared" si="11"/>
        <v>28785793</v>
      </c>
      <c r="G38" s="104"/>
      <c r="H38" s="107"/>
      <c r="I38" s="270">
        <v>34834144</v>
      </c>
      <c r="J38" s="271"/>
      <c r="K38" s="239">
        <f t="shared" si="12"/>
        <v>34834144</v>
      </c>
      <c r="L38" s="261">
        <f t="shared" si="1"/>
        <v>34834144</v>
      </c>
      <c r="M38" s="262">
        <v>10000000</v>
      </c>
      <c r="N38" s="263"/>
      <c r="O38" s="263"/>
      <c r="P38" s="263"/>
      <c r="Q38" s="263">
        <v>24834144</v>
      </c>
      <c r="R38" s="263"/>
      <c r="S38" s="263"/>
      <c r="T38" s="263"/>
      <c r="U38" s="263"/>
    </row>
    <row r="39" spans="1:21" x14ac:dyDescent="0.25">
      <c r="A39" s="103" t="s">
        <v>347</v>
      </c>
      <c r="B39" s="104">
        <v>2993000</v>
      </c>
      <c r="C39" s="106">
        <v>3</v>
      </c>
      <c r="D39" s="270">
        <f>B39*C39</f>
        <v>8979000</v>
      </c>
      <c r="F39" s="239">
        <f t="shared" si="11"/>
        <v>8979000</v>
      </c>
      <c r="G39" s="104">
        <v>2993000</v>
      </c>
      <c r="H39" s="106">
        <v>2</v>
      </c>
      <c r="I39" s="270">
        <f>G39*H39</f>
        <v>5986000</v>
      </c>
      <c r="K39" s="239">
        <f t="shared" si="12"/>
        <v>5986000</v>
      </c>
      <c r="L39" s="261">
        <f t="shared" si="1"/>
        <v>5986000</v>
      </c>
      <c r="M39" s="262"/>
      <c r="N39" s="263"/>
      <c r="O39" s="263"/>
      <c r="P39" s="263"/>
      <c r="Q39" s="263"/>
      <c r="R39" s="263"/>
      <c r="S39" s="263"/>
      <c r="T39" s="263">
        <f>K39</f>
        <v>5986000</v>
      </c>
      <c r="U39" s="263"/>
    </row>
    <row r="40" spans="1:21" x14ac:dyDescent="0.25">
      <c r="A40" s="103" t="s">
        <v>348</v>
      </c>
      <c r="B40" s="104"/>
      <c r="C40" s="106"/>
      <c r="D40" s="270"/>
      <c r="F40" s="239"/>
      <c r="G40" s="104">
        <v>4419000</v>
      </c>
      <c r="H40" s="106">
        <v>1</v>
      </c>
      <c r="I40" s="270">
        <f>G40*H40</f>
        <v>4419000</v>
      </c>
      <c r="K40" s="239">
        <f t="shared" si="12"/>
        <v>4419000</v>
      </c>
      <c r="L40" s="261">
        <f t="shared" si="1"/>
        <v>4419000</v>
      </c>
      <c r="M40" s="262"/>
      <c r="N40" s="263"/>
      <c r="O40" s="263"/>
      <c r="P40" s="263"/>
      <c r="Q40" s="263"/>
      <c r="R40" s="263"/>
      <c r="S40" s="263"/>
      <c r="T40" s="263">
        <f>K40</f>
        <v>4419000</v>
      </c>
      <c r="U40" s="263"/>
    </row>
    <row r="41" spans="1:21" x14ac:dyDescent="0.25">
      <c r="A41" s="103" t="s">
        <v>237</v>
      </c>
      <c r="B41" s="104"/>
      <c r="C41" s="106"/>
      <c r="D41" s="270">
        <v>2014000</v>
      </c>
      <c r="F41" s="239">
        <f t="shared" si="11"/>
        <v>2014000</v>
      </c>
      <c r="G41" s="104"/>
      <c r="H41" s="106"/>
      <c r="I41" s="270">
        <v>1607000</v>
      </c>
      <c r="K41" s="239">
        <f t="shared" si="12"/>
        <v>1607000</v>
      </c>
      <c r="L41" s="261">
        <f t="shared" si="1"/>
        <v>1607000</v>
      </c>
      <c r="M41" s="262"/>
      <c r="N41" s="263"/>
      <c r="O41" s="263"/>
      <c r="P41" s="263"/>
      <c r="Q41" s="263"/>
      <c r="R41" s="263"/>
      <c r="S41" s="263"/>
      <c r="T41" s="263">
        <v>1607000</v>
      </c>
      <c r="U41" s="263"/>
    </row>
    <row r="42" spans="1:21" x14ac:dyDescent="0.25">
      <c r="A42" s="103" t="s">
        <v>238</v>
      </c>
      <c r="B42" s="104">
        <v>3400000</v>
      </c>
      <c r="C42" s="106"/>
      <c r="D42" s="270">
        <v>4420000</v>
      </c>
      <c r="F42" s="239">
        <f t="shared" si="11"/>
        <v>4420000</v>
      </c>
      <c r="G42" s="104">
        <v>3780</v>
      </c>
      <c r="H42" s="92">
        <v>1.3</v>
      </c>
      <c r="I42" s="270">
        <v>4914000</v>
      </c>
      <c r="K42" s="239">
        <f t="shared" si="12"/>
        <v>4914000</v>
      </c>
      <c r="L42" s="261">
        <f t="shared" si="1"/>
        <v>4914000</v>
      </c>
      <c r="M42" s="262"/>
      <c r="N42" s="263"/>
      <c r="O42" s="263"/>
      <c r="P42" s="263"/>
      <c r="Q42" s="263">
        <f t="shared" ref="Q42:Q43" si="13">K42-R42</f>
        <v>4282180</v>
      </c>
      <c r="R42" s="263">
        <v>631820</v>
      </c>
      <c r="S42" s="263"/>
      <c r="T42" s="263"/>
      <c r="U42" s="263"/>
    </row>
    <row r="43" spans="1:21" x14ac:dyDescent="0.25">
      <c r="A43" s="103" t="s">
        <v>239</v>
      </c>
      <c r="B43" s="104">
        <v>60896</v>
      </c>
      <c r="C43" s="106">
        <v>20</v>
      </c>
      <c r="D43" s="270">
        <f>B43*C43</f>
        <v>1217920</v>
      </c>
      <c r="F43" s="239">
        <f t="shared" si="11"/>
        <v>1217920</v>
      </c>
      <c r="G43" s="104">
        <v>71896</v>
      </c>
      <c r="H43" s="106">
        <v>19</v>
      </c>
      <c r="I43" s="270">
        <f>G43*H43</f>
        <v>1366024</v>
      </c>
      <c r="K43" s="239">
        <f t="shared" si="12"/>
        <v>1366024</v>
      </c>
      <c r="L43" s="261">
        <f t="shared" si="1"/>
        <v>1366024</v>
      </c>
      <c r="M43" s="262"/>
      <c r="N43" s="263"/>
      <c r="O43" s="263"/>
      <c r="P43" s="263"/>
      <c r="Q43" s="263">
        <f t="shared" si="13"/>
        <v>1150336</v>
      </c>
      <c r="R43" s="263">
        <v>215688</v>
      </c>
      <c r="S43" s="263"/>
      <c r="T43" s="263"/>
      <c r="U43" s="263"/>
    </row>
    <row r="44" spans="1:21" x14ac:dyDescent="0.25">
      <c r="A44" s="103" t="s">
        <v>240</v>
      </c>
      <c r="B44" s="272">
        <v>429000</v>
      </c>
      <c r="C44" s="106">
        <v>5</v>
      </c>
      <c r="D44" s="270">
        <f>B44*C44</f>
        <v>2145000</v>
      </c>
      <c r="F44" s="239">
        <f t="shared" si="11"/>
        <v>2145000</v>
      </c>
      <c r="G44" s="272">
        <v>429000</v>
      </c>
      <c r="H44" s="106">
        <v>6</v>
      </c>
      <c r="I44" s="270">
        <f>G44*H44</f>
        <v>2574000</v>
      </c>
      <c r="K44" s="239">
        <f t="shared" si="12"/>
        <v>2574000</v>
      </c>
      <c r="L44" s="261">
        <f t="shared" si="1"/>
        <v>2574000</v>
      </c>
      <c r="M44" s="262"/>
      <c r="N44" s="263"/>
      <c r="O44" s="263"/>
      <c r="P44" s="263"/>
      <c r="Q44" s="263">
        <f>K44-R44</f>
        <v>2145000</v>
      </c>
      <c r="R44" s="263">
        <v>429000</v>
      </c>
      <c r="S44" s="263"/>
      <c r="T44" s="263"/>
      <c r="U44" s="263"/>
    </row>
    <row r="45" spans="1:21" x14ac:dyDescent="0.25">
      <c r="A45" s="93" t="s">
        <v>241</v>
      </c>
      <c r="B45" s="109">
        <v>25000</v>
      </c>
      <c r="C45" s="106">
        <v>1</v>
      </c>
      <c r="D45" s="270">
        <f>B45*C45</f>
        <v>25000</v>
      </c>
      <c r="F45" s="239">
        <f t="shared" si="11"/>
        <v>25000</v>
      </c>
      <c r="G45" s="109">
        <v>25000</v>
      </c>
      <c r="H45" s="106">
        <v>2</v>
      </c>
      <c r="I45" s="270">
        <f>G45*H45</f>
        <v>50000</v>
      </c>
      <c r="K45" s="239">
        <f t="shared" si="12"/>
        <v>50000</v>
      </c>
      <c r="L45" s="261">
        <f t="shared" si="1"/>
        <v>50000</v>
      </c>
      <c r="M45" s="262"/>
      <c r="N45" s="263"/>
      <c r="O45" s="263"/>
      <c r="P45" s="263"/>
      <c r="Q45" s="263">
        <v>50000</v>
      </c>
      <c r="R45" s="263"/>
      <c r="S45" s="263"/>
      <c r="T45" s="263"/>
      <c r="U45" s="263"/>
    </row>
    <row r="46" spans="1:21" x14ac:dyDescent="0.25">
      <c r="A46" s="93" t="s">
        <v>242</v>
      </c>
      <c r="B46" s="109">
        <v>163500</v>
      </c>
      <c r="C46" s="106">
        <v>6</v>
      </c>
      <c r="D46" s="270">
        <f>B46*C46</f>
        <v>981000</v>
      </c>
      <c r="F46" s="239">
        <f t="shared" si="11"/>
        <v>981000</v>
      </c>
      <c r="G46" s="109">
        <v>285000</v>
      </c>
      <c r="H46" s="106">
        <v>6</v>
      </c>
      <c r="I46" s="270">
        <f>G46*H46</f>
        <v>1710000</v>
      </c>
      <c r="K46" s="239">
        <f t="shared" si="12"/>
        <v>1710000</v>
      </c>
      <c r="L46" s="261">
        <f t="shared" si="1"/>
        <v>1710000</v>
      </c>
      <c r="M46" s="262"/>
      <c r="N46" s="263"/>
      <c r="O46" s="263"/>
      <c r="P46" s="263"/>
      <c r="Q46" s="263">
        <f>K46</f>
        <v>1710000</v>
      </c>
      <c r="R46" s="263"/>
      <c r="S46" s="263"/>
      <c r="T46" s="263"/>
      <c r="U46" s="263"/>
    </row>
    <row r="47" spans="1:21" x14ac:dyDescent="0.25">
      <c r="A47" s="93" t="s">
        <v>373</v>
      </c>
      <c r="B47" s="109"/>
      <c r="C47" s="106"/>
      <c r="D47" s="360"/>
      <c r="F47" s="239"/>
      <c r="G47" s="109"/>
      <c r="H47" s="106"/>
      <c r="I47" s="356">
        <v>6393891</v>
      </c>
      <c r="J47" s="357"/>
      <c r="K47" s="240">
        <f t="shared" si="12"/>
        <v>6393891</v>
      </c>
      <c r="L47" s="261">
        <f t="shared" si="1"/>
        <v>6393891</v>
      </c>
      <c r="M47" s="262"/>
      <c r="N47" s="355"/>
      <c r="O47" s="355"/>
      <c r="P47" s="355"/>
      <c r="Q47" s="355">
        <v>5842659</v>
      </c>
      <c r="R47" s="355">
        <v>551232</v>
      </c>
      <c r="S47" s="355"/>
      <c r="T47" s="355"/>
      <c r="U47" s="355"/>
    </row>
    <row r="48" spans="1:21" x14ac:dyDescent="0.25">
      <c r="A48" s="93" t="s">
        <v>370</v>
      </c>
      <c r="B48" s="109"/>
      <c r="C48" s="80"/>
      <c r="D48" s="273"/>
      <c r="F48" s="239">
        <f t="shared" si="11"/>
        <v>0</v>
      </c>
      <c r="G48" s="109"/>
      <c r="H48" s="106"/>
      <c r="I48" s="348">
        <v>894400</v>
      </c>
      <c r="J48" s="346"/>
      <c r="K48" s="344">
        <f t="shared" si="12"/>
        <v>894400</v>
      </c>
      <c r="L48" s="261">
        <f t="shared" si="1"/>
        <v>894400</v>
      </c>
      <c r="M48" s="262"/>
      <c r="N48" s="263"/>
      <c r="O48" s="263"/>
      <c r="P48" s="263"/>
      <c r="Q48" s="263">
        <v>847100</v>
      </c>
      <c r="R48" s="263">
        <v>47300</v>
      </c>
      <c r="S48" s="263"/>
      <c r="T48" s="263"/>
      <c r="U48" s="263"/>
    </row>
    <row r="49" spans="1:21" x14ac:dyDescent="0.25">
      <c r="A49" s="93" t="s">
        <v>371</v>
      </c>
      <c r="B49" s="109"/>
      <c r="C49" s="80"/>
      <c r="D49" s="353"/>
      <c r="F49" s="239"/>
      <c r="G49" s="109"/>
      <c r="H49" s="106"/>
      <c r="I49" s="356">
        <v>1038000</v>
      </c>
      <c r="J49" s="357"/>
      <c r="K49" s="240">
        <f t="shared" si="12"/>
        <v>1038000</v>
      </c>
      <c r="L49" s="261">
        <f t="shared" si="1"/>
        <v>1038000</v>
      </c>
      <c r="M49" s="354"/>
      <c r="N49" s="355"/>
      <c r="O49" s="355"/>
      <c r="P49" s="355"/>
      <c r="Q49" s="355"/>
      <c r="R49" s="355"/>
      <c r="S49" s="355"/>
      <c r="T49" s="355">
        <v>1038000</v>
      </c>
      <c r="U49" s="355"/>
    </row>
    <row r="50" spans="1:21" ht="15.75" thickBot="1" x14ac:dyDescent="0.3">
      <c r="A50" s="93" t="s">
        <v>359</v>
      </c>
      <c r="B50" s="110"/>
      <c r="C50" s="80"/>
      <c r="D50" s="273"/>
      <c r="F50" s="239">
        <f t="shared" si="11"/>
        <v>0</v>
      </c>
      <c r="G50" s="110"/>
      <c r="H50" s="80"/>
      <c r="I50" s="348">
        <v>436500</v>
      </c>
      <c r="J50" s="346"/>
      <c r="K50" s="344">
        <f t="shared" si="12"/>
        <v>436500</v>
      </c>
      <c r="L50" s="251">
        <f t="shared" si="1"/>
        <v>436500</v>
      </c>
      <c r="M50" s="262"/>
      <c r="N50" s="263"/>
      <c r="O50" s="263"/>
      <c r="P50" s="263"/>
      <c r="Q50" s="263"/>
      <c r="R50" s="263"/>
      <c r="S50" s="263"/>
      <c r="T50" s="263">
        <v>436500</v>
      </c>
      <c r="U50" s="263"/>
    </row>
    <row r="51" spans="1:21" x14ac:dyDescent="0.25">
      <c r="A51" s="111" t="s">
        <v>243</v>
      </c>
      <c r="B51" s="112"/>
      <c r="C51" s="113"/>
      <c r="D51" s="114">
        <f t="shared" ref="D51:F51" si="14">SUM(D52:D55)</f>
        <v>7226120</v>
      </c>
      <c r="E51" s="114">
        <f t="shared" si="14"/>
        <v>0</v>
      </c>
      <c r="F51" s="115">
        <f t="shared" si="14"/>
        <v>7226120</v>
      </c>
      <c r="G51" s="112"/>
      <c r="H51" s="113"/>
      <c r="I51" s="114">
        <f t="shared" ref="I51:K51" si="15">SUM(I52:I55)</f>
        <v>11658156</v>
      </c>
      <c r="J51" s="114">
        <f t="shared" si="15"/>
        <v>0</v>
      </c>
      <c r="K51" s="115">
        <f t="shared" si="15"/>
        <v>11658156</v>
      </c>
      <c r="L51" s="251">
        <f t="shared" si="1"/>
        <v>11658156</v>
      </c>
      <c r="M51" s="274">
        <f t="shared" ref="M51:U51" si="16">SUM(M52:M55)</f>
        <v>0</v>
      </c>
      <c r="N51" s="275">
        <f t="shared" si="16"/>
        <v>0</v>
      </c>
      <c r="O51" s="275">
        <f t="shared" si="16"/>
        <v>0</v>
      </c>
      <c r="P51" s="275">
        <f t="shared" si="16"/>
        <v>11658156</v>
      </c>
      <c r="Q51" s="275">
        <f t="shared" si="16"/>
        <v>0</v>
      </c>
      <c r="R51" s="275">
        <f t="shared" si="16"/>
        <v>0</v>
      </c>
      <c r="S51" s="275">
        <f t="shared" si="16"/>
        <v>0</v>
      </c>
      <c r="T51" s="275">
        <f t="shared" si="16"/>
        <v>0</v>
      </c>
      <c r="U51" s="275">
        <f t="shared" si="16"/>
        <v>0</v>
      </c>
    </row>
    <row r="52" spans="1:21" x14ac:dyDescent="0.25">
      <c r="A52" s="116" t="s">
        <v>244</v>
      </c>
      <c r="B52" s="117">
        <v>1210</v>
      </c>
      <c r="C52" s="118">
        <v>5972</v>
      </c>
      <c r="D52" s="119">
        <f>B52*C52</f>
        <v>7226120</v>
      </c>
      <c r="E52" s="119"/>
      <c r="F52" s="276">
        <f>D52+E52</f>
        <v>7226120</v>
      </c>
      <c r="G52" s="117">
        <v>1251</v>
      </c>
      <c r="H52" s="118">
        <v>5917</v>
      </c>
      <c r="I52" s="119">
        <f>G52*H52</f>
        <v>7402167</v>
      </c>
      <c r="J52" s="119"/>
      <c r="K52" s="276">
        <f>I52+J52</f>
        <v>7402167</v>
      </c>
      <c r="L52" s="251">
        <f t="shared" si="1"/>
        <v>7402167</v>
      </c>
      <c r="M52" s="262"/>
      <c r="N52" s="263"/>
      <c r="O52" s="263"/>
      <c r="P52" s="263">
        <v>7402167</v>
      </c>
      <c r="Q52" s="263"/>
      <c r="R52" s="263"/>
      <c r="S52" s="263"/>
      <c r="T52" s="263"/>
      <c r="U52" s="263"/>
    </row>
    <row r="53" spans="1:21" x14ac:dyDescent="0.25">
      <c r="A53" s="116" t="s">
        <v>245</v>
      </c>
      <c r="B53" s="80"/>
      <c r="C53" s="120"/>
      <c r="D53" s="102"/>
      <c r="E53" s="102"/>
      <c r="F53" s="276">
        <f>D53+E53</f>
        <v>0</v>
      </c>
      <c r="G53" s="80"/>
      <c r="H53" s="120"/>
      <c r="I53" s="102">
        <v>211000</v>
      </c>
      <c r="J53" s="102"/>
      <c r="K53" s="276">
        <f>I53+J53</f>
        <v>211000</v>
      </c>
      <c r="L53" s="251">
        <f t="shared" si="1"/>
        <v>211000</v>
      </c>
      <c r="M53" s="262"/>
      <c r="N53" s="263"/>
      <c r="O53" s="263"/>
      <c r="P53" s="263">
        <v>211000</v>
      </c>
      <c r="Q53" s="263"/>
      <c r="R53" s="263"/>
      <c r="S53" s="263"/>
      <c r="T53" s="263"/>
      <c r="U53" s="263"/>
    </row>
    <row r="54" spans="1:21" x14ac:dyDescent="0.25">
      <c r="A54" s="358" t="s">
        <v>372</v>
      </c>
      <c r="B54" s="80"/>
      <c r="C54" s="120"/>
      <c r="D54" s="102"/>
      <c r="E54" s="102"/>
      <c r="F54" s="359"/>
      <c r="G54" s="80"/>
      <c r="H54" s="120"/>
      <c r="I54" s="363">
        <v>1500679</v>
      </c>
      <c r="J54" s="363"/>
      <c r="K54" s="364">
        <f>I54+J54</f>
        <v>1500679</v>
      </c>
      <c r="L54" s="251">
        <f t="shared" si="1"/>
        <v>1500679</v>
      </c>
      <c r="M54" s="262"/>
      <c r="N54" s="355"/>
      <c r="O54" s="355"/>
      <c r="P54" s="355">
        <v>1500679</v>
      </c>
      <c r="Q54" s="355"/>
      <c r="R54" s="355"/>
      <c r="S54" s="355"/>
      <c r="T54" s="355"/>
      <c r="U54" s="355"/>
    </row>
    <row r="55" spans="1:21" ht="15.75" thickBot="1" x14ac:dyDescent="0.3">
      <c r="A55" s="93" t="s">
        <v>358</v>
      </c>
      <c r="B55" s="277"/>
      <c r="C55" s="278"/>
      <c r="D55" s="278"/>
      <c r="E55" s="278"/>
      <c r="F55" s="279">
        <f>D55+E55</f>
        <v>0</v>
      </c>
      <c r="G55" s="277"/>
      <c r="H55" s="278"/>
      <c r="I55" s="349">
        <v>2544310</v>
      </c>
      <c r="J55" s="349"/>
      <c r="K55" s="350">
        <f>I55+J55</f>
        <v>2544310</v>
      </c>
      <c r="L55" s="251">
        <f t="shared" si="1"/>
        <v>2544310</v>
      </c>
      <c r="M55" s="262"/>
      <c r="N55" s="263"/>
      <c r="O55" s="263"/>
      <c r="P55" s="263">
        <v>2544310</v>
      </c>
      <c r="Q55" s="263"/>
      <c r="R55" s="263"/>
      <c r="S55" s="263"/>
      <c r="T55" s="263"/>
      <c r="U55" s="263"/>
    </row>
    <row r="56" spans="1:21" ht="15.75" thickBot="1" x14ac:dyDescent="0.3">
      <c r="A56" s="121" t="s">
        <v>246</v>
      </c>
      <c r="B56" s="280"/>
      <c r="C56" s="281"/>
      <c r="D56" s="282">
        <f>SUM(D57:D58)</f>
        <v>0</v>
      </c>
      <c r="E56" s="282">
        <f t="shared" ref="E56:F56" si="17">SUM(E57:E58)</f>
        <v>0</v>
      </c>
      <c r="F56" s="282">
        <f t="shared" si="17"/>
        <v>0</v>
      </c>
      <c r="G56" s="280"/>
      <c r="H56" s="281"/>
      <c r="I56" s="282">
        <f>SUM(I57:I58)</f>
        <v>0</v>
      </c>
      <c r="J56" s="282">
        <f t="shared" ref="J56:K56" si="18">SUM(J57:J58)</f>
        <v>0</v>
      </c>
      <c r="K56" s="282">
        <f t="shared" si="18"/>
        <v>0</v>
      </c>
      <c r="L56" s="251">
        <f t="shared" si="1"/>
        <v>0</v>
      </c>
      <c r="M56" s="283">
        <f>SUM(M57:M57)</f>
        <v>0</v>
      </c>
      <c r="N56" s="284">
        <f t="shared" ref="N56:U56" si="19">SUM(N57:N60)</f>
        <v>0</v>
      </c>
      <c r="O56" s="284">
        <f t="shared" si="19"/>
        <v>0</v>
      </c>
      <c r="P56" s="284">
        <f t="shared" si="19"/>
        <v>0</v>
      </c>
      <c r="Q56" s="284">
        <f t="shared" si="19"/>
        <v>0</v>
      </c>
      <c r="R56" s="284">
        <f t="shared" si="19"/>
        <v>0</v>
      </c>
      <c r="S56" s="284">
        <f t="shared" si="19"/>
        <v>0</v>
      </c>
      <c r="T56" s="284">
        <f t="shared" si="19"/>
        <v>0</v>
      </c>
      <c r="U56" s="284">
        <f t="shared" si="19"/>
        <v>0</v>
      </c>
    </row>
    <row r="57" spans="1:21" x14ac:dyDescent="0.25">
      <c r="A57" s="122"/>
      <c r="B57" s="277"/>
      <c r="C57" s="278"/>
      <c r="D57" s="278"/>
      <c r="E57" s="278"/>
      <c r="F57" s="279">
        <f>D57+E57</f>
        <v>0</v>
      </c>
      <c r="G57" s="277"/>
      <c r="H57" s="278"/>
      <c r="I57" s="278"/>
      <c r="J57" s="278"/>
      <c r="K57" s="279">
        <f>I57+J57</f>
        <v>0</v>
      </c>
      <c r="L57" s="251">
        <f t="shared" si="1"/>
        <v>0</v>
      </c>
      <c r="M57" s="285"/>
      <c r="N57" s="286"/>
      <c r="O57" s="286"/>
      <c r="P57" s="286"/>
      <c r="Q57" s="286"/>
      <c r="R57" s="286"/>
      <c r="S57" s="286"/>
      <c r="T57" s="286"/>
      <c r="U57" s="286"/>
    </row>
    <row r="58" spans="1:21" ht="15.75" thickBot="1" x14ac:dyDescent="0.3">
      <c r="A58" s="122"/>
      <c r="B58" s="277"/>
      <c r="C58" s="278"/>
      <c r="D58" s="278"/>
      <c r="E58" s="278"/>
      <c r="F58" s="279">
        <f>D58+E58</f>
        <v>0</v>
      </c>
      <c r="G58" s="277"/>
      <c r="H58" s="278"/>
      <c r="I58" s="278"/>
      <c r="J58" s="278"/>
      <c r="K58" s="279">
        <f>I58+J58</f>
        <v>0</v>
      </c>
      <c r="L58" s="251"/>
      <c r="M58" s="287"/>
      <c r="N58" s="288"/>
      <c r="O58" s="288"/>
      <c r="P58" s="288"/>
      <c r="Q58" s="288"/>
      <c r="R58" s="288"/>
      <c r="S58" s="288"/>
      <c r="T58" s="288"/>
      <c r="U58" s="288"/>
    </row>
    <row r="59" spans="1:21" ht="16.5" thickTop="1" thickBot="1" x14ac:dyDescent="0.3">
      <c r="A59" s="123" t="s">
        <v>343</v>
      </c>
      <c r="B59" s="289"/>
      <c r="C59" s="289"/>
      <c r="D59" s="289"/>
      <c r="E59" s="289"/>
      <c r="F59" s="279">
        <f>D59+E59</f>
        <v>0</v>
      </c>
      <c r="G59" s="289"/>
      <c r="H59" s="289"/>
      <c r="I59" s="289"/>
      <c r="J59" s="289"/>
      <c r="K59" s="279">
        <f>I59+J59</f>
        <v>0</v>
      </c>
      <c r="L59" s="251">
        <f t="shared" si="1"/>
        <v>0</v>
      </c>
      <c r="M59" s="290"/>
      <c r="N59" s="291"/>
      <c r="O59" s="291"/>
      <c r="P59" s="291"/>
      <c r="Q59" s="291"/>
      <c r="R59" s="291"/>
      <c r="S59" s="291"/>
      <c r="T59" s="291"/>
      <c r="U59" s="291"/>
    </row>
    <row r="60" spans="1:21" ht="16.5" thickTop="1" x14ac:dyDescent="0.25">
      <c r="A60" s="124"/>
      <c r="F60" s="292"/>
      <c r="K60" s="292"/>
      <c r="L60" s="251">
        <f t="shared" si="1"/>
        <v>0</v>
      </c>
      <c r="M60" s="293"/>
    </row>
    <row r="62" spans="1:21" x14ac:dyDescent="0.25">
      <c r="I62" s="351">
        <f>I13+I30+I36+I50+I55+I48</f>
        <v>17195571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pane ySplit="6" topLeftCell="A7" activePane="bottomLeft" state="frozen"/>
      <selection activeCell="F1" sqref="F1"/>
      <selection pane="bottomLeft" activeCell="F1" sqref="F1"/>
    </sheetView>
  </sheetViews>
  <sheetFormatPr defaultRowHeight="12.75" x14ac:dyDescent="0.2"/>
  <cols>
    <col min="1" max="1" width="5.7109375" style="156" customWidth="1"/>
    <col min="2" max="2" width="50" style="156" customWidth="1"/>
    <col min="3" max="3" width="14.7109375" style="156" customWidth="1"/>
    <col min="4" max="8" width="12.7109375" style="156" customWidth="1"/>
    <col min="9" max="254" width="9.140625" style="156"/>
    <col min="255" max="255" width="5.7109375" style="156" customWidth="1"/>
    <col min="256" max="256" width="50" style="156" customWidth="1"/>
    <col min="257" max="257" width="28.85546875" style="156" customWidth="1"/>
    <col min="258" max="510" width="9.140625" style="156"/>
    <col min="511" max="511" width="5.7109375" style="156" customWidth="1"/>
    <col min="512" max="512" width="50" style="156" customWidth="1"/>
    <col min="513" max="513" width="28.85546875" style="156" customWidth="1"/>
    <col min="514" max="766" width="9.140625" style="156"/>
    <col min="767" max="767" width="5.7109375" style="156" customWidth="1"/>
    <col min="768" max="768" width="50" style="156" customWidth="1"/>
    <col min="769" max="769" width="28.85546875" style="156" customWidth="1"/>
    <col min="770" max="1022" width="9.140625" style="156"/>
    <col min="1023" max="1023" width="5.7109375" style="156" customWidth="1"/>
    <col min="1024" max="1024" width="50" style="156" customWidth="1"/>
    <col min="1025" max="1025" width="28.85546875" style="156" customWidth="1"/>
    <col min="1026" max="1278" width="9.140625" style="156"/>
    <col min="1279" max="1279" width="5.7109375" style="156" customWidth="1"/>
    <col min="1280" max="1280" width="50" style="156" customWidth="1"/>
    <col min="1281" max="1281" width="28.85546875" style="156" customWidth="1"/>
    <col min="1282" max="1534" width="9.140625" style="156"/>
    <col min="1535" max="1535" width="5.7109375" style="156" customWidth="1"/>
    <col min="1536" max="1536" width="50" style="156" customWidth="1"/>
    <col min="1537" max="1537" width="28.85546875" style="156" customWidth="1"/>
    <col min="1538" max="1790" width="9.140625" style="156"/>
    <col min="1791" max="1791" width="5.7109375" style="156" customWidth="1"/>
    <col min="1792" max="1792" width="50" style="156" customWidth="1"/>
    <col min="1793" max="1793" width="28.85546875" style="156" customWidth="1"/>
    <col min="1794" max="2046" width="9.140625" style="156"/>
    <col min="2047" max="2047" width="5.7109375" style="156" customWidth="1"/>
    <col min="2048" max="2048" width="50" style="156" customWidth="1"/>
    <col min="2049" max="2049" width="28.85546875" style="156" customWidth="1"/>
    <col min="2050" max="2302" width="9.140625" style="156"/>
    <col min="2303" max="2303" width="5.7109375" style="156" customWidth="1"/>
    <col min="2304" max="2304" width="50" style="156" customWidth="1"/>
    <col min="2305" max="2305" width="28.85546875" style="156" customWidth="1"/>
    <col min="2306" max="2558" width="9.140625" style="156"/>
    <col min="2559" max="2559" width="5.7109375" style="156" customWidth="1"/>
    <col min="2560" max="2560" width="50" style="156" customWidth="1"/>
    <col min="2561" max="2561" width="28.85546875" style="156" customWidth="1"/>
    <col min="2562" max="2814" width="9.140625" style="156"/>
    <col min="2815" max="2815" width="5.7109375" style="156" customWidth="1"/>
    <col min="2816" max="2816" width="50" style="156" customWidth="1"/>
    <col min="2817" max="2817" width="28.85546875" style="156" customWidth="1"/>
    <col min="2818" max="3070" width="9.140625" style="156"/>
    <col min="3071" max="3071" width="5.7109375" style="156" customWidth="1"/>
    <col min="3072" max="3072" width="50" style="156" customWidth="1"/>
    <col min="3073" max="3073" width="28.85546875" style="156" customWidth="1"/>
    <col min="3074" max="3326" width="9.140625" style="156"/>
    <col min="3327" max="3327" width="5.7109375" style="156" customWidth="1"/>
    <col min="3328" max="3328" width="50" style="156" customWidth="1"/>
    <col min="3329" max="3329" width="28.85546875" style="156" customWidth="1"/>
    <col min="3330" max="3582" width="9.140625" style="156"/>
    <col min="3583" max="3583" width="5.7109375" style="156" customWidth="1"/>
    <col min="3584" max="3584" width="50" style="156" customWidth="1"/>
    <col min="3585" max="3585" width="28.85546875" style="156" customWidth="1"/>
    <col min="3586" max="3838" width="9.140625" style="156"/>
    <col min="3839" max="3839" width="5.7109375" style="156" customWidth="1"/>
    <col min="3840" max="3840" width="50" style="156" customWidth="1"/>
    <col min="3841" max="3841" width="28.85546875" style="156" customWidth="1"/>
    <col min="3842" max="4094" width="9.140625" style="156"/>
    <col min="4095" max="4095" width="5.7109375" style="156" customWidth="1"/>
    <col min="4096" max="4096" width="50" style="156" customWidth="1"/>
    <col min="4097" max="4097" width="28.85546875" style="156" customWidth="1"/>
    <col min="4098" max="4350" width="9.140625" style="156"/>
    <col min="4351" max="4351" width="5.7109375" style="156" customWidth="1"/>
    <col min="4352" max="4352" width="50" style="156" customWidth="1"/>
    <col min="4353" max="4353" width="28.85546875" style="156" customWidth="1"/>
    <col min="4354" max="4606" width="9.140625" style="156"/>
    <col min="4607" max="4607" width="5.7109375" style="156" customWidth="1"/>
    <col min="4608" max="4608" width="50" style="156" customWidth="1"/>
    <col min="4609" max="4609" width="28.85546875" style="156" customWidth="1"/>
    <col min="4610" max="4862" width="9.140625" style="156"/>
    <col min="4863" max="4863" width="5.7109375" style="156" customWidth="1"/>
    <col min="4864" max="4864" width="50" style="156" customWidth="1"/>
    <col min="4865" max="4865" width="28.85546875" style="156" customWidth="1"/>
    <col min="4866" max="5118" width="9.140625" style="156"/>
    <col min="5119" max="5119" width="5.7109375" style="156" customWidth="1"/>
    <col min="5120" max="5120" width="50" style="156" customWidth="1"/>
    <col min="5121" max="5121" width="28.85546875" style="156" customWidth="1"/>
    <col min="5122" max="5374" width="9.140625" style="156"/>
    <col min="5375" max="5375" width="5.7109375" style="156" customWidth="1"/>
    <col min="5376" max="5376" width="50" style="156" customWidth="1"/>
    <col min="5377" max="5377" width="28.85546875" style="156" customWidth="1"/>
    <col min="5378" max="5630" width="9.140625" style="156"/>
    <col min="5631" max="5631" width="5.7109375" style="156" customWidth="1"/>
    <col min="5632" max="5632" width="50" style="156" customWidth="1"/>
    <col min="5633" max="5633" width="28.85546875" style="156" customWidth="1"/>
    <col min="5634" max="5886" width="9.140625" style="156"/>
    <col min="5887" max="5887" width="5.7109375" style="156" customWidth="1"/>
    <col min="5888" max="5888" width="50" style="156" customWidth="1"/>
    <col min="5889" max="5889" width="28.85546875" style="156" customWidth="1"/>
    <col min="5890" max="6142" width="9.140625" style="156"/>
    <col min="6143" max="6143" width="5.7109375" style="156" customWidth="1"/>
    <col min="6144" max="6144" width="50" style="156" customWidth="1"/>
    <col min="6145" max="6145" width="28.85546875" style="156" customWidth="1"/>
    <col min="6146" max="6398" width="9.140625" style="156"/>
    <col min="6399" max="6399" width="5.7109375" style="156" customWidth="1"/>
    <col min="6400" max="6400" width="50" style="156" customWidth="1"/>
    <col min="6401" max="6401" width="28.85546875" style="156" customWidth="1"/>
    <col min="6402" max="6654" width="9.140625" style="156"/>
    <col min="6655" max="6655" width="5.7109375" style="156" customWidth="1"/>
    <col min="6656" max="6656" width="50" style="156" customWidth="1"/>
    <col min="6657" max="6657" width="28.85546875" style="156" customWidth="1"/>
    <col min="6658" max="6910" width="9.140625" style="156"/>
    <col min="6911" max="6911" width="5.7109375" style="156" customWidth="1"/>
    <col min="6912" max="6912" width="50" style="156" customWidth="1"/>
    <col min="6913" max="6913" width="28.85546875" style="156" customWidth="1"/>
    <col min="6914" max="7166" width="9.140625" style="156"/>
    <col min="7167" max="7167" width="5.7109375" style="156" customWidth="1"/>
    <col min="7168" max="7168" width="50" style="156" customWidth="1"/>
    <col min="7169" max="7169" width="28.85546875" style="156" customWidth="1"/>
    <col min="7170" max="7422" width="9.140625" style="156"/>
    <col min="7423" max="7423" width="5.7109375" style="156" customWidth="1"/>
    <col min="7424" max="7424" width="50" style="156" customWidth="1"/>
    <col min="7425" max="7425" width="28.85546875" style="156" customWidth="1"/>
    <col min="7426" max="7678" width="9.140625" style="156"/>
    <col min="7679" max="7679" width="5.7109375" style="156" customWidth="1"/>
    <col min="7680" max="7680" width="50" style="156" customWidth="1"/>
    <col min="7681" max="7681" width="28.85546875" style="156" customWidth="1"/>
    <col min="7682" max="7934" width="9.140625" style="156"/>
    <col min="7935" max="7935" width="5.7109375" style="156" customWidth="1"/>
    <col min="7936" max="7936" width="50" style="156" customWidth="1"/>
    <col min="7937" max="7937" width="28.85546875" style="156" customWidth="1"/>
    <col min="7938" max="8190" width="9.140625" style="156"/>
    <col min="8191" max="8191" width="5.7109375" style="156" customWidth="1"/>
    <col min="8192" max="8192" width="50" style="156" customWidth="1"/>
    <col min="8193" max="8193" width="28.85546875" style="156" customWidth="1"/>
    <col min="8194" max="8446" width="9.140625" style="156"/>
    <col min="8447" max="8447" width="5.7109375" style="156" customWidth="1"/>
    <col min="8448" max="8448" width="50" style="156" customWidth="1"/>
    <col min="8449" max="8449" width="28.85546875" style="156" customWidth="1"/>
    <col min="8450" max="8702" width="9.140625" style="156"/>
    <col min="8703" max="8703" width="5.7109375" style="156" customWidth="1"/>
    <col min="8704" max="8704" width="50" style="156" customWidth="1"/>
    <col min="8705" max="8705" width="28.85546875" style="156" customWidth="1"/>
    <col min="8706" max="8958" width="9.140625" style="156"/>
    <col min="8959" max="8959" width="5.7109375" style="156" customWidth="1"/>
    <col min="8960" max="8960" width="50" style="156" customWidth="1"/>
    <col min="8961" max="8961" width="28.85546875" style="156" customWidth="1"/>
    <col min="8962" max="9214" width="9.140625" style="156"/>
    <col min="9215" max="9215" width="5.7109375" style="156" customWidth="1"/>
    <col min="9216" max="9216" width="50" style="156" customWidth="1"/>
    <col min="9217" max="9217" width="28.85546875" style="156" customWidth="1"/>
    <col min="9218" max="9470" width="9.140625" style="156"/>
    <col min="9471" max="9471" width="5.7109375" style="156" customWidth="1"/>
    <col min="9472" max="9472" width="50" style="156" customWidth="1"/>
    <col min="9473" max="9473" width="28.85546875" style="156" customWidth="1"/>
    <col min="9474" max="9726" width="9.140625" style="156"/>
    <col min="9727" max="9727" width="5.7109375" style="156" customWidth="1"/>
    <col min="9728" max="9728" width="50" style="156" customWidth="1"/>
    <col min="9729" max="9729" width="28.85546875" style="156" customWidth="1"/>
    <col min="9730" max="9982" width="9.140625" style="156"/>
    <col min="9983" max="9983" width="5.7109375" style="156" customWidth="1"/>
    <col min="9984" max="9984" width="50" style="156" customWidth="1"/>
    <col min="9985" max="9985" width="28.85546875" style="156" customWidth="1"/>
    <col min="9986" max="10238" width="9.140625" style="156"/>
    <col min="10239" max="10239" width="5.7109375" style="156" customWidth="1"/>
    <col min="10240" max="10240" width="50" style="156" customWidth="1"/>
    <col min="10241" max="10241" width="28.85546875" style="156" customWidth="1"/>
    <col min="10242" max="10494" width="9.140625" style="156"/>
    <col min="10495" max="10495" width="5.7109375" style="156" customWidth="1"/>
    <col min="10496" max="10496" width="50" style="156" customWidth="1"/>
    <col min="10497" max="10497" width="28.85546875" style="156" customWidth="1"/>
    <col min="10498" max="10750" width="9.140625" style="156"/>
    <col min="10751" max="10751" width="5.7109375" style="156" customWidth="1"/>
    <col min="10752" max="10752" width="50" style="156" customWidth="1"/>
    <col min="10753" max="10753" width="28.85546875" style="156" customWidth="1"/>
    <col min="10754" max="11006" width="9.140625" style="156"/>
    <col min="11007" max="11007" width="5.7109375" style="156" customWidth="1"/>
    <col min="11008" max="11008" width="50" style="156" customWidth="1"/>
    <col min="11009" max="11009" width="28.85546875" style="156" customWidth="1"/>
    <col min="11010" max="11262" width="9.140625" style="156"/>
    <col min="11263" max="11263" width="5.7109375" style="156" customWidth="1"/>
    <col min="11264" max="11264" width="50" style="156" customWidth="1"/>
    <col min="11265" max="11265" width="28.85546875" style="156" customWidth="1"/>
    <col min="11266" max="11518" width="9.140625" style="156"/>
    <col min="11519" max="11519" width="5.7109375" style="156" customWidth="1"/>
    <col min="11520" max="11520" width="50" style="156" customWidth="1"/>
    <col min="11521" max="11521" width="28.85546875" style="156" customWidth="1"/>
    <col min="11522" max="11774" width="9.140625" style="156"/>
    <col min="11775" max="11775" width="5.7109375" style="156" customWidth="1"/>
    <col min="11776" max="11776" width="50" style="156" customWidth="1"/>
    <col min="11777" max="11777" width="28.85546875" style="156" customWidth="1"/>
    <col min="11778" max="12030" width="9.140625" style="156"/>
    <col min="12031" max="12031" width="5.7109375" style="156" customWidth="1"/>
    <col min="12032" max="12032" width="50" style="156" customWidth="1"/>
    <col min="12033" max="12033" width="28.85546875" style="156" customWidth="1"/>
    <col min="12034" max="12286" width="9.140625" style="156"/>
    <col min="12287" max="12287" width="5.7109375" style="156" customWidth="1"/>
    <col min="12288" max="12288" width="50" style="156" customWidth="1"/>
    <col min="12289" max="12289" width="28.85546875" style="156" customWidth="1"/>
    <col min="12290" max="12542" width="9.140625" style="156"/>
    <col min="12543" max="12543" width="5.7109375" style="156" customWidth="1"/>
    <col min="12544" max="12544" width="50" style="156" customWidth="1"/>
    <col min="12545" max="12545" width="28.85546875" style="156" customWidth="1"/>
    <col min="12546" max="12798" width="9.140625" style="156"/>
    <col min="12799" max="12799" width="5.7109375" style="156" customWidth="1"/>
    <col min="12800" max="12800" width="50" style="156" customWidth="1"/>
    <col min="12801" max="12801" width="28.85546875" style="156" customWidth="1"/>
    <col min="12802" max="13054" width="9.140625" style="156"/>
    <col min="13055" max="13055" width="5.7109375" style="156" customWidth="1"/>
    <col min="13056" max="13056" width="50" style="156" customWidth="1"/>
    <col min="13057" max="13057" width="28.85546875" style="156" customWidth="1"/>
    <col min="13058" max="13310" width="9.140625" style="156"/>
    <col min="13311" max="13311" width="5.7109375" style="156" customWidth="1"/>
    <col min="13312" max="13312" width="50" style="156" customWidth="1"/>
    <col min="13313" max="13313" width="28.85546875" style="156" customWidth="1"/>
    <col min="13314" max="13566" width="9.140625" style="156"/>
    <col min="13567" max="13567" width="5.7109375" style="156" customWidth="1"/>
    <col min="13568" max="13568" width="50" style="156" customWidth="1"/>
    <col min="13569" max="13569" width="28.85546875" style="156" customWidth="1"/>
    <col min="13570" max="13822" width="9.140625" style="156"/>
    <col min="13823" max="13823" width="5.7109375" style="156" customWidth="1"/>
    <col min="13824" max="13824" width="50" style="156" customWidth="1"/>
    <col min="13825" max="13825" width="28.85546875" style="156" customWidth="1"/>
    <col min="13826" max="14078" width="9.140625" style="156"/>
    <col min="14079" max="14079" width="5.7109375" style="156" customWidth="1"/>
    <col min="14080" max="14080" width="50" style="156" customWidth="1"/>
    <col min="14081" max="14081" width="28.85546875" style="156" customWidth="1"/>
    <col min="14082" max="14334" width="9.140625" style="156"/>
    <col min="14335" max="14335" width="5.7109375" style="156" customWidth="1"/>
    <col min="14336" max="14336" width="50" style="156" customWidth="1"/>
    <col min="14337" max="14337" width="28.85546875" style="156" customWidth="1"/>
    <col min="14338" max="14590" width="9.140625" style="156"/>
    <col min="14591" max="14591" width="5.7109375" style="156" customWidth="1"/>
    <col min="14592" max="14592" width="50" style="156" customWidth="1"/>
    <col min="14593" max="14593" width="28.85546875" style="156" customWidth="1"/>
    <col min="14594" max="14846" width="9.140625" style="156"/>
    <col min="14847" max="14847" width="5.7109375" style="156" customWidth="1"/>
    <col min="14848" max="14848" width="50" style="156" customWidth="1"/>
    <col min="14849" max="14849" width="28.85546875" style="156" customWidth="1"/>
    <col min="14850" max="15102" width="9.140625" style="156"/>
    <col min="15103" max="15103" width="5.7109375" style="156" customWidth="1"/>
    <col min="15104" max="15104" width="50" style="156" customWidth="1"/>
    <col min="15105" max="15105" width="28.85546875" style="156" customWidth="1"/>
    <col min="15106" max="15358" width="9.140625" style="156"/>
    <col min="15359" max="15359" width="5.7109375" style="156" customWidth="1"/>
    <col min="15360" max="15360" width="50" style="156" customWidth="1"/>
    <col min="15361" max="15361" width="28.85546875" style="156" customWidth="1"/>
    <col min="15362" max="15614" width="9.140625" style="156"/>
    <col min="15615" max="15615" width="5.7109375" style="156" customWidth="1"/>
    <col min="15616" max="15616" width="50" style="156" customWidth="1"/>
    <col min="15617" max="15617" width="28.85546875" style="156" customWidth="1"/>
    <col min="15618" max="15870" width="9.140625" style="156"/>
    <col min="15871" max="15871" width="5.7109375" style="156" customWidth="1"/>
    <col min="15872" max="15872" width="50" style="156" customWidth="1"/>
    <col min="15873" max="15873" width="28.85546875" style="156" customWidth="1"/>
    <col min="15874" max="16126" width="9.140625" style="156"/>
    <col min="16127" max="16127" width="5.7109375" style="156" customWidth="1"/>
    <col min="16128" max="16128" width="50" style="156" customWidth="1"/>
    <col min="16129" max="16129" width="28.85546875" style="156" customWidth="1"/>
    <col min="16130" max="16384" width="9.140625" style="156"/>
  </cols>
  <sheetData>
    <row r="1" spans="1:8" x14ac:dyDescent="0.2">
      <c r="B1" s="10" t="s">
        <v>93</v>
      </c>
      <c r="F1" s="213" t="s">
        <v>410</v>
      </c>
    </row>
    <row r="2" spans="1:8" x14ac:dyDescent="0.2">
      <c r="B2" s="10" t="s">
        <v>256</v>
      </c>
      <c r="F2" s="156" t="s">
        <v>265</v>
      </c>
    </row>
    <row r="3" spans="1:8" x14ac:dyDescent="0.2">
      <c r="C3" s="126"/>
      <c r="F3" s="156" t="s">
        <v>75</v>
      </c>
    </row>
    <row r="4" spans="1:8" x14ac:dyDescent="0.2">
      <c r="B4" s="11"/>
      <c r="C4" s="127" t="s">
        <v>94</v>
      </c>
    </row>
    <row r="5" spans="1:8" ht="38.25" x14ac:dyDescent="0.2">
      <c r="A5" s="128" t="s">
        <v>1</v>
      </c>
      <c r="B5" s="129" t="s">
        <v>2</v>
      </c>
      <c r="C5" s="130" t="s">
        <v>257</v>
      </c>
      <c r="D5" s="130" t="s">
        <v>39</v>
      </c>
      <c r="E5" s="130" t="s">
        <v>96</v>
      </c>
      <c r="F5" s="130" t="s">
        <v>40</v>
      </c>
      <c r="G5" s="130" t="s">
        <v>91</v>
      </c>
      <c r="H5" s="130" t="s">
        <v>41</v>
      </c>
    </row>
    <row r="6" spans="1:8" ht="25.5" x14ac:dyDescent="0.2">
      <c r="A6" s="131">
        <v>1</v>
      </c>
      <c r="B6" s="132" t="s">
        <v>42</v>
      </c>
      <c r="C6" s="133">
        <f>SUM(D6:H6)</f>
        <v>160635226</v>
      </c>
      <c r="D6" s="134">
        <v>160635226</v>
      </c>
      <c r="E6" s="134"/>
      <c r="F6" s="134"/>
      <c r="G6" s="134"/>
      <c r="H6" s="134"/>
    </row>
    <row r="7" spans="1:8" ht="25.5" x14ac:dyDescent="0.2">
      <c r="A7" s="131">
        <v>2</v>
      </c>
      <c r="B7" s="132" t="s">
        <v>97</v>
      </c>
      <c r="C7" s="133">
        <f t="shared" ref="C7:C72" si="0">SUM(D7:H7)</f>
        <v>156027310</v>
      </c>
      <c r="D7" s="134">
        <v>156027310</v>
      </c>
      <c r="E7" s="134"/>
      <c r="F7" s="134"/>
      <c r="G7" s="134"/>
      <c r="H7" s="134"/>
    </row>
    <row r="8" spans="1:8" ht="25.5" x14ac:dyDescent="0.2">
      <c r="A8" s="131">
        <v>3</v>
      </c>
      <c r="B8" s="132" t="s">
        <v>266</v>
      </c>
      <c r="C8" s="133">
        <f t="shared" si="0"/>
        <v>66222959</v>
      </c>
      <c r="D8" s="134">
        <v>66222959</v>
      </c>
      <c r="E8" s="134"/>
      <c r="F8" s="134"/>
      <c r="G8" s="134"/>
      <c r="H8" s="134"/>
    </row>
    <row r="9" spans="1:8" ht="18" customHeight="1" x14ac:dyDescent="0.2">
      <c r="A9" s="131">
        <v>4</v>
      </c>
      <c r="B9" s="132" t="s">
        <v>267</v>
      </c>
      <c r="C9" s="133"/>
      <c r="D9" s="134">
        <v>56488954</v>
      </c>
      <c r="E9" s="134"/>
      <c r="F9" s="134"/>
      <c r="G9" s="134"/>
      <c r="H9" s="134"/>
    </row>
    <row r="10" spans="1:8" ht="25.5" x14ac:dyDescent="0.2">
      <c r="A10" s="131">
        <v>5</v>
      </c>
      <c r="B10" s="132" t="s">
        <v>98</v>
      </c>
      <c r="C10" s="133">
        <f t="shared" si="0"/>
        <v>11658156</v>
      </c>
      <c r="D10" s="134">
        <v>11658156</v>
      </c>
      <c r="E10" s="134"/>
      <c r="F10" s="134"/>
      <c r="G10" s="134"/>
      <c r="H10" s="134"/>
    </row>
    <row r="11" spans="1:8" ht="25.5" x14ac:dyDescent="0.2">
      <c r="A11" s="131">
        <v>6</v>
      </c>
      <c r="B11" s="132" t="s">
        <v>99</v>
      </c>
      <c r="C11" s="133">
        <f t="shared" si="0"/>
        <v>0</v>
      </c>
      <c r="D11" s="134"/>
      <c r="E11" s="134"/>
      <c r="F11" s="134"/>
      <c r="G11" s="134"/>
      <c r="H11" s="134"/>
    </row>
    <row r="12" spans="1:8" x14ac:dyDescent="0.2">
      <c r="A12" s="131">
        <v>7</v>
      </c>
      <c r="B12" s="132" t="s">
        <v>88</v>
      </c>
      <c r="C12" s="133">
        <f t="shared" si="0"/>
        <v>174078</v>
      </c>
      <c r="D12" s="134">
        <v>174078</v>
      </c>
      <c r="E12" s="134"/>
      <c r="F12" s="134"/>
      <c r="G12" s="134"/>
      <c r="H12" s="134"/>
    </row>
    <row r="13" spans="1:8" x14ac:dyDescent="0.2">
      <c r="A13" s="131">
        <v>8</v>
      </c>
      <c r="B13" s="132" t="s">
        <v>43</v>
      </c>
      <c r="C13" s="133">
        <f t="shared" si="0"/>
        <v>451206683</v>
      </c>
      <c r="D13" s="135">
        <f>SUM(D6:D12)</f>
        <v>451206683</v>
      </c>
      <c r="E13" s="135">
        <f>SUM(E6:E12)</f>
        <v>0</v>
      </c>
      <c r="F13" s="135">
        <f>SUM(F6:F12)</f>
        <v>0</v>
      </c>
      <c r="G13" s="135">
        <f>SUM(G6:G12)</f>
        <v>0</v>
      </c>
      <c r="H13" s="135">
        <f>SUM(H6:H12)</f>
        <v>0</v>
      </c>
    </row>
    <row r="14" spans="1:8" s="12" customFormat="1" x14ac:dyDescent="0.2">
      <c r="A14" s="131">
        <v>9</v>
      </c>
      <c r="B14" s="136" t="s">
        <v>100</v>
      </c>
      <c r="C14" s="133">
        <f t="shared" si="0"/>
        <v>0</v>
      </c>
      <c r="D14" s="137"/>
      <c r="E14" s="137"/>
      <c r="F14" s="137"/>
      <c r="G14" s="137"/>
      <c r="H14" s="137"/>
    </row>
    <row r="15" spans="1:8" ht="25.5" x14ac:dyDescent="0.2">
      <c r="A15" s="131">
        <v>10</v>
      </c>
      <c r="B15" s="132" t="s">
        <v>44</v>
      </c>
      <c r="C15" s="133">
        <f t="shared" si="0"/>
        <v>243327003</v>
      </c>
      <c r="D15" s="135">
        <f>SUM(D16:D20)</f>
        <v>204326231</v>
      </c>
      <c r="E15" s="135">
        <f>SUM(E16:E20)</f>
        <v>0</v>
      </c>
      <c r="F15" s="135">
        <f>SUM(F16:F20)</f>
        <v>39000772</v>
      </c>
      <c r="G15" s="135">
        <f>SUM(G16:G20)</f>
        <v>0</v>
      </c>
      <c r="H15" s="135">
        <f>SUM(H16:H20)</f>
        <v>0</v>
      </c>
    </row>
    <row r="16" spans="1:8" x14ac:dyDescent="0.2">
      <c r="A16" s="131">
        <v>11</v>
      </c>
      <c r="B16" s="132" t="s">
        <v>101</v>
      </c>
      <c r="C16" s="133">
        <f t="shared" si="0"/>
        <v>16513398</v>
      </c>
      <c r="D16" s="134">
        <v>16513398</v>
      </c>
      <c r="E16" s="134"/>
      <c r="F16" s="134"/>
      <c r="G16" s="134"/>
      <c r="H16" s="134"/>
    </row>
    <row r="17" spans="1:8" x14ac:dyDescent="0.2">
      <c r="A17" s="131">
        <v>12</v>
      </c>
      <c r="B17" s="132" t="s">
        <v>102</v>
      </c>
      <c r="C17" s="133">
        <f t="shared" si="0"/>
        <v>150463717</v>
      </c>
      <c r="D17" s="134">
        <v>150463717</v>
      </c>
      <c r="E17" s="134"/>
      <c r="F17" s="134"/>
      <c r="G17" s="134"/>
      <c r="H17" s="134"/>
    </row>
    <row r="18" spans="1:8" x14ac:dyDescent="0.2">
      <c r="A18" s="131">
        <v>13</v>
      </c>
      <c r="B18" s="132" t="s">
        <v>103</v>
      </c>
      <c r="C18" s="133">
        <f t="shared" si="0"/>
        <v>36688900</v>
      </c>
      <c r="D18" s="340">
        <v>36688900</v>
      </c>
      <c r="E18" s="134"/>
      <c r="F18" s="134"/>
      <c r="G18" s="134"/>
      <c r="H18" s="134"/>
    </row>
    <row r="19" spans="1:8" x14ac:dyDescent="0.2">
      <c r="A19" s="131">
        <v>14</v>
      </c>
      <c r="B19" s="132" t="s">
        <v>104</v>
      </c>
      <c r="C19" s="133">
        <f t="shared" si="0"/>
        <v>39000772</v>
      </c>
      <c r="D19" s="134"/>
      <c r="E19" s="134"/>
      <c r="F19" s="134">
        <v>39000772</v>
      </c>
      <c r="G19" s="134"/>
      <c r="H19" s="134"/>
    </row>
    <row r="20" spans="1:8" x14ac:dyDescent="0.2">
      <c r="A20" s="131">
        <v>15</v>
      </c>
      <c r="B20" s="132" t="s">
        <v>105</v>
      </c>
      <c r="C20" s="133">
        <f t="shared" si="0"/>
        <v>660216</v>
      </c>
      <c r="D20" s="134">
        <v>660216</v>
      </c>
      <c r="E20" s="134"/>
      <c r="F20" s="134"/>
      <c r="G20" s="134"/>
      <c r="H20" s="134"/>
    </row>
    <row r="21" spans="1:8" ht="25.5" x14ac:dyDescent="0.2">
      <c r="A21" s="131">
        <v>16</v>
      </c>
      <c r="B21" s="138" t="s">
        <v>45</v>
      </c>
      <c r="C21" s="133">
        <f t="shared" si="0"/>
        <v>694533686</v>
      </c>
      <c r="D21" s="139">
        <f>D13+D15</f>
        <v>655532914</v>
      </c>
      <c r="E21" s="139">
        <f>E13+E15</f>
        <v>0</v>
      </c>
      <c r="F21" s="139">
        <f>F13+F15</f>
        <v>39000772</v>
      </c>
      <c r="G21" s="139">
        <f>G13+G15</f>
        <v>0</v>
      </c>
      <c r="H21" s="139">
        <f>H13+H15</f>
        <v>0</v>
      </c>
    </row>
    <row r="22" spans="1:8" x14ac:dyDescent="0.2">
      <c r="A22" s="131">
        <v>17</v>
      </c>
      <c r="B22" s="132" t="s">
        <v>46</v>
      </c>
      <c r="C22" s="133">
        <f t="shared" si="0"/>
        <v>606000</v>
      </c>
      <c r="D22" s="140">
        <f>D23</f>
        <v>606000</v>
      </c>
      <c r="E22" s="140">
        <f>E23</f>
        <v>0</v>
      </c>
      <c r="F22" s="140">
        <f>F23</f>
        <v>0</v>
      </c>
      <c r="G22" s="140">
        <f>G23</f>
        <v>0</v>
      </c>
      <c r="H22" s="140">
        <f>H23</f>
        <v>0</v>
      </c>
    </row>
    <row r="23" spans="1:8" x14ac:dyDescent="0.2">
      <c r="A23" s="131">
        <v>18</v>
      </c>
      <c r="B23" s="132" t="s">
        <v>106</v>
      </c>
      <c r="C23" s="133">
        <f t="shared" si="0"/>
        <v>606000</v>
      </c>
      <c r="D23" s="141">
        <v>606000</v>
      </c>
      <c r="E23" s="141"/>
      <c r="F23" s="141"/>
      <c r="G23" s="141"/>
      <c r="H23" s="141"/>
    </row>
    <row r="24" spans="1:8" x14ac:dyDescent="0.2">
      <c r="A24" s="131">
        <v>19</v>
      </c>
      <c r="B24" s="132" t="s">
        <v>107</v>
      </c>
      <c r="C24" s="133">
        <f t="shared" si="0"/>
        <v>604046307</v>
      </c>
      <c r="D24" s="140">
        <f>SUM(D25:D28)</f>
        <v>604046307</v>
      </c>
      <c r="E24" s="140">
        <f>SUM(E25:E28)</f>
        <v>0</v>
      </c>
      <c r="F24" s="140">
        <f>SUM(F25:F28)</f>
        <v>0</v>
      </c>
      <c r="G24" s="140">
        <f>SUM(G25:G28)</f>
        <v>0</v>
      </c>
      <c r="H24" s="140">
        <f>SUM(H25:H28)</f>
        <v>0</v>
      </c>
    </row>
    <row r="25" spans="1:8" x14ac:dyDescent="0.2">
      <c r="A25" s="131">
        <v>20</v>
      </c>
      <c r="B25" s="132" t="s">
        <v>108</v>
      </c>
      <c r="C25" s="133">
        <f t="shared" si="0"/>
        <v>81350056</v>
      </c>
      <c r="D25" s="130">
        <v>81350056</v>
      </c>
      <c r="E25" s="130"/>
      <c r="F25" s="130"/>
      <c r="G25" s="130"/>
      <c r="H25" s="130"/>
    </row>
    <row r="26" spans="1:8" x14ac:dyDescent="0.2">
      <c r="A26" s="131">
        <v>21</v>
      </c>
      <c r="B26" s="132" t="s">
        <v>109</v>
      </c>
      <c r="C26" s="133">
        <f t="shared" si="0"/>
        <v>522696251</v>
      </c>
      <c r="D26" s="134">
        <v>522696251</v>
      </c>
      <c r="E26" s="130"/>
      <c r="F26" s="130"/>
      <c r="G26" s="130"/>
      <c r="H26" s="130"/>
    </row>
    <row r="27" spans="1:8" x14ac:dyDescent="0.2">
      <c r="A27" s="131">
        <v>22</v>
      </c>
      <c r="B27" s="132" t="s">
        <v>110</v>
      </c>
      <c r="C27" s="133">
        <f t="shared" si="0"/>
        <v>0</v>
      </c>
      <c r="D27" s="130"/>
      <c r="E27" s="130"/>
      <c r="F27" s="130"/>
      <c r="G27" s="130"/>
      <c r="H27" s="130"/>
    </row>
    <row r="28" spans="1:8" x14ac:dyDescent="0.2">
      <c r="A28" s="131">
        <v>23</v>
      </c>
      <c r="B28" s="142" t="s">
        <v>111</v>
      </c>
      <c r="C28" s="133">
        <f t="shared" si="0"/>
        <v>0</v>
      </c>
      <c r="D28" s="130"/>
      <c r="E28" s="130"/>
      <c r="F28" s="130"/>
      <c r="G28" s="130"/>
      <c r="H28" s="130"/>
    </row>
    <row r="29" spans="1:8" ht="25.5" x14ac:dyDescent="0.2">
      <c r="A29" s="131">
        <v>24</v>
      </c>
      <c r="B29" s="138" t="s">
        <v>47</v>
      </c>
      <c r="C29" s="133">
        <f t="shared" si="0"/>
        <v>604652307</v>
      </c>
      <c r="D29" s="139">
        <f>D22+D24</f>
        <v>604652307</v>
      </c>
      <c r="E29" s="139">
        <f>E22+E24</f>
        <v>0</v>
      </c>
      <c r="F29" s="139">
        <f>F22+F24</f>
        <v>0</v>
      </c>
      <c r="G29" s="139">
        <f>G22+G24</f>
        <v>0</v>
      </c>
      <c r="H29" s="139">
        <f>H22+H24</f>
        <v>0</v>
      </c>
    </row>
    <row r="30" spans="1:8" x14ac:dyDescent="0.2">
      <c r="A30" s="131">
        <v>25</v>
      </c>
      <c r="B30" s="132" t="s">
        <v>48</v>
      </c>
      <c r="C30" s="133">
        <f t="shared" si="0"/>
        <v>110500000</v>
      </c>
      <c r="D30" s="135">
        <f>SUM(D31:D32)</f>
        <v>110500000</v>
      </c>
      <c r="E30" s="135">
        <f>SUM(E31:E32)</f>
        <v>0</v>
      </c>
      <c r="F30" s="135">
        <f>SUM(F31:F32)</f>
        <v>0</v>
      </c>
      <c r="G30" s="135">
        <f>SUM(G31:G32)</f>
        <v>0</v>
      </c>
      <c r="H30" s="135">
        <f>SUM(H31:H32)</f>
        <v>0</v>
      </c>
    </row>
    <row r="31" spans="1:8" x14ac:dyDescent="0.2">
      <c r="A31" s="131">
        <v>26</v>
      </c>
      <c r="B31" s="132" t="s">
        <v>49</v>
      </c>
      <c r="C31" s="133">
        <f t="shared" si="0"/>
        <v>110500000</v>
      </c>
      <c r="D31" s="134">
        <v>110500000</v>
      </c>
      <c r="E31" s="134"/>
      <c r="F31" s="134"/>
      <c r="G31" s="134"/>
      <c r="H31" s="134"/>
    </row>
    <row r="32" spans="1:8" ht="16.5" customHeight="1" x14ac:dyDescent="0.2">
      <c r="A32" s="131">
        <v>27</v>
      </c>
      <c r="B32" s="132" t="s">
        <v>50</v>
      </c>
      <c r="C32" s="133">
        <f t="shared" si="0"/>
        <v>0</v>
      </c>
      <c r="D32" s="134"/>
      <c r="E32" s="134"/>
      <c r="F32" s="134"/>
      <c r="G32" s="134"/>
      <c r="H32" s="134"/>
    </row>
    <row r="33" spans="1:8" ht="18.75" customHeight="1" x14ac:dyDescent="0.2">
      <c r="A33" s="131">
        <v>28</v>
      </c>
      <c r="B33" s="132" t="s">
        <v>51</v>
      </c>
      <c r="C33" s="133">
        <f t="shared" si="0"/>
        <v>264780000</v>
      </c>
      <c r="D33" s="134">
        <v>264780000</v>
      </c>
      <c r="E33" s="134"/>
      <c r="F33" s="134"/>
      <c r="G33" s="134"/>
      <c r="H33" s="134"/>
    </row>
    <row r="34" spans="1:8" x14ac:dyDescent="0.2">
      <c r="A34" s="131">
        <v>29</v>
      </c>
      <c r="B34" s="132" t="s">
        <v>112</v>
      </c>
      <c r="C34" s="133">
        <f t="shared" si="0"/>
        <v>0</v>
      </c>
      <c r="D34" s="134"/>
      <c r="E34" s="134"/>
      <c r="F34" s="134"/>
      <c r="G34" s="134"/>
      <c r="H34" s="134"/>
    </row>
    <row r="35" spans="1:8" x14ac:dyDescent="0.2">
      <c r="A35" s="131">
        <v>30</v>
      </c>
      <c r="B35" s="132" t="s">
        <v>365</v>
      </c>
      <c r="C35" s="133">
        <f t="shared" si="0"/>
        <v>46610</v>
      </c>
      <c r="D35" s="134">
        <v>46610</v>
      </c>
      <c r="E35" s="134"/>
      <c r="F35" s="134"/>
      <c r="G35" s="134"/>
      <c r="H35" s="134"/>
    </row>
    <row r="36" spans="1:8" x14ac:dyDescent="0.2">
      <c r="A36" s="131">
        <v>31</v>
      </c>
      <c r="B36" s="132" t="s">
        <v>52</v>
      </c>
      <c r="C36" s="133">
        <f t="shared" si="0"/>
        <v>264826610</v>
      </c>
      <c r="D36" s="135">
        <f>SUM(D33:D35)</f>
        <v>264826610</v>
      </c>
      <c r="E36" s="135">
        <f>SUM(E33:E35)</f>
        <v>0</v>
      </c>
      <c r="F36" s="135">
        <f>SUM(F33:F35)</f>
        <v>0</v>
      </c>
      <c r="G36" s="135">
        <f>SUM(G33:G35)</f>
        <v>0</v>
      </c>
      <c r="H36" s="135">
        <f>SUM(H33:H35)</f>
        <v>0</v>
      </c>
    </row>
    <row r="37" spans="1:8" x14ac:dyDescent="0.2">
      <c r="A37" s="131">
        <v>32</v>
      </c>
      <c r="B37" s="132" t="s">
        <v>53</v>
      </c>
      <c r="C37" s="133">
        <f t="shared" si="0"/>
        <v>400000</v>
      </c>
      <c r="D37" s="135">
        <v>400000</v>
      </c>
      <c r="E37" s="135">
        <f>SUM(E38:E39)</f>
        <v>0</v>
      </c>
      <c r="F37" s="135">
        <f>SUM(F38:F39)</f>
        <v>0</v>
      </c>
      <c r="G37" s="135">
        <f>SUM(G38:G39)</f>
        <v>0</v>
      </c>
      <c r="H37" s="135">
        <f>SUM(H38:H39)</f>
        <v>0</v>
      </c>
    </row>
    <row r="38" spans="1:8" ht="51" x14ac:dyDescent="0.2">
      <c r="A38" s="131">
        <v>33</v>
      </c>
      <c r="B38" s="132" t="s">
        <v>114</v>
      </c>
      <c r="C38" s="133">
        <f t="shared" si="0"/>
        <v>50000</v>
      </c>
      <c r="D38" s="134">
        <v>50000</v>
      </c>
      <c r="E38" s="134"/>
      <c r="F38" s="134"/>
      <c r="G38" s="134"/>
      <c r="H38" s="134"/>
    </row>
    <row r="39" spans="1:8" x14ac:dyDescent="0.2">
      <c r="A39" s="131">
        <v>34</v>
      </c>
      <c r="B39" s="132" t="s">
        <v>115</v>
      </c>
      <c r="C39" s="133">
        <f t="shared" si="0"/>
        <v>350000</v>
      </c>
      <c r="D39" s="134">
        <v>350000</v>
      </c>
      <c r="E39" s="134"/>
      <c r="F39" s="134"/>
      <c r="G39" s="134"/>
      <c r="H39" s="134"/>
    </row>
    <row r="40" spans="1:8" x14ac:dyDescent="0.2">
      <c r="A40" s="131">
        <v>35</v>
      </c>
      <c r="B40" s="138" t="s">
        <v>54</v>
      </c>
      <c r="C40" s="133">
        <f t="shared" si="0"/>
        <v>375726610</v>
      </c>
      <c r="D40" s="139">
        <f>D30+D36+D37</f>
        <v>375726610</v>
      </c>
      <c r="E40" s="139">
        <f>E30+E36+E37</f>
        <v>0</v>
      </c>
      <c r="F40" s="139">
        <f>F30+F36+F37</f>
        <v>0</v>
      </c>
      <c r="G40" s="139">
        <f>G30+G36+G37</f>
        <v>0</v>
      </c>
      <c r="H40" s="139">
        <f>H30+H36+H37</f>
        <v>0</v>
      </c>
    </row>
    <row r="41" spans="1:8" x14ac:dyDescent="0.2">
      <c r="A41" s="131">
        <v>36</v>
      </c>
      <c r="B41" s="136" t="s">
        <v>116</v>
      </c>
      <c r="C41" s="133">
        <f t="shared" si="0"/>
        <v>0</v>
      </c>
      <c r="D41" s="143"/>
      <c r="E41" s="143"/>
      <c r="F41" s="143"/>
      <c r="G41" s="143"/>
      <c r="H41" s="143"/>
    </row>
    <row r="42" spans="1:8" x14ac:dyDescent="0.2">
      <c r="A42" s="131">
        <v>37</v>
      </c>
      <c r="B42" s="144" t="s">
        <v>55</v>
      </c>
      <c r="C42" s="133">
        <f t="shared" si="0"/>
        <v>10478654</v>
      </c>
      <c r="D42" s="145">
        <f>SUM(D43:D46)</f>
        <v>0</v>
      </c>
      <c r="E42" s="145">
        <f>SUM(E43:E46)</f>
        <v>220000</v>
      </c>
      <c r="F42" s="145">
        <f>SUM(F43:F46)</f>
        <v>1200000</v>
      </c>
      <c r="G42" s="145">
        <f>SUM(G43:G46)</f>
        <v>1400000</v>
      </c>
      <c r="H42" s="145">
        <f>SUM(H43:H46)</f>
        <v>7658654</v>
      </c>
    </row>
    <row r="43" spans="1:8" x14ac:dyDescent="0.2">
      <c r="A43" s="131">
        <v>38</v>
      </c>
      <c r="B43" s="144" t="s">
        <v>117</v>
      </c>
      <c r="C43" s="133">
        <f t="shared" si="0"/>
        <v>6098022</v>
      </c>
      <c r="D43" s="146"/>
      <c r="E43" s="146"/>
      <c r="F43" s="146"/>
      <c r="G43" s="146"/>
      <c r="H43" s="146">
        <v>6098022</v>
      </c>
    </row>
    <row r="44" spans="1:8" x14ac:dyDescent="0.2">
      <c r="A44" s="131">
        <v>39</v>
      </c>
      <c r="B44" s="144" t="s">
        <v>56</v>
      </c>
      <c r="C44" s="133">
        <f t="shared" si="0"/>
        <v>2170000</v>
      </c>
      <c r="D44" s="147"/>
      <c r="E44" s="147">
        <v>220000</v>
      </c>
      <c r="F44" s="147">
        <v>600000</v>
      </c>
      <c r="G44" s="147">
        <v>1350000</v>
      </c>
      <c r="H44" s="147"/>
    </row>
    <row r="45" spans="1:8" x14ac:dyDescent="0.2">
      <c r="A45" s="131">
        <v>40</v>
      </c>
      <c r="B45" s="144" t="s">
        <v>118</v>
      </c>
      <c r="C45" s="133">
        <f t="shared" si="0"/>
        <v>1560632</v>
      </c>
      <c r="D45" s="147"/>
      <c r="E45" s="147"/>
      <c r="F45" s="147"/>
      <c r="G45" s="147"/>
      <c r="H45" s="147">
        <v>1560632</v>
      </c>
    </row>
    <row r="46" spans="1:8" x14ac:dyDescent="0.2">
      <c r="A46" s="131">
        <v>41</v>
      </c>
      <c r="B46" s="144" t="s">
        <v>119</v>
      </c>
      <c r="C46" s="133">
        <f t="shared" si="0"/>
        <v>650000</v>
      </c>
      <c r="D46" s="147"/>
      <c r="E46" s="147"/>
      <c r="F46" s="147">
        <v>600000</v>
      </c>
      <c r="G46" s="147">
        <v>50000</v>
      </c>
      <c r="H46" s="147"/>
    </row>
    <row r="47" spans="1:8" x14ac:dyDescent="0.2">
      <c r="A47" s="131">
        <v>42</v>
      </c>
      <c r="B47" s="132" t="s">
        <v>57</v>
      </c>
      <c r="C47" s="133">
        <f t="shared" si="0"/>
        <v>5190000</v>
      </c>
      <c r="D47" s="145">
        <f>SUM(D48:D49)</f>
        <v>1173000</v>
      </c>
      <c r="E47" s="145">
        <f>SUM(E48:E49)</f>
        <v>1400000</v>
      </c>
      <c r="F47" s="145">
        <f>SUM(F48:F49)</f>
        <v>2617000</v>
      </c>
      <c r="G47" s="145">
        <f>SUM(G48:G49)</f>
        <v>0</v>
      </c>
      <c r="H47" s="145">
        <f>SUM(H48:H49)</f>
        <v>0</v>
      </c>
    </row>
    <row r="48" spans="1:8" x14ac:dyDescent="0.2">
      <c r="A48" s="131">
        <v>43</v>
      </c>
      <c r="B48" s="132" t="s">
        <v>58</v>
      </c>
      <c r="C48" s="133">
        <f t="shared" si="0"/>
        <v>2854000</v>
      </c>
      <c r="D48" s="134">
        <v>600000</v>
      </c>
      <c r="E48" s="134">
        <v>1400000</v>
      </c>
      <c r="F48" s="134">
        <v>854000</v>
      </c>
      <c r="G48" s="134"/>
      <c r="H48" s="134"/>
    </row>
    <row r="49" spans="1:8" x14ac:dyDescent="0.2">
      <c r="A49" s="131">
        <v>44</v>
      </c>
      <c r="B49" s="132" t="s">
        <v>59</v>
      </c>
      <c r="C49" s="133">
        <f t="shared" si="0"/>
        <v>2336000</v>
      </c>
      <c r="D49" s="134">
        <v>573000</v>
      </c>
      <c r="E49" s="134"/>
      <c r="F49" s="134">
        <v>1763000</v>
      </c>
      <c r="G49" s="134"/>
      <c r="H49" s="134"/>
    </row>
    <row r="50" spans="1:8" x14ac:dyDescent="0.2">
      <c r="A50" s="131">
        <v>45</v>
      </c>
      <c r="B50" s="132" t="s">
        <v>120</v>
      </c>
      <c r="C50" s="145">
        <f t="shared" ref="C50:D50" si="1">SUM(C51:C54)</f>
        <v>10557387</v>
      </c>
      <c r="D50" s="145">
        <f t="shared" si="1"/>
        <v>10557387</v>
      </c>
      <c r="E50" s="145">
        <f>SUM(E51:E54)</f>
        <v>0</v>
      </c>
      <c r="F50" s="145">
        <f>SUM(F51:F54)</f>
        <v>0</v>
      </c>
      <c r="G50" s="145">
        <f>SUM(G51:G54)</f>
        <v>0</v>
      </c>
      <c r="H50" s="145">
        <f>SUM(H51:H54)</f>
        <v>0</v>
      </c>
    </row>
    <row r="51" spans="1:8" ht="25.5" x14ac:dyDescent="0.2">
      <c r="A51" s="131">
        <v>46</v>
      </c>
      <c r="B51" s="132" t="s">
        <v>121</v>
      </c>
      <c r="C51" s="133">
        <f t="shared" si="0"/>
        <v>0</v>
      </c>
      <c r="D51" s="134"/>
      <c r="E51" s="134"/>
      <c r="F51" s="134"/>
      <c r="G51" s="134"/>
      <c r="H51" s="134"/>
    </row>
    <row r="52" spans="1:8" ht="25.5" x14ac:dyDescent="0.2">
      <c r="A52" s="131">
        <v>47</v>
      </c>
      <c r="B52" s="132" t="s">
        <v>60</v>
      </c>
      <c r="C52" s="133">
        <f t="shared" si="0"/>
        <v>1157207</v>
      </c>
      <c r="D52" s="134">
        <v>1157207</v>
      </c>
      <c r="E52" s="134"/>
      <c r="F52" s="134"/>
      <c r="G52" s="134"/>
      <c r="H52" s="134"/>
    </row>
    <row r="53" spans="1:8" x14ac:dyDescent="0.2">
      <c r="A53" s="131">
        <v>48</v>
      </c>
      <c r="B53" s="132" t="s">
        <v>122</v>
      </c>
      <c r="C53" s="133">
        <f t="shared" si="0"/>
        <v>8890180</v>
      </c>
      <c r="D53" s="134">
        <v>8890180</v>
      </c>
      <c r="E53" s="134"/>
      <c r="F53" s="134"/>
      <c r="G53" s="134"/>
      <c r="H53" s="134"/>
    </row>
    <row r="54" spans="1:8" x14ac:dyDescent="0.2">
      <c r="A54" s="131">
        <v>49</v>
      </c>
      <c r="B54" s="132" t="s">
        <v>61</v>
      </c>
      <c r="C54" s="133">
        <f t="shared" si="0"/>
        <v>510000</v>
      </c>
      <c r="D54" s="134">
        <v>510000</v>
      </c>
      <c r="E54" s="134"/>
      <c r="F54" s="134"/>
      <c r="G54" s="134"/>
      <c r="H54" s="134"/>
    </row>
    <row r="55" spans="1:8" x14ac:dyDescent="0.2">
      <c r="A55" s="131">
        <v>50</v>
      </c>
      <c r="B55" s="132" t="s">
        <v>123</v>
      </c>
      <c r="C55" s="133">
        <f t="shared" si="0"/>
        <v>1842030</v>
      </c>
      <c r="D55" s="134"/>
      <c r="E55" s="134"/>
      <c r="F55" s="134"/>
      <c r="G55" s="134"/>
      <c r="H55" s="134">
        <v>1842030</v>
      </c>
    </row>
    <row r="56" spans="1:8" x14ac:dyDescent="0.2">
      <c r="A56" s="131">
        <v>51</v>
      </c>
      <c r="B56" s="132" t="s">
        <v>124</v>
      </c>
      <c r="C56" s="133">
        <f t="shared" si="0"/>
        <v>9384708</v>
      </c>
      <c r="D56" s="146">
        <v>5454403</v>
      </c>
      <c r="E56" s="146">
        <v>437400</v>
      </c>
      <c r="F56" s="146">
        <v>927720</v>
      </c>
      <c r="G56" s="146"/>
      <c r="H56" s="146">
        <v>2565185</v>
      </c>
    </row>
    <row r="57" spans="1:8" x14ac:dyDescent="0.2">
      <c r="A57" s="131">
        <v>52</v>
      </c>
      <c r="B57" s="132" t="s">
        <v>62</v>
      </c>
      <c r="C57" s="133">
        <f t="shared" si="0"/>
        <v>0</v>
      </c>
      <c r="D57" s="134"/>
      <c r="E57" s="134"/>
      <c r="F57" s="134"/>
      <c r="G57" s="134"/>
      <c r="H57" s="134"/>
    </row>
    <row r="58" spans="1:8" ht="25.5" x14ac:dyDescent="0.2">
      <c r="A58" s="131">
        <v>53</v>
      </c>
      <c r="B58" s="132" t="s">
        <v>366</v>
      </c>
      <c r="C58" s="133">
        <f t="shared" si="0"/>
        <v>2030000</v>
      </c>
      <c r="D58" s="134">
        <v>2030000</v>
      </c>
      <c r="E58" s="134"/>
      <c r="F58" s="134"/>
      <c r="G58" s="134"/>
      <c r="H58" s="134"/>
    </row>
    <row r="59" spans="1:8" x14ac:dyDescent="0.2">
      <c r="A59" s="131">
        <v>54</v>
      </c>
      <c r="B59" s="132" t="s">
        <v>126</v>
      </c>
      <c r="C59" s="133">
        <f t="shared" si="0"/>
        <v>0</v>
      </c>
      <c r="D59" s="134"/>
      <c r="E59" s="134"/>
      <c r="F59" s="134"/>
      <c r="G59" s="134"/>
      <c r="H59" s="134"/>
    </row>
    <row r="60" spans="1:8" x14ac:dyDescent="0.2">
      <c r="A60" s="131">
        <v>55</v>
      </c>
      <c r="B60" s="132" t="s">
        <v>63</v>
      </c>
      <c r="C60" s="133">
        <f t="shared" si="0"/>
        <v>817545</v>
      </c>
      <c r="D60" s="134">
        <v>817545</v>
      </c>
      <c r="E60" s="134"/>
      <c r="F60" s="134"/>
      <c r="G60" s="134"/>
      <c r="H60" s="134"/>
    </row>
    <row r="61" spans="1:8" x14ac:dyDescent="0.2">
      <c r="A61" s="131">
        <v>56</v>
      </c>
      <c r="B61" s="132" t="s">
        <v>127</v>
      </c>
      <c r="C61" s="133">
        <f t="shared" si="0"/>
        <v>1761000</v>
      </c>
      <c r="D61" s="134">
        <v>1610000</v>
      </c>
      <c r="E61" s="130"/>
      <c r="F61" s="134">
        <v>151000</v>
      </c>
      <c r="G61" s="130"/>
      <c r="H61" s="130"/>
    </row>
    <row r="62" spans="1:8" x14ac:dyDescent="0.2">
      <c r="A62" s="131">
        <v>57</v>
      </c>
      <c r="B62" s="138" t="s">
        <v>64</v>
      </c>
      <c r="C62" s="133">
        <f t="shared" si="0"/>
        <v>42061324</v>
      </c>
      <c r="D62" s="139">
        <f>D41+D42+D47+D50+D55+D56+D57+D58+D59+D60+D61</f>
        <v>21642335</v>
      </c>
      <c r="E62" s="139">
        <f>E41+E42+E47+E50+E55+E56+E57+E58+E59+E60+E61</f>
        <v>2057400</v>
      </c>
      <c r="F62" s="139">
        <f>F41+F42+F47+F50+F55+F56+F57+F58+F59+F60+F61</f>
        <v>4895720</v>
      </c>
      <c r="G62" s="139">
        <f>G41+G42+G47+G50+G55+G56+G57+G58+G59+G60+G61</f>
        <v>1400000</v>
      </c>
      <c r="H62" s="139">
        <f>H41+H42+H47+H50+H55+H56+H57+H58+H59+H60+H61</f>
        <v>12065869</v>
      </c>
    </row>
    <row r="63" spans="1:8" x14ac:dyDescent="0.2">
      <c r="A63" s="131">
        <v>58</v>
      </c>
      <c r="B63" s="132" t="s">
        <v>128</v>
      </c>
      <c r="C63" s="133">
        <f t="shared" si="0"/>
        <v>9105200</v>
      </c>
      <c r="D63" s="134">
        <v>9105200</v>
      </c>
      <c r="E63" s="134"/>
      <c r="F63" s="134"/>
      <c r="G63" s="130"/>
      <c r="H63" s="130"/>
    </row>
    <row r="64" spans="1:8" x14ac:dyDescent="0.2">
      <c r="A64" s="131">
        <v>59</v>
      </c>
      <c r="B64" s="132" t="s">
        <v>129</v>
      </c>
      <c r="C64" s="133">
        <f t="shared" si="0"/>
        <v>0</v>
      </c>
      <c r="D64" s="134"/>
      <c r="E64" s="134"/>
      <c r="F64" s="134"/>
      <c r="G64" s="130"/>
      <c r="H64" s="130"/>
    </row>
    <row r="65" spans="1:8" x14ac:dyDescent="0.2">
      <c r="A65" s="131">
        <v>60</v>
      </c>
      <c r="B65" s="138" t="s">
        <v>65</v>
      </c>
      <c r="C65" s="133">
        <f t="shared" si="0"/>
        <v>9105200</v>
      </c>
      <c r="D65" s="139">
        <f>SUM(D63:D64)</f>
        <v>9105200</v>
      </c>
      <c r="E65" s="139">
        <f>SUM(E63:E64)</f>
        <v>0</v>
      </c>
      <c r="F65" s="139">
        <f>SUM(F63:F64)</f>
        <v>0</v>
      </c>
      <c r="G65" s="139">
        <f>SUM(G63:G64)</f>
        <v>0</v>
      </c>
      <c r="H65" s="139">
        <f>SUM(H63:H64)</f>
        <v>0</v>
      </c>
    </row>
    <row r="66" spans="1:8" s="12" customFormat="1" x14ac:dyDescent="0.2">
      <c r="A66" s="337"/>
      <c r="B66" s="339" t="s">
        <v>367</v>
      </c>
      <c r="C66" s="146">
        <f t="shared" si="0"/>
        <v>0</v>
      </c>
      <c r="D66" s="338"/>
      <c r="E66" s="338"/>
      <c r="F66" s="338"/>
      <c r="G66" s="338"/>
      <c r="H66" s="338"/>
    </row>
    <row r="67" spans="1:8" x14ac:dyDescent="0.2">
      <c r="A67" s="131">
        <v>61</v>
      </c>
      <c r="B67" s="158" t="s">
        <v>87</v>
      </c>
      <c r="C67" s="133">
        <f t="shared" si="0"/>
        <v>1474213</v>
      </c>
      <c r="D67" s="146">
        <v>1474213</v>
      </c>
      <c r="E67" s="146"/>
      <c r="F67" s="146"/>
      <c r="G67" s="146"/>
      <c r="H67" s="146"/>
    </row>
    <row r="68" spans="1:8" x14ac:dyDescent="0.2">
      <c r="A68" s="131">
        <v>62</v>
      </c>
      <c r="B68" s="159" t="s">
        <v>86</v>
      </c>
      <c r="C68" s="133">
        <f t="shared" si="0"/>
        <v>1474213</v>
      </c>
      <c r="D68" s="139">
        <f>D67</f>
        <v>1474213</v>
      </c>
      <c r="E68" s="139">
        <f>E67</f>
        <v>0</v>
      </c>
      <c r="F68" s="139">
        <f>F67</f>
        <v>0</v>
      </c>
      <c r="G68" s="139">
        <f>G67</f>
        <v>0</v>
      </c>
      <c r="H68" s="139">
        <f>H67</f>
        <v>0</v>
      </c>
    </row>
    <row r="69" spans="1:8" ht="25.5" x14ac:dyDescent="0.2">
      <c r="A69" s="131">
        <v>63</v>
      </c>
      <c r="B69" s="132" t="s">
        <v>66</v>
      </c>
      <c r="C69" s="133">
        <f t="shared" si="0"/>
        <v>80000</v>
      </c>
      <c r="D69" s="134">
        <v>80000</v>
      </c>
      <c r="E69" s="134"/>
      <c r="F69" s="134"/>
      <c r="G69" s="134"/>
      <c r="H69" s="134"/>
    </row>
    <row r="70" spans="1:8" x14ac:dyDescent="0.2">
      <c r="A70" s="131">
        <v>64</v>
      </c>
      <c r="B70" s="132" t="s">
        <v>67</v>
      </c>
      <c r="C70" s="133">
        <f t="shared" si="0"/>
        <v>80000</v>
      </c>
      <c r="D70" s="134">
        <v>80000</v>
      </c>
      <c r="E70" s="134"/>
      <c r="F70" s="134"/>
      <c r="G70" s="134"/>
      <c r="H70" s="134"/>
    </row>
    <row r="71" spans="1:8" x14ac:dyDescent="0.2">
      <c r="A71" s="131">
        <v>65</v>
      </c>
      <c r="B71" s="132" t="s">
        <v>68</v>
      </c>
      <c r="C71" s="133">
        <f t="shared" si="0"/>
        <v>1693021</v>
      </c>
      <c r="D71" s="134">
        <v>1693021</v>
      </c>
      <c r="E71" s="130"/>
      <c r="F71" s="130"/>
      <c r="G71" s="130"/>
      <c r="H71" s="130"/>
    </row>
    <row r="72" spans="1:8" x14ac:dyDescent="0.2">
      <c r="A72" s="131">
        <v>66</v>
      </c>
      <c r="B72" s="138" t="s">
        <v>69</v>
      </c>
      <c r="C72" s="133">
        <f t="shared" si="0"/>
        <v>1773021</v>
      </c>
      <c r="D72" s="148">
        <f>D69+D71</f>
        <v>1773021</v>
      </c>
      <c r="E72" s="148">
        <f t="shared" ref="E72:H72" si="2">E69+E71</f>
        <v>0</v>
      </c>
      <c r="F72" s="148">
        <f t="shared" si="2"/>
        <v>0</v>
      </c>
      <c r="G72" s="148">
        <f t="shared" si="2"/>
        <v>0</v>
      </c>
      <c r="H72" s="148">
        <f t="shared" si="2"/>
        <v>0</v>
      </c>
    </row>
    <row r="73" spans="1:8" x14ac:dyDescent="0.2">
      <c r="A73" s="131">
        <v>67</v>
      </c>
      <c r="B73" s="149" t="s">
        <v>70</v>
      </c>
      <c r="C73" s="133">
        <f t="shared" ref="C73:C80" si="3">SUM(D73:H73)</f>
        <v>1729326361</v>
      </c>
      <c r="D73" s="150">
        <f>D21+D29+D40+D62+D65+D68+D72</f>
        <v>1669906600</v>
      </c>
      <c r="E73" s="150">
        <f>E21+E29+E40+E62+E65+E68+E72</f>
        <v>2057400</v>
      </c>
      <c r="F73" s="150">
        <f>F21+F29+F40+F62+F65+F68+F72</f>
        <v>43896492</v>
      </c>
      <c r="G73" s="150">
        <f>G21+G29+G40+G62+G65+G68+G72</f>
        <v>1400000</v>
      </c>
      <c r="H73" s="150">
        <f>H21+H29+H40+H62+H65+H68+H72</f>
        <v>12065869</v>
      </c>
    </row>
    <row r="74" spans="1:8" ht="25.5" x14ac:dyDescent="0.2">
      <c r="A74" s="131">
        <v>68</v>
      </c>
      <c r="B74" s="136" t="s">
        <v>130</v>
      </c>
      <c r="C74" s="133">
        <f t="shared" si="3"/>
        <v>60000000</v>
      </c>
      <c r="D74" s="146">
        <v>60000000</v>
      </c>
      <c r="E74" s="146"/>
      <c r="F74" s="146"/>
      <c r="G74" s="146"/>
      <c r="H74" s="146"/>
    </row>
    <row r="75" spans="1:8" ht="25.5" x14ac:dyDescent="0.2">
      <c r="A75" s="131">
        <v>69</v>
      </c>
      <c r="B75" s="132" t="s">
        <v>131</v>
      </c>
      <c r="C75" s="133">
        <f t="shared" si="3"/>
        <v>977706022</v>
      </c>
      <c r="D75" s="134">
        <v>932530487</v>
      </c>
      <c r="E75" s="134">
        <v>12183896</v>
      </c>
      <c r="F75" s="134">
        <v>21638751</v>
      </c>
      <c r="G75" s="134">
        <v>4001119</v>
      </c>
      <c r="H75" s="134">
        <v>7351769</v>
      </c>
    </row>
    <row r="76" spans="1:8" x14ac:dyDescent="0.2">
      <c r="A76" s="131">
        <v>70</v>
      </c>
      <c r="B76" s="132" t="s">
        <v>71</v>
      </c>
      <c r="C76" s="133">
        <f t="shared" si="3"/>
        <v>32784225</v>
      </c>
      <c r="D76" s="134">
        <v>32784225</v>
      </c>
      <c r="E76" s="134"/>
      <c r="F76" s="134"/>
      <c r="G76" s="134"/>
      <c r="H76" s="134"/>
    </row>
    <row r="77" spans="1:8" x14ac:dyDescent="0.2">
      <c r="A77" s="131">
        <v>71</v>
      </c>
      <c r="B77" s="132" t="s">
        <v>132</v>
      </c>
      <c r="C77" s="133">
        <f t="shared" si="3"/>
        <v>587313940</v>
      </c>
      <c r="D77" s="134"/>
      <c r="E77" s="134">
        <v>225988848</v>
      </c>
      <c r="F77" s="134">
        <v>147206677</v>
      </c>
      <c r="G77" s="134">
        <v>73807375</v>
      </c>
      <c r="H77" s="134">
        <v>140311040</v>
      </c>
    </row>
    <row r="78" spans="1:8" x14ac:dyDescent="0.2">
      <c r="A78" s="131">
        <v>72</v>
      </c>
      <c r="B78" s="132" t="s">
        <v>72</v>
      </c>
      <c r="C78" s="133">
        <f t="shared" si="3"/>
        <v>1657804187</v>
      </c>
      <c r="D78" s="140">
        <f>SUM(D74:D77)</f>
        <v>1025314712</v>
      </c>
      <c r="E78" s="140">
        <f>SUM(E74:E77)</f>
        <v>238172744</v>
      </c>
      <c r="F78" s="140">
        <f>SUM(F74:F77)</f>
        <v>168845428</v>
      </c>
      <c r="G78" s="140">
        <f>SUM(G74:G77)</f>
        <v>77808494</v>
      </c>
      <c r="H78" s="140">
        <f>SUM(H74:H77)</f>
        <v>147662809</v>
      </c>
    </row>
    <row r="79" spans="1:8" ht="13.5" thickBot="1" x14ac:dyDescent="0.25">
      <c r="A79" s="131">
        <v>73</v>
      </c>
      <c r="B79" s="160" t="s">
        <v>73</v>
      </c>
      <c r="C79" s="133">
        <f t="shared" si="3"/>
        <v>1657804187</v>
      </c>
      <c r="D79" s="161">
        <f>D78</f>
        <v>1025314712</v>
      </c>
      <c r="E79" s="161">
        <f>E78</f>
        <v>238172744</v>
      </c>
      <c r="F79" s="161">
        <f>F78</f>
        <v>168845428</v>
      </c>
      <c r="G79" s="161">
        <f>G78</f>
        <v>77808494</v>
      </c>
      <c r="H79" s="161">
        <f>H78</f>
        <v>147662809</v>
      </c>
    </row>
    <row r="80" spans="1:8" ht="14.25" thickTop="1" thickBot="1" x14ac:dyDescent="0.25">
      <c r="A80" s="131">
        <v>74</v>
      </c>
      <c r="B80" s="13" t="s">
        <v>37</v>
      </c>
      <c r="C80" s="133">
        <f t="shared" si="3"/>
        <v>3387130548</v>
      </c>
      <c r="D80" s="14">
        <f>D73+D79</f>
        <v>2695221312</v>
      </c>
      <c r="E80" s="14">
        <f>E73+E79</f>
        <v>240230144</v>
      </c>
      <c r="F80" s="14">
        <f>F73+F79</f>
        <v>212741920</v>
      </c>
      <c r="G80" s="14">
        <f>G73+G79</f>
        <v>79208494</v>
      </c>
      <c r="H80" s="14">
        <f>H73+H79</f>
        <v>159728678</v>
      </c>
    </row>
    <row r="81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C1" sqref="C1"/>
    </sheetView>
  </sheetViews>
  <sheetFormatPr defaultColWidth="8.85546875" defaultRowHeight="12.75" x14ac:dyDescent="0.2"/>
  <cols>
    <col min="1" max="1" width="13.28515625" style="320" bestFit="1" customWidth="1"/>
    <col min="2" max="2" width="66.28515625" style="320" bestFit="1" customWidth="1"/>
    <col min="3" max="3" width="19.140625" style="320" customWidth="1"/>
    <col min="4" max="4" width="18.140625" style="320" bestFit="1" customWidth="1"/>
    <col min="5" max="5" width="17" style="320" customWidth="1"/>
    <col min="6" max="6" width="18.140625" style="320" bestFit="1" customWidth="1"/>
    <col min="7" max="16384" width="8.85546875" style="320"/>
  </cols>
  <sheetData>
    <row r="1" spans="1:6" ht="18.75" x14ac:dyDescent="0.3">
      <c r="A1" s="318"/>
      <c r="B1" s="319" t="s">
        <v>0</v>
      </c>
      <c r="C1" s="320" t="s">
        <v>411</v>
      </c>
    </row>
    <row r="2" spans="1:6" ht="15.75" x14ac:dyDescent="0.25">
      <c r="A2" s="318"/>
      <c r="B2" s="321" t="s">
        <v>256</v>
      </c>
      <c r="C2" s="320" t="s">
        <v>269</v>
      </c>
    </row>
    <row r="3" spans="1:6" ht="15.75" x14ac:dyDescent="0.25">
      <c r="A3" s="318"/>
      <c r="B3" s="318" t="s">
        <v>74</v>
      </c>
      <c r="C3" s="8" t="s">
        <v>83</v>
      </c>
      <c r="D3" s="8"/>
    </row>
    <row r="4" spans="1:6" ht="15.75" x14ac:dyDescent="0.25">
      <c r="A4" s="318"/>
      <c r="B4" s="318"/>
      <c r="C4" s="318"/>
      <c r="D4" s="318"/>
    </row>
    <row r="5" spans="1:6" ht="15.75" x14ac:dyDescent="0.25">
      <c r="A5" s="322" t="s">
        <v>81</v>
      </c>
      <c r="B5" s="323"/>
      <c r="C5" s="323" t="s">
        <v>80</v>
      </c>
      <c r="D5" s="323" t="s">
        <v>344</v>
      </c>
      <c r="E5" s="323" t="s">
        <v>268</v>
      </c>
      <c r="F5" s="323" t="s">
        <v>345</v>
      </c>
    </row>
    <row r="6" spans="1:6" ht="15.75" x14ac:dyDescent="0.25">
      <c r="A6" s="324">
        <v>1</v>
      </c>
      <c r="B6" s="324" t="s">
        <v>270</v>
      </c>
      <c r="C6" s="325">
        <v>190500</v>
      </c>
      <c r="D6" s="325">
        <v>190500</v>
      </c>
      <c r="E6" s="325"/>
      <c r="F6" s="325">
        <f>D6+E6</f>
        <v>190500</v>
      </c>
    </row>
    <row r="7" spans="1:6" ht="15.75" x14ac:dyDescent="0.25">
      <c r="A7" s="324">
        <v>2</v>
      </c>
      <c r="B7" s="324" t="s">
        <v>152</v>
      </c>
      <c r="C7" s="325">
        <v>4610100</v>
      </c>
      <c r="D7" s="325">
        <v>8834217</v>
      </c>
      <c r="E7" s="325"/>
      <c r="F7" s="325">
        <f t="shared" ref="F7:F61" si="0">D7+E7</f>
        <v>8834217</v>
      </c>
    </row>
    <row r="8" spans="1:6" ht="15.75" x14ac:dyDescent="0.25">
      <c r="A8" s="324">
        <v>3</v>
      </c>
      <c r="B8" s="326" t="s">
        <v>271</v>
      </c>
      <c r="C8" s="325">
        <v>190500</v>
      </c>
      <c r="D8" s="325">
        <v>190500</v>
      </c>
      <c r="E8" s="325"/>
      <c r="F8" s="325">
        <f t="shared" si="0"/>
        <v>190500</v>
      </c>
    </row>
    <row r="9" spans="1:6" ht="15.75" x14ac:dyDescent="0.25">
      <c r="A9" s="324">
        <v>4</v>
      </c>
      <c r="B9" s="304" t="s">
        <v>356</v>
      </c>
      <c r="C9" s="325">
        <v>3005818</v>
      </c>
      <c r="D9" s="325">
        <v>4562818</v>
      </c>
      <c r="E9" s="325"/>
      <c r="F9" s="325">
        <f t="shared" si="0"/>
        <v>4562818</v>
      </c>
    </row>
    <row r="10" spans="1:6" ht="15.75" x14ac:dyDescent="0.25">
      <c r="A10" s="324">
        <v>5</v>
      </c>
      <c r="B10" s="324" t="s">
        <v>272</v>
      </c>
      <c r="C10" s="325">
        <v>203200</v>
      </c>
      <c r="D10" s="325">
        <v>553200</v>
      </c>
      <c r="E10" s="325"/>
      <c r="F10" s="325">
        <f t="shared" si="0"/>
        <v>553200</v>
      </c>
    </row>
    <row r="11" spans="1:6" ht="15.75" x14ac:dyDescent="0.25">
      <c r="A11" s="324">
        <v>6</v>
      </c>
      <c r="B11" s="324" t="s">
        <v>89</v>
      </c>
      <c r="C11" s="325">
        <v>717550</v>
      </c>
      <c r="D11" s="325">
        <v>963415</v>
      </c>
      <c r="E11" s="325"/>
      <c r="F11" s="325">
        <f t="shared" si="0"/>
        <v>963415</v>
      </c>
    </row>
    <row r="12" spans="1:6" ht="15.75" x14ac:dyDescent="0.25">
      <c r="A12" s="324">
        <v>7</v>
      </c>
      <c r="B12" s="324" t="s">
        <v>273</v>
      </c>
      <c r="C12" s="325">
        <v>1651000</v>
      </c>
      <c r="D12" s="325">
        <v>2351000</v>
      </c>
      <c r="E12" s="325"/>
      <c r="F12" s="325">
        <f t="shared" si="0"/>
        <v>2351000</v>
      </c>
    </row>
    <row r="13" spans="1:6" ht="15.75" x14ac:dyDescent="0.25">
      <c r="A13" s="324">
        <v>8</v>
      </c>
      <c r="B13" s="324" t="s">
        <v>82</v>
      </c>
      <c r="C13" s="325">
        <v>4445000</v>
      </c>
      <c r="D13" s="325">
        <v>7095000</v>
      </c>
      <c r="E13" s="325"/>
      <c r="F13" s="325">
        <f t="shared" si="0"/>
        <v>7095000</v>
      </c>
    </row>
    <row r="14" spans="1:6" ht="15.75" x14ac:dyDescent="0.25">
      <c r="A14" s="324">
        <v>9</v>
      </c>
      <c r="B14" s="327" t="s">
        <v>85</v>
      </c>
      <c r="C14" s="325">
        <v>508000</v>
      </c>
      <c r="D14" s="325">
        <v>608000</v>
      </c>
      <c r="E14" s="325"/>
      <c r="F14" s="325">
        <f t="shared" si="0"/>
        <v>608000</v>
      </c>
    </row>
    <row r="15" spans="1:6" ht="15.75" x14ac:dyDescent="0.25">
      <c r="A15" s="324">
        <v>10</v>
      </c>
      <c r="B15" s="315" t="s">
        <v>274</v>
      </c>
      <c r="C15" s="325">
        <v>230266627</v>
      </c>
      <c r="D15" s="325">
        <v>239642601</v>
      </c>
      <c r="E15" s="325"/>
      <c r="F15" s="325">
        <f t="shared" si="0"/>
        <v>239642601</v>
      </c>
    </row>
    <row r="16" spans="1:6" ht="15.75" x14ac:dyDescent="0.25">
      <c r="A16" s="324">
        <v>11</v>
      </c>
      <c r="B16" s="315" t="s">
        <v>275</v>
      </c>
      <c r="C16" s="328">
        <v>492974394</v>
      </c>
      <c r="D16" s="328">
        <v>492974394</v>
      </c>
      <c r="E16" s="328"/>
      <c r="F16" s="325">
        <f t="shared" si="0"/>
        <v>492974394</v>
      </c>
    </row>
    <row r="17" spans="1:6" ht="15.75" x14ac:dyDescent="0.25">
      <c r="A17" s="324">
        <v>12</v>
      </c>
      <c r="B17" s="315" t="s">
        <v>276</v>
      </c>
      <c r="C17" s="325">
        <v>212847140</v>
      </c>
      <c r="D17" s="325">
        <v>212847140</v>
      </c>
      <c r="E17" s="325"/>
      <c r="F17" s="325">
        <f t="shared" si="0"/>
        <v>212847140</v>
      </c>
    </row>
    <row r="18" spans="1:6" ht="15.75" x14ac:dyDescent="0.25">
      <c r="A18" s="324">
        <v>13</v>
      </c>
      <c r="B18" s="324" t="s">
        <v>277</v>
      </c>
      <c r="C18" s="325">
        <v>26859708</v>
      </c>
      <c r="D18" s="325">
        <v>26859708</v>
      </c>
      <c r="E18" s="325"/>
      <c r="F18" s="325">
        <f t="shared" si="0"/>
        <v>26859708</v>
      </c>
    </row>
    <row r="19" spans="1:6" ht="15.75" x14ac:dyDescent="0.25">
      <c r="A19" s="324">
        <v>14</v>
      </c>
      <c r="B19" s="315" t="s">
        <v>144</v>
      </c>
      <c r="C19" s="325">
        <v>2000000</v>
      </c>
      <c r="D19" s="325">
        <v>2000000</v>
      </c>
      <c r="E19" s="325"/>
      <c r="F19" s="325">
        <f t="shared" si="0"/>
        <v>2000000</v>
      </c>
    </row>
    <row r="20" spans="1:6" ht="31.5" x14ac:dyDescent="0.25">
      <c r="A20" s="324">
        <v>15</v>
      </c>
      <c r="B20" s="329" t="s">
        <v>349</v>
      </c>
      <c r="C20" s="325">
        <v>3000000</v>
      </c>
      <c r="D20" s="325">
        <v>3000000</v>
      </c>
      <c r="E20" s="325"/>
      <c r="F20" s="325">
        <f t="shared" si="0"/>
        <v>3000000</v>
      </c>
    </row>
    <row r="21" spans="1:6" ht="15.75" x14ac:dyDescent="0.25">
      <c r="A21" s="324">
        <v>16</v>
      </c>
      <c r="B21" s="330" t="s">
        <v>250</v>
      </c>
      <c r="C21" s="325">
        <v>2161600</v>
      </c>
      <c r="D21" s="325">
        <v>2161600</v>
      </c>
      <c r="E21" s="325"/>
      <c r="F21" s="325">
        <f t="shared" si="0"/>
        <v>2161600</v>
      </c>
    </row>
    <row r="22" spans="1:6" ht="15.75" x14ac:dyDescent="0.25">
      <c r="A22" s="324">
        <v>17</v>
      </c>
      <c r="B22" s="125" t="s">
        <v>251</v>
      </c>
      <c r="C22" s="325">
        <v>2200000</v>
      </c>
      <c r="D22" s="325">
        <v>3200000</v>
      </c>
      <c r="E22" s="325"/>
      <c r="F22" s="325">
        <f t="shared" si="0"/>
        <v>3200000</v>
      </c>
    </row>
    <row r="23" spans="1:6" ht="15.75" x14ac:dyDescent="0.25">
      <c r="A23" s="324">
        <v>18</v>
      </c>
      <c r="B23" s="331" t="s">
        <v>90</v>
      </c>
      <c r="C23" s="325">
        <v>1500000</v>
      </c>
      <c r="D23" s="325">
        <v>1500000</v>
      </c>
      <c r="E23" s="325"/>
      <c r="F23" s="325">
        <f t="shared" si="0"/>
        <v>1500000</v>
      </c>
    </row>
    <row r="24" spans="1:6" ht="15.75" x14ac:dyDescent="0.25">
      <c r="A24" s="324">
        <v>19</v>
      </c>
      <c r="B24" s="313" t="s">
        <v>278</v>
      </c>
      <c r="C24" s="325">
        <v>1940020</v>
      </c>
      <c r="D24" s="325">
        <v>1940020</v>
      </c>
      <c r="E24" s="325"/>
      <c r="F24" s="325">
        <f t="shared" si="0"/>
        <v>1940020</v>
      </c>
    </row>
    <row r="25" spans="1:6" ht="15.75" x14ac:dyDescent="0.25">
      <c r="A25" s="324">
        <v>20</v>
      </c>
      <c r="B25" s="313" t="s">
        <v>279</v>
      </c>
      <c r="C25" s="325">
        <v>13578162</v>
      </c>
      <c r="D25" s="325">
        <v>13612452</v>
      </c>
      <c r="E25" s="325"/>
      <c r="F25" s="325">
        <f t="shared" si="0"/>
        <v>13612452</v>
      </c>
    </row>
    <row r="26" spans="1:6" ht="15.75" x14ac:dyDescent="0.25">
      <c r="A26" s="324">
        <v>21</v>
      </c>
      <c r="B26" s="313" t="s">
        <v>252</v>
      </c>
      <c r="C26" s="325">
        <v>892610</v>
      </c>
      <c r="D26" s="325">
        <v>1259210</v>
      </c>
      <c r="E26" s="325"/>
      <c r="F26" s="325">
        <f t="shared" si="0"/>
        <v>1259210</v>
      </c>
    </row>
    <row r="27" spans="1:6" ht="15.75" x14ac:dyDescent="0.25">
      <c r="A27" s="324">
        <v>22</v>
      </c>
      <c r="B27" s="313" t="s">
        <v>280</v>
      </c>
      <c r="C27" s="325">
        <v>18925488</v>
      </c>
      <c r="D27" s="325">
        <v>18925488</v>
      </c>
      <c r="E27" s="325"/>
      <c r="F27" s="325">
        <f t="shared" si="0"/>
        <v>18925488</v>
      </c>
    </row>
    <row r="28" spans="1:6" ht="15.75" x14ac:dyDescent="0.25">
      <c r="A28" s="324">
        <v>23</v>
      </c>
      <c r="B28" s="313" t="s">
        <v>281</v>
      </c>
      <c r="C28" s="325">
        <v>400000</v>
      </c>
      <c r="D28" s="325">
        <v>400000</v>
      </c>
      <c r="E28" s="325"/>
      <c r="F28" s="325">
        <f t="shared" si="0"/>
        <v>400000</v>
      </c>
    </row>
    <row r="29" spans="1:6" ht="15.75" x14ac:dyDescent="0.25">
      <c r="A29" s="324">
        <v>24</v>
      </c>
      <c r="B29" s="313" t="s">
        <v>282</v>
      </c>
      <c r="C29" s="325">
        <v>725170</v>
      </c>
      <c r="D29" s="325">
        <v>725170</v>
      </c>
      <c r="E29" s="325"/>
      <c r="F29" s="325">
        <f t="shared" si="0"/>
        <v>725170</v>
      </c>
    </row>
    <row r="30" spans="1:6" ht="15.75" x14ac:dyDescent="0.25">
      <c r="A30" s="324">
        <v>25</v>
      </c>
      <c r="B30" s="313" t="s">
        <v>283</v>
      </c>
      <c r="C30" s="325">
        <v>444500</v>
      </c>
      <c r="D30" s="325">
        <v>444500</v>
      </c>
      <c r="E30" s="325"/>
      <c r="F30" s="325">
        <f t="shared" si="0"/>
        <v>444500</v>
      </c>
    </row>
    <row r="31" spans="1:6" ht="15.75" x14ac:dyDescent="0.25">
      <c r="A31" s="324">
        <v>26</v>
      </c>
      <c r="B31" s="332" t="s">
        <v>153</v>
      </c>
      <c r="C31" s="325">
        <v>330200</v>
      </c>
      <c r="D31" s="325">
        <v>330200</v>
      </c>
      <c r="E31" s="325"/>
      <c r="F31" s="325">
        <f t="shared" si="0"/>
        <v>330200</v>
      </c>
    </row>
    <row r="32" spans="1:6" ht="15.75" x14ac:dyDescent="0.25">
      <c r="A32" s="324">
        <v>27</v>
      </c>
      <c r="B32" s="333" t="s">
        <v>284</v>
      </c>
      <c r="C32" s="325">
        <v>2044700</v>
      </c>
      <c r="D32" s="325">
        <v>2044700</v>
      </c>
      <c r="E32" s="325"/>
      <c r="F32" s="325">
        <f t="shared" si="0"/>
        <v>2044700</v>
      </c>
    </row>
    <row r="33" spans="1:6" ht="15.75" x14ac:dyDescent="0.25">
      <c r="A33" s="324">
        <v>28</v>
      </c>
      <c r="B33" s="305" t="s">
        <v>248</v>
      </c>
      <c r="C33" s="325">
        <v>2794000</v>
      </c>
      <c r="D33" s="325">
        <v>3327400</v>
      </c>
      <c r="E33" s="325"/>
      <c r="F33" s="325">
        <f t="shared" si="0"/>
        <v>3327400</v>
      </c>
    </row>
    <row r="34" spans="1:6" ht="15.75" x14ac:dyDescent="0.25">
      <c r="A34" s="324">
        <v>29</v>
      </c>
      <c r="B34" s="315" t="s">
        <v>249</v>
      </c>
      <c r="C34" s="325">
        <v>25400</v>
      </c>
      <c r="D34" s="325">
        <v>25400</v>
      </c>
      <c r="E34" s="325"/>
      <c r="F34" s="325">
        <f t="shared" si="0"/>
        <v>25400</v>
      </c>
    </row>
    <row r="35" spans="1:6" ht="15.75" x14ac:dyDescent="0.25">
      <c r="A35" s="324">
        <v>30</v>
      </c>
      <c r="B35" s="332" t="s">
        <v>253</v>
      </c>
      <c r="C35" s="325">
        <v>9000000</v>
      </c>
      <c r="D35" s="325">
        <v>15000000</v>
      </c>
      <c r="E35" s="325"/>
      <c r="F35" s="325">
        <f t="shared" si="0"/>
        <v>15000000</v>
      </c>
    </row>
    <row r="36" spans="1:6" ht="31.5" x14ac:dyDescent="0.25">
      <c r="A36" s="324">
        <v>31</v>
      </c>
      <c r="B36" s="329" t="s">
        <v>285</v>
      </c>
      <c r="C36" s="325"/>
      <c r="D36" s="325">
        <v>587617</v>
      </c>
      <c r="E36" s="325"/>
      <c r="F36" s="325">
        <f t="shared" si="0"/>
        <v>587617</v>
      </c>
    </row>
    <row r="37" spans="1:6" ht="31.5" x14ac:dyDescent="0.25">
      <c r="A37" s="324">
        <v>32</v>
      </c>
      <c r="B37" s="316" t="s">
        <v>286</v>
      </c>
      <c r="C37" s="306"/>
      <c r="D37" s="306">
        <v>1364857</v>
      </c>
      <c r="E37" s="306"/>
      <c r="F37" s="325">
        <f t="shared" si="0"/>
        <v>1364857</v>
      </c>
    </row>
    <row r="38" spans="1:6" ht="15.75" x14ac:dyDescent="0.25">
      <c r="A38" s="324">
        <v>33</v>
      </c>
      <c r="B38" s="125" t="s">
        <v>350</v>
      </c>
      <c r="C38" s="306"/>
      <c r="D38" s="306">
        <v>929209</v>
      </c>
      <c r="E38" s="306"/>
      <c r="F38" s="325">
        <f t="shared" si="0"/>
        <v>929209</v>
      </c>
    </row>
    <row r="39" spans="1:6" ht="15.75" x14ac:dyDescent="0.25">
      <c r="A39" s="324">
        <v>34</v>
      </c>
      <c r="B39" s="313" t="s">
        <v>287</v>
      </c>
      <c r="C39" s="306"/>
      <c r="D39" s="306">
        <v>170000</v>
      </c>
      <c r="E39" s="306"/>
      <c r="F39" s="325">
        <f t="shared" si="0"/>
        <v>170000</v>
      </c>
    </row>
    <row r="40" spans="1:6" ht="15.75" x14ac:dyDescent="0.25">
      <c r="A40" s="324">
        <v>35</v>
      </c>
      <c r="B40" s="313" t="s">
        <v>288</v>
      </c>
      <c r="C40" s="306"/>
      <c r="D40" s="306">
        <v>7302500</v>
      </c>
      <c r="E40" s="306"/>
      <c r="F40" s="325">
        <f t="shared" si="0"/>
        <v>7302500</v>
      </c>
    </row>
    <row r="41" spans="1:6" ht="15.75" x14ac:dyDescent="0.25">
      <c r="A41" s="324">
        <v>36</v>
      </c>
      <c r="B41" s="315" t="s">
        <v>258</v>
      </c>
      <c r="C41" s="306"/>
      <c r="D41" s="306">
        <v>100000</v>
      </c>
      <c r="E41" s="306"/>
      <c r="F41" s="325">
        <f t="shared" si="0"/>
        <v>100000</v>
      </c>
    </row>
    <row r="42" spans="1:6" ht="31.5" x14ac:dyDescent="0.25">
      <c r="A42" s="324">
        <v>37</v>
      </c>
      <c r="B42" s="334" t="s">
        <v>261</v>
      </c>
      <c r="C42" s="306"/>
      <c r="D42" s="306">
        <v>4245000</v>
      </c>
      <c r="E42" s="306"/>
      <c r="F42" s="325">
        <f t="shared" si="0"/>
        <v>4245000</v>
      </c>
    </row>
    <row r="43" spans="1:6" ht="15.75" x14ac:dyDescent="0.25">
      <c r="A43" s="324">
        <v>38</v>
      </c>
      <c r="B43" s="315" t="s">
        <v>262</v>
      </c>
      <c r="C43" s="306"/>
      <c r="D43" s="306">
        <v>1700000</v>
      </c>
      <c r="E43" s="306"/>
      <c r="F43" s="325">
        <f t="shared" si="0"/>
        <v>1700000</v>
      </c>
    </row>
    <row r="44" spans="1:6" ht="15.75" x14ac:dyDescent="0.25">
      <c r="A44" s="324">
        <v>39</v>
      </c>
      <c r="B44" s="313" t="s">
        <v>346</v>
      </c>
      <c r="C44" s="306"/>
      <c r="D44" s="306">
        <v>0</v>
      </c>
      <c r="E44" s="306"/>
      <c r="F44" s="325">
        <f t="shared" si="0"/>
        <v>0</v>
      </c>
    </row>
    <row r="45" spans="1:6" ht="15.75" x14ac:dyDescent="0.25">
      <c r="A45" s="324">
        <v>40</v>
      </c>
      <c r="B45" s="334" t="s">
        <v>260</v>
      </c>
      <c r="C45" s="306"/>
      <c r="D45" s="306">
        <v>5445110</v>
      </c>
      <c r="E45" s="306"/>
      <c r="F45" s="325">
        <f t="shared" si="0"/>
        <v>5445110</v>
      </c>
    </row>
    <row r="46" spans="1:6" ht="15.75" x14ac:dyDescent="0.25">
      <c r="A46" s="324">
        <v>41</v>
      </c>
      <c r="B46" s="334" t="s">
        <v>264</v>
      </c>
      <c r="C46" s="306"/>
      <c r="D46" s="306">
        <v>8500000</v>
      </c>
      <c r="E46" s="306"/>
      <c r="F46" s="325">
        <f t="shared" si="0"/>
        <v>8500000</v>
      </c>
    </row>
    <row r="47" spans="1:6" ht="15.75" x14ac:dyDescent="0.25">
      <c r="A47" s="324">
        <v>42</v>
      </c>
      <c r="B47" s="315" t="s">
        <v>259</v>
      </c>
      <c r="C47" s="306"/>
      <c r="D47" s="306">
        <v>1000000</v>
      </c>
      <c r="E47" s="306"/>
      <c r="F47" s="325">
        <f t="shared" si="0"/>
        <v>1000000</v>
      </c>
    </row>
    <row r="48" spans="1:6" ht="15.75" x14ac:dyDescent="0.25">
      <c r="A48" s="324">
        <v>43</v>
      </c>
      <c r="B48" s="313" t="s">
        <v>263</v>
      </c>
      <c r="C48" s="306"/>
      <c r="D48" s="306">
        <v>1300000</v>
      </c>
      <c r="E48" s="306"/>
      <c r="F48" s="325">
        <f t="shared" si="0"/>
        <v>1300000</v>
      </c>
    </row>
    <row r="49" spans="1:6" ht="15.75" x14ac:dyDescent="0.25">
      <c r="A49" s="324">
        <v>44</v>
      </c>
      <c r="B49" s="313" t="s">
        <v>368</v>
      </c>
      <c r="C49" s="306"/>
      <c r="D49" s="306">
        <v>940000</v>
      </c>
      <c r="E49" s="306"/>
      <c r="F49" s="325">
        <f t="shared" si="0"/>
        <v>940000</v>
      </c>
    </row>
    <row r="50" spans="1:6" ht="15.75" x14ac:dyDescent="0.25">
      <c r="A50" s="324">
        <v>45</v>
      </c>
      <c r="B50" s="313" t="s">
        <v>351</v>
      </c>
      <c r="C50" s="306"/>
      <c r="D50" s="306">
        <v>500000</v>
      </c>
      <c r="E50" s="306"/>
      <c r="F50" s="325">
        <f t="shared" si="0"/>
        <v>500000</v>
      </c>
    </row>
    <row r="51" spans="1:6" ht="15.75" x14ac:dyDescent="0.25">
      <c r="A51" s="324">
        <v>46</v>
      </c>
      <c r="B51" s="313" t="s">
        <v>352</v>
      </c>
      <c r="C51" s="306"/>
      <c r="D51" s="306">
        <v>1900000</v>
      </c>
      <c r="E51" s="306"/>
      <c r="F51" s="325">
        <f t="shared" si="0"/>
        <v>1900000</v>
      </c>
    </row>
    <row r="52" spans="1:6" ht="15.75" x14ac:dyDescent="0.25">
      <c r="A52" s="324">
        <v>47</v>
      </c>
      <c r="B52" s="313" t="s">
        <v>353</v>
      </c>
      <c r="C52" s="306"/>
      <c r="D52" s="306">
        <v>1587500</v>
      </c>
      <c r="E52" s="306"/>
      <c r="F52" s="325">
        <f t="shared" si="0"/>
        <v>1587500</v>
      </c>
    </row>
    <row r="53" spans="1:6" ht="15.75" x14ac:dyDescent="0.25">
      <c r="A53" s="324">
        <v>48</v>
      </c>
      <c r="B53" s="313" t="s">
        <v>354</v>
      </c>
      <c r="C53" s="306"/>
      <c r="D53" s="306">
        <v>2283205</v>
      </c>
      <c r="E53" s="306"/>
      <c r="F53" s="325">
        <f t="shared" si="0"/>
        <v>2283205</v>
      </c>
    </row>
    <row r="54" spans="1:6" ht="15.75" x14ac:dyDescent="0.25">
      <c r="A54" s="324">
        <v>50</v>
      </c>
      <c r="B54" s="313" t="s">
        <v>355</v>
      </c>
      <c r="C54" s="306"/>
      <c r="D54" s="306">
        <v>843298</v>
      </c>
      <c r="E54" s="306"/>
      <c r="F54" s="325">
        <f t="shared" si="0"/>
        <v>843298</v>
      </c>
    </row>
    <row r="55" spans="1:6" ht="15.75" x14ac:dyDescent="0.25">
      <c r="A55" s="324">
        <v>51</v>
      </c>
      <c r="B55" s="313" t="s">
        <v>357</v>
      </c>
      <c r="C55" s="306"/>
      <c r="D55" s="306">
        <v>654210</v>
      </c>
      <c r="E55" s="306">
        <v>-168970</v>
      </c>
      <c r="F55" s="325">
        <f t="shared" si="0"/>
        <v>485240</v>
      </c>
    </row>
    <row r="56" spans="1:6" ht="15.75" x14ac:dyDescent="0.25">
      <c r="A56" s="324">
        <v>52</v>
      </c>
      <c r="B56" s="327" t="s">
        <v>360</v>
      </c>
      <c r="C56" s="314"/>
      <c r="D56" s="314">
        <v>3683000</v>
      </c>
      <c r="E56" s="314"/>
      <c r="F56" s="325">
        <f t="shared" si="0"/>
        <v>3683000</v>
      </c>
    </row>
    <row r="57" spans="1:6" ht="15.75" x14ac:dyDescent="0.25">
      <c r="A57" s="324">
        <v>53</v>
      </c>
      <c r="B57" s="399" t="s">
        <v>405</v>
      </c>
      <c r="C57" s="398"/>
      <c r="D57" s="398">
        <v>1810064</v>
      </c>
      <c r="E57" s="398">
        <v>5840</v>
      </c>
      <c r="F57" s="325">
        <f t="shared" si="0"/>
        <v>1815904</v>
      </c>
    </row>
    <row r="58" spans="1:6" ht="15.75" x14ac:dyDescent="0.25">
      <c r="A58" s="324">
        <v>54</v>
      </c>
      <c r="B58" s="399" t="s">
        <v>406</v>
      </c>
      <c r="C58" s="398"/>
      <c r="D58" s="398">
        <v>2000000</v>
      </c>
      <c r="E58" s="398"/>
      <c r="F58" s="325">
        <f t="shared" si="0"/>
        <v>2000000</v>
      </c>
    </row>
    <row r="59" spans="1:6" ht="47.25" x14ac:dyDescent="0.25">
      <c r="A59" s="324">
        <v>55</v>
      </c>
      <c r="B59" s="400" t="s">
        <v>407</v>
      </c>
      <c r="C59" s="398"/>
      <c r="D59" s="398">
        <v>2985027</v>
      </c>
      <c r="E59" s="398"/>
      <c r="F59" s="325">
        <f t="shared" si="0"/>
        <v>2985027</v>
      </c>
    </row>
    <row r="60" spans="1:6" ht="15.75" x14ac:dyDescent="0.25">
      <c r="A60" s="324">
        <v>56</v>
      </c>
      <c r="B60" s="313" t="s">
        <v>408</v>
      </c>
      <c r="C60" s="398"/>
      <c r="D60" s="398"/>
      <c r="E60" s="398">
        <v>168970</v>
      </c>
      <c r="F60" s="325">
        <f t="shared" si="0"/>
        <v>168970</v>
      </c>
    </row>
    <row r="61" spans="1:6" ht="15.75" x14ac:dyDescent="0.25">
      <c r="A61" s="324">
        <v>57</v>
      </c>
      <c r="B61" s="399"/>
      <c r="C61" s="398"/>
      <c r="D61" s="398"/>
      <c r="E61" s="398"/>
      <c r="F61" s="325">
        <f t="shared" si="0"/>
        <v>0</v>
      </c>
    </row>
    <row r="62" spans="1:6" ht="15.75" x14ac:dyDescent="0.25">
      <c r="A62" s="324">
        <v>58</v>
      </c>
      <c r="B62" s="322" t="s">
        <v>38</v>
      </c>
      <c r="C62" s="317">
        <f>SUM(C6:C61)</f>
        <v>1040431387</v>
      </c>
      <c r="D62" s="317">
        <f t="shared" ref="D62:F62" si="1">SUM(D6:D61)</f>
        <v>1119399230</v>
      </c>
      <c r="E62" s="317">
        <f t="shared" si="1"/>
        <v>5840</v>
      </c>
      <c r="F62" s="317">
        <f t="shared" si="1"/>
        <v>1119405070</v>
      </c>
    </row>
  </sheetData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B1" workbookViewId="0">
      <pane ySplit="5" topLeftCell="A21" activePane="bottomLeft" state="frozen"/>
      <selection activeCell="H1" sqref="H1:K1048576"/>
      <selection pane="bottomLeft" activeCell="E1" sqref="E1"/>
    </sheetView>
  </sheetViews>
  <sheetFormatPr defaultRowHeight="12.75" x14ac:dyDescent="0.2"/>
  <cols>
    <col min="1" max="1" width="6.42578125" style="213" customWidth="1"/>
    <col min="2" max="2" width="46.5703125" style="213" customWidth="1"/>
    <col min="3" max="3" width="14.7109375" style="213" customWidth="1"/>
    <col min="4" max="4" width="14.5703125" style="213" customWidth="1"/>
    <col min="5" max="8" width="12.7109375" style="213" customWidth="1"/>
    <col min="9" max="250" width="9.140625" style="213"/>
    <col min="251" max="251" width="6.42578125" style="213" customWidth="1"/>
    <col min="252" max="252" width="46.5703125" style="213" customWidth="1"/>
    <col min="253" max="253" width="29.42578125" style="213" customWidth="1"/>
    <col min="254" max="506" width="9.140625" style="213"/>
    <col min="507" max="507" width="6.42578125" style="213" customWidth="1"/>
    <col min="508" max="508" width="46.5703125" style="213" customWidth="1"/>
    <col min="509" max="509" width="29.42578125" style="213" customWidth="1"/>
    <col min="510" max="762" width="9.140625" style="213"/>
    <col min="763" max="763" width="6.42578125" style="213" customWidth="1"/>
    <col min="764" max="764" width="46.5703125" style="213" customWidth="1"/>
    <col min="765" max="765" width="29.42578125" style="213" customWidth="1"/>
    <col min="766" max="1018" width="9.140625" style="213"/>
    <col min="1019" max="1019" width="6.42578125" style="213" customWidth="1"/>
    <col min="1020" max="1020" width="46.5703125" style="213" customWidth="1"/>
    <col min="1021" max="1021" width="29.42578125" style="213" customWidth="1"/>
    <col min="1022" max="1274" width="9.140625" style="213"/>
    <col min="1275" max="1275" width="6.42578125" style="213" customWidth="1"/>
    <col min="1276" max="1276" width="46.5703125" style="213" customWidth="1"/>
    <col min="1277" max="1277" width="29.42578125" style="213" customWidth="1"/>
    <col min="1278" max="1530" width="9.140625" style="213"/>
    <col min="1531" max="1531" width="6.42578125" style="213" customWidth="1"/>
    <col min="1532" max="1532" width="46.5703125" style="213" customWidth="1"/>
    <col min="1533" max="1533" width="29.42578125" style="213" customWidth="1"/>
    <col min="1534" max="1786" width="9.140625" style="213"/>
    <col min="1787" max="1787" width="6.42578125" style="213" customWidth="1"/>
    <col min="1788" max="1788" width="46.5703125" style="213" customWidth="1"/>
    <col min="1789" max="1789" width="29.42578125" style="213" customWidth="1"/>
    <col min="1790" max="2042" width="9.140625" style="213"/>
    <col min="2043" max="2043" width="6.42578125" style="213" customWidth="1"/>
    <col min="2044" max="2044" width="46.5703125" style="213" customWidth="1"/>
    <col min="2045" max="2045" width="29.42578125" style="213" customWidth="1"/>
    <col min="2046" max="2298" width="9.140625" style="213"/>
    <col min="2299" max="2299" width="6.42578125" style="213" customWidth="1"/>
    <col min="2300" max="2300" width="46.5703125" style="213" customWidth="1"/>
    <col min="2301" max="2301" width="29.42578125" style="213" customWidth="1"/>
    <col min="2302" max="2554" width="9.140625" style="213"/>
    <col min="2555" max="2555" width="6.42578125" style="213" customWidth="1"/>
    <col min="2556" max="2556" width="46.5703125" style="213" customWidth="1"/>
    <col min="2557" max="2557" width="29.42578125" style="213" customWidth="1"/>
    <col min="2558" max="2810" width="9.140625" style="213"/>
    <col min="2811" max="2811" width="6.42578125" style="213" customWidth="1"/>
    <col min="2812" max="2812" width="46.5703125" style="213" customWidth="1"/>
    <col min="2813" max="2813" width="29.42578125" style="213" customWidth="1"/>
    <col min="2814" max="3066" width="9.140625" style="213"/>
    <col min="3067" max="3067" width="6.42578125" style="213" customWidth="1"/>
    <col min="3068" max="3068" width="46.5703125" style="213" customWidth="1"/>
    <col min="3069" max="3069" width="29.42578125" style="213" customWidth="1"/>
    <col min="3070" max="3322" width="9.140625" style="213"/>
    <col min="3323" max="3323" width="6.42578125" style="213" customWidth="1"/>
    <col min="3324" max="3324" width="46.5703125" style="213" customWidth="1"/>
    <col min="3325" max="3325" width="29.42578125" style="213" customWidth="1"/>
    <col min="3326" max="3578" width="9.140625" style="213"/>
    <col min="3579" max="3579" width="6.42578125" style="213" customWidth="1"/>
    <col min="3580" max="3580" width="46.5703125" style="213" customWidth="1"/>
    <col min="3581" max="3581" width="29.42578125" style="213" customWidth="1"/>
    <col min="3582" max="3834" width="9.140625" style="213"/>
    <col min="3835" max="3835" width="6.42578125" style="213" customWidth="1"/>
    <col min="3836" max="3836" width="46.5703125" style="213" customWidth="1"/>
    <col min="3837" max="3837" width="29.42578125" style="213" customWidth="1"/>
    <col min="3838" max="4090" width="9.140625" style="213"/>
    <col min="4091" max="4091" width="6.42578125" style="213" customWidth="1"/>
    <col min="4092" max="4092" width="46.5703125" style="213" customWidth="1"/>
    <col min="4093" max="4093" width="29.42578125" style="213" customWidth="1"/>
    <col min="4094" max="4346" width="9.140625" style="213"/>
    <col min="4347" max="4347" width="6.42578125" style="213" customWidth="1"/>
    <col min="4348" max="4348" width="46.5703125" style="213" customWidth="1"/>
    <col min="4349" max="4349" width="29.42578125" style="213" customWidth="1"/>
    <col min="4350" max="4602" width="9.140625" style="213"/>
    <col min="4603" max="4603" width="6.42578125" style="213" customWidth="1"/>
    <col min="4604" max="4604" width="46.5703125" style="213" customWidth="1"/>
    <col min="4605" max="4605" width="29.42578125" style="213" customWidth="1"/>
    <col min="4606" max="4858" width="9.140625" style="213"/>
    <col min="4859" max="4859" width="6.42578125" style="213" customWidth="1"/>
    <col min="4860" max="4860" width="46.5703125" style="213" customWidth="1"/>
    <col min="4861" max="4861" width="29.42578125" style="213" customWidth="1"/>
    <col min="4862" max="5114" width="9.140625" style="213"/>
    <col min="5115" max="5115" width="6.42578125" style="213" customWidth="1"/>
    <col min="5116" max="5116" width="46.5703125" style="213" customWidth="1"/>
    <col min="5117" max="5117" width="29.42578125" style="213" customWidth="1"/>
    <col min="5118" max="5370" width="9.140625" style="213"/>
    <col min="5371" max="5371" width="6.42578125" style="213" customWidth="1"/>
    <col min="5372" max="5372" width="46.5703125" style="213" customWidth="1"/>
    <col min="5373" max="5373" width="29.42578125" style="213" customWidth="1"/>
    <col min="5374" max="5626" width="9.140625" style="213"/>
    <col min="5627" max="5627" width="6.42578125" style="213" customWidth="1"/>
    <col min="5628" max="5628" width="46.5703125" style="213" customWidth="1"/>
    <col min="5629" max="5629" width="29.42578125" style="213" customWidth="1"/>
    <col min="5630" max="5882" width="9.140625" style="213"/>
    <col min="5883" max="5883" width="6.42578125" style="213" customWidth="1"/>
    <col min="5884" max="5884" width="46.5703125" style="213" customWidth="1"/>
    <col min="5885" max="5885" width="29.42578125" style="213" customWidth="1"/>
    <col min="5886" max="6138" width="9.140625" style="213"/>
    <col min="6139" max="6139" width="6.42578125" style="213" customWidth="1"/>
    <col min="6140" max="6140" width="46.5703125" style="213" customWidth="1"/>
    <col min="6141" max="6141" width="29.42578125" style="213" customWidth="1"/>
    <col min="6142" max="6394" width="9.140625" style="213"/>
    <col min="6395" max="6395" width="6.42578125" style="213" customWidth="1"/>
    <col min="6396" max="6396" width="46.5703125" style="213" customWidth="1"/>
    <col min="6397" max="6397" width="29.42578125" style="213" customWidth="1"/>
    <col min="6398" max="6650" width="9.140625" style="213"/>
    <col min="6651" max="6651" width="6.42578125" style="213" customWidth="1"/>
    <col min="6652" max="6652" width="46.5703125" style="213" customWidth="1"/>
    <col min="6653" max="6653" width="29.42578125" style="213" customWidth="1"/>
    <col min="6654" max="6906" width="9.140625" style="213"/>
    <col min="6907" max="6907" width="6.42578125" style="213" customWidth="1"/>
    <col min="6908" max="6908" width="46.5703125" style="213" customWidth="1"/>
    <col min="6909" max="6909" width="29.42578125" style="213" customWidth="1"/>
    <col min="6910" max="7162" width="9.140625" style="213"/>
    <col min="7163" max="7163" width="6.42578125" style="213" customWidth="1"/>
    <col min="7164" max="7164" width="46.5703125" style="213" customWidth="1"/>
    <col min="7165" max="7165" width="29.42578125" style="213" customWidth="1"/>
    <col min="7166" max="7418" width="9.140625" style="213"/>
    <col min="7419" max="7419" width="6.42578125" style="213" customWidth="1"/>
    <col min="7420" max="7420" width="46.5703125" style="213" customWidth="1"/>
    <col min="7421" max="7421" width="29.42578125" style="213" customWidth="1"/>
    <col min="7422" max="7674" width="9.140625" style="213"/>
    <col min="7675" max="7675" width="6.42578125" style="213" customWidth="1"/>
    <col min="7676" max="7676" width="46.5703125" style="213" customWidth="1"/>
    <col min="7677" max="7677" width="29.42578125" style="213" customWidth="1"/>
    <col min="7678" max="7930" width="9.140625" style="213"/>
    <col min="7931" max="7931" width="6.42578125" style="213" customWidth="1"/>
    <col min="7932" max="7932" width="46.5703125" style="213" customWidth="1"/>
    <col min="7933" max="7933" width="29.42578125" style="213" customWidth="1"/>
    <col min="7934" max="8186" width="9.140625" style="213"/>
    <col min="8187" max="8187" width="6.42578125" style="213" customWidth="1"/>
    <col min="8188" max="8188" width="46.5703125" style="213" customWidth="1"/>
    <col min="8189" max="8189" width="29.42578125" style="213" customWidth="1"/>
    <col min="8190" max="8442" width="9.140625" style="213"/>
    <col min="8443" max="8443" width="6.42578125" style="213" customWidth="1"/>
    <col min="8444" max="8444" width="46.5703125" style="213" customWidth="1"/>
    <col min="8445" max="8445" width="29.42578125" style="213" customWidth="1"/>
    <col min="8446" max="8698" width="9.140625" style="213"/>
    <col min="8699" max="8699" width="6.42578125" style="213" customWidth="1"/>
    <col min="8700" max="8700" width="46.5703125" style="213" customWidth="1"/>
    <col min="8701" max="8701" width="29.42578125" style="213" customWidth="1"/>
    <col min="8702" max="8954" width="9.140625" style="213"/>
    <col min="8955" max="8955" width="6.42578125" style="213" customWidth="1"/>
    <col min="8956" max="8956" width="46.5703125" style="213" customWidth="1"/>
    <col min="8957" max="8957" width="29.42578125" style="213" customWidth="1"/>
    <col min="8958" max="9210" width="9.140625" style="213"/>
    <col min="9211" max="9211" width="6.42578125" style="213" customWidth="1"/>
    <col min="9212" max="9212" width="46.5703125" style="213" customWidth="1"/>
    <col min="9213" max="9213" width="29.42578125" style="213" customWidth="1"/>
    <col min="9214" max="9466" width="9.140625" style="213"/>
    <col min="9467" max="9467" width="6.42578125" style="213" customWidth="1"/>
    <col min="9468" max="9468" width="46.5703125" style="213" customWidth="1"/>
    <col min="9469" max="9469" width="29.42578125" style="213" customWidth="1"/>
    <col min="9470" max="9722" width="9.140625" style="213"/>
    <col min="9723" max="9723" width="6.42578125" style="213" customWidth="1"/>
    <col min="9724" max="9724" width="46.5703125" style="213" customWidth="1"/>
    <col min="9725" max="9725" width="29.42578125" style="213" customWidth="1"/>
    <col min="9726" max="9978" width="9.140625" style="213"/>
    <col min="9979" max="9979" width="6.42578125" style="213" customWidth="1"/>
    <col min="9980" max="9980" width="46.5703125" style="213" customWidth="1"/>
    <col min="9981" max="9981" width="29.42578125" style="213" customWidth="1"/>
    <col min="9982" max="10234" width="9.140625" style="213"/>
    <col min="10235" max="10235" width="6.42578125" style="213" customWidth="1"/>
    <col min="10236" max="10236" width="46.5703125" style="213" customWidth="1"/>
    <col min="10237" max="10237" width="29.42578125" style="213" customWidth="1"/>
    <col min="10238" max="10490" width="9.140625" style="213"/>
    <col min="10491" max="10491" width="6.42578125" style="213" customWidth="1"/>
    <col min="10492" max="10492" width="46.5703125" style="213" customWidth="1"/>
    <col min="10493" max="10493" width="29.42578125" style="213" customWidth="1"/>
    <col min="10494" max="10746" width="9.140625" style="213"/>
    <col min="10747" max="10747" width="6.42578125" style="213" customWidth="1"/>
    <col min="10748" max="10748" width="46.5703125" style="213" customWidth="1"/>
    <col min="10749" max="10749" width="29.42578125" style="213" customWidth="1"/>
    <col min="10750" max="11002" width="9.140625" style="213"/>
    <col min="11003" max="11003" width="6.42578125" style="213" customWidth="1"/>
    <col min="11004" max="11004" width="46.5703125" style="213" customWidth="1"/>
    <col min="11005" max="11005" width="29.42578125" style="213" customWidth="1"/>
    <col min="11006" max="11258" width="9.140625" style="213"/>
    <col min="11259" max="11259" width="6.42578125" style="213" customWidth="1"/>
    <col min="11260" max="11260" width="46.5703125" style="213" customWidth="1"/>
    <col min="11261" max="11261" width="29.42578125" style="213" customWidth="1"/>
    <col min="11262" max="11514" width="9.140625" style="213"/>
    <col min="11515" max="11515" width="6.42578125" style="213" customWidth="1"/>
    <col min="11516" max="11516" width="46.5703125" style="213" customWidth="1"/>
    <col min="11517" max="11517" width="29.42578125" style="213" customWidth="1"/>
    <col min="11518" max="11770" width="9.140625" style="213"/>
    <col min="11771" max="11771" width="6.42578125" style="213" customWidth="1"/>
    <col min="11772" max="11772" width="46.5703125" style="213" customWidth="1"/>
    <col min="11773" max="11773" width="29.42578125" style="213" customWidth="1"/>
    <col min="11774" max="12026" width="9.140625" style="213"/>
    <col min="12027" max="12027" width="6.42578125" style="213" customWidth="1"/>
    <col min="12028" max="12028" width="46.5703125" style="213" customWidth="1"/>
    <col min="12029" max="12029" width="29.42578125" style="213" customWidth="1"/>
    <col min="12030" max="12282" width="9.140625" style="213"/>
    <col min="12283" max="12283" width="6.42578125" style="213" customWidth="1"/>
    <col min="12284" max="12284" width="46.5703125" style="213" customWidth="1"/>
    <col min="12285" max="12285" width="29.42578125" style="213" customWidth="1"/>
    <col min="12286" max="12538" width="9.140625" style="213"/>
    <col min="12539" max="12539" width="6.42578125" style="213" customWidth="1"/>
    <col min="12540" max="12540" width="46.5703125" style="213" customWidth="1"/>
    <col min="12541" max="12541" width="29.42578125" style="213" customWidth="1"/>
    <col min="12542" max="12794" width="9.140625" style="213"/>
    <col min="12795" max="12795" width="6.42578125" style="213" customWidth="1"/>
    <col min="12796" max="12796" width="46.5703125" style="213" customWidth="1"/>
    <col min="12797" max="12797" width="29.42578125" style="213" customWidth="1"/>
    <col min="12798" max="13050" width="9.140625" style="213"/>
    <col min="13051" max="13051" width="6.42578125" style="213" customWidth="1"/>
    <col min="13052" max="13052" width="46.5703125" style="213" customWidth="1"/>
    <col min="13053" max="13053" width="29.42578125" style="213" customWidth="1"/>
    <col min="13054" max="13306" width="9.140625" style="213"/>
    <col min="13307" max="13307" width="6.42578125" style="213" customWidth="1"/>
    <col min="13308" max="13308" width="46.5703125" style="213" customWidth="1"/>
    <col min="13309" max="13309" width="29.42578125" style="213" customWidth="1"/>
    <col min="13310" max="13562" width="9.140625" style="213"/>
    <col min="13563" max="13563" width="6.42578125" style="213" customWidth="1"/>
    <col min="13564" max="13564" width="46.5703125" style="213" customWidth="1"/>
    <col min="13565" max="13565" width="29.42578125" style="213" customWidth="1"/>
    <col min="13566" max="13818" width="9.140625" style="213"/>
    <col min="13819" max="13819" width="6.42578125" style="213" customWidth="1"/>
    <col min="13820" max="13820" width="46.5703125" style="213" customWidth="1"/>
    <col min="13821" max="13821" width="29.42578125" style="213" customWidth="1"/>
    <col min="13822" max="14074" width="9.140625" style="213"/>
    <col min="14075" max="14075" width="6.42578125" style="213" customWidth="1"/>
    <col min="14076" max="14076" width="46.5703125" style="213" customWidth="1"/>
    <col min="14077" max="14077" width="29.42578125" style="213" customWidth="1"/>
    <col min="14078" max="14330" width="9.140625" style="213"/>
    <col min="14331" max="14331" width="6.42578125" style="213" customWidth="1"/>
    <col min="14332" max="14332" width="46.5703125" style="213" customWidth="1"/>
    <col min="14333" max="14333" width="29.42578125" style="213" customWidth="1"/>
    <col min="14334" max="14586" width="9.140625" style="213"/>
    <col min="14587" max="14587" width="6.42578125" style="213" customWidth="1"/>
    <col min="14588" max="14588" width="46.5703125" style="213" customWidth="1"/>
    <col min="14589" max="14589" width="29.42578125" style="213" customWidth="1"/>
    <col min="14590" max="14842" width="9.140625" style="213"/>
    <col min="14843" max="14843" width="6.42578125" style="213" customWidth="1"/>
    <col min="14844" max="14844" width="46.5703125" style="213" customWidth="1"/>
    <col min="14845" max="14845" width="29.42578125" style="213" customWidth="1"/>
    <col min="14846" max="15098" width="9.140625" style="213"/>
    <col min="15099" max="15099" width="6.42578125" style="213" customWidth="1"/>
    <col min="15100" max="15100" width="46.5703125" style="213" customWidth="1"/>
    <col min="15101" max="15101" width="29.42578125" style="213" customWidth="1"/>
    <col min="15102" max="15354" width="9.140625" style="213"/>
    <col min="15355" max="15355" width="6.42578125" style="213" customWidth="1"/>
    <col min="15356" max="15356" width="46.5703125" style="213" customWidth="1"/>
    <col min="15357" max="15357" width="29.42578125" style="213" customWidth="1"/>
    <col min="15358" max="15610" width="9.140625" style="213"/>
    <col min="15611" max="15611" width="6.42578125" style="213" customWidth="1"/>
    <col min="15612" max="15612" width="46.5703125" style="213" customWidth="1"/>
    <col min="15613" max="15613" width="29.42578125" style="213" customWidth="1"/>
    <col min="15614" max="15866" width="9.140625" style="213"/>
    <col min="15867" max="15867" width="6.42578125" style="213" customWidth="1"/>
    <col min="15868" max="15868" width="46.5703125" style="213" customWidth="1"/>
    <col min="15869" max="15869" width="29.42578125" style="213" customWidth="1"/>
    <col min="15870" max="16122" width="9.140625" style="213"/>
    <col min="16123" max="16123" width="6.42578125" style="213" customWidth="1"/>
    <col min="16124" max="16124" width="46.5703125" style="213" customWidth="1"/>
    <col min="16125" max="16125" width="29.42578125" style="213" customWidth="1"/>
    <col min="16126" max="16384" width="9.140625" style="213"/>
  </cols>
  <sheetData>
    <row r="1" spans="1:8" x14ac:dyDescent="0.2">
      <c r="B1" s="10" t="s">
        <v>93</v>
      </c>
      <c r="E1" s="213" t="s">
        <v>412</v>
      </c>
    </row>
    <row r="2" spans="1:8" x14ac:dyDescent="0.2">
      <c r="B2" s="10" t="s">
        <v>256</v>
      </c>
      <c r="E2" s="213" t="s">
        <v>289</v>
      </c>
    </row>
    <row r="3" spans="1:8" x14ac:dyDescent="0.2">
      <c r="B3" s="10"/>
      <c r="C3" s="10" t="s">
        <v>133</v>
      </c>
      <c r="E3" s="213" t="s">
        <v>75</v>
      </c>
    </row>
    <row r="4" spans="1:8" ht="13.5" thickBot="1" x14ac:dyDescent="0.25">
      <c r="B4" s="10"/>
    </row>
    <row r="5" spans="1:8" ht="38.25" x14ac:dyDescent="0.2">
      <c r="A5" s="128" t="s">
        <v>1</v>
      </c>
      <c r="B5" s="162" t="s">
        <v>134</v>
      </c>
      <c r="C5" s="15" t="s">
        <v>257</v>
      </c>
      <c r="D5" s="163" t="s">
        <v>39</v>
      </c>
      <c r="E5" s="164" t="s">
        <v>96</v>
      </c>
      <c r="F5" s="164" t="s">
        <v>40</v>
      </c>
      <c r="G5" s="164" t="s">
        <v>91</v>
      </c>
      <c r="H5" s="164" t="s">
        <v>41</v>
      </c>
    </row>
    <row r="6" spans="1:8" x14ac:dyDescent="0.2">
      <c r="A6" s="131">
        <v>27</v>
      </c>
      <c r="B6" s="154" t="s">
        <v>3</v>
      </c>
      <c r="C6" s="133">
        <f t="shared" ref="C6:C48" si="0">SUM(D6:H6)</f>
        <v>441821244</v>
      </c>
      <c r="D6" s="155">
        <v>53111896</v>
      </c>
      <c r="E6" s="155">
        <v>160189004</v>
      </c>
      <c r="F6" s="155">
        <v>100512900</v>
      </c>
      <c r="G6" s="155">
        <v>31922749</v>
      </c>
      <c r="H6" s="155">
        <v>96084695</v>
      </c>
    </row>
    <row r="7" spans="1:8" ht="25.5" x14ac:dyDescent="0.2">
      <c r="A7" s="131">
        <v>28</v>
      </c>
      <c r="B7" s="154" t="s">
        <v>4</v>
      </c>
      <c r="C7" s="133">
        <f t="shared" si="0"/>
        <v>77957561</v>
      </c>
      <c r="D7" s="155">
        <v>10485958</v>
      </c>
      <c r="E7" s="155">
        <v>31250154</v>
      </c>
      <c r="F7" s="155">
        <v>13822409</v>
      </c>
      <c r="G7" s="155">
        <v>5579413</v>
      </c>
      <c r="H7" s="155">
        <v>16819627</v>
      </c>
    </row>
    <row r="8" spans="1:8" x14ac:dyDescent="0.2">
      <c r="A8" s="131">
        <v>87</v>
      </c>
      <c r="B8" s="154" t="s">
        <v>5</v>
      </c>
      <c r="C8" s="133">
        <f t="shared" si="0"/>
        <v>536060407</v>
      </c>
      <c r="D8" s="155">
        <v>329833982</v>
      </c>
      <c r="E8" s="155">
        <v>39090986</v>
      </c>
      <c r="F8" s="155">
        <v>85528894</v>
      </c>
      <c r="G8" s="155">
        <v>36298804</v>
      </c>
      <c r="H8" s="155">
        <v>45307741</v>
      </c>
    </row>
    <row r="9" spans="1:8" x14ac:dyDescent="0.2">
      <c r="A9" s="131">
        <v>88</v>
      </c>
      <c r="B9" s="295" t="s">
        <v>6</v>
      </c>
      <c r="C9" s="16">
        <f t="shared" si="0"/>
        <v>0</v>
      </c>
      <c r="D9" s="296">
        <f>D10</f>
        <v>0</v>
      </c>
      <c r="E9" s="147">
        <f>E10</f>
        <v>0</v>
      </c>
      <c r="F9" s="147">
        <f>F10</f>
        <v>0</v>
      </c>
      <c r="G9" s="147">
        <f>G10</f>
        <v>0</v>
      </c>
      <c r="H9" s="147">
        <f>H10</f>
        <v>0</v>
      </c>
    </row>
    <row r="10" spans="1:8" ht="25.5" x14ac:dyDescent="0.2">
      <c r="A10" s="131">
        <v>89</v>
      </c>
      <c r="B10" s="295" t="s">
        <v>7</v>
      </c>
      <c r="C10" s="16">
        <f t="shared" si="0"/>
        <v>0</v>
      </c>
      <c r="D10" s="297"/>
      <c r="E10" s="134"/>
      <c r="F10" s="134"/>
      <c r="G10" s="134"/>
      <c r="H10" s="134"/>
    </row>
    <row r="11" spans="1:8" x14ac:dyDescent="0.2">
      <c r="A11" s="131">
        <v>90</v>
      </c>
      <c r="B11" s="295" t="s">
        <v>8</v>
      </c>
      <c r="C11" s="16">
        <f t="shared" si="0"/>
        <v>800000</v>
      </c>
      <c r="D11" s="296">
        <f>D12</f>
        <v>800000</v>
      </c>
      <c r="E11" s="147">
        <f>E12</f>
        <v>0</v>
      </c>
      <c r="F11" s="147">
        <f>F12</f>
        <v>0</v>
      </c>
      <c r="G11" s="147">
        <f>G12</f>
        <v>0</v>
      </c>
      <c r="H11" s="147">
        <f>H12</f>
        <v>0</v>
      </c>
    </row>
    <row r="12" spans="1:8" ht="25.5" x14ac:dyDescent="0.2">
      <c r="A12" s="131">
        <v>91</v>
      </c>
      <c r="B12" s="295" t="s">
        <v>9</v>
      </c>
      <c r="C12" s="16">
        <f t="shared" si="0"/>
        <v>800000</v>
      </c>
      <c r="D12" s="296">
        <v>800000</v>
      </c>
      <c r="E12" s="147"/>
      <c r="F12" s="147"/>
      <c r="G12" s="147"/>
      <c r="H12" s="147"/>
    </row>
    <row r="13" spans="1:8" x14ac:dyDescent="0.2">
      <c r="A13" s="131">
        <v>92</v>
      </c>
      <c r="B13" s="295" t="s">
        <v>10</v>
      </c>
      <c r="C13" s="16">
        <f t="shared" si="0"/>
        <v>8700000</v>
      </c>
      <c r="D13" s="296">
        <f>SUM(D14:D15)</f>
        <v>8700000</v>
      </c>
      <c r="E13" s="147">
        <f>SUM(E14:E15)</f>
        <v>0</v>
      </c>
      <c r="F13" s="147">
        <f>SUM(F14:F15)</f>
        <v>0</v>
      </c>
      <c r="G13" s="147">
        <f>SUM(G14:G15)</f>
        <v>0</v>
      </c>
      <c r="H13" s="147">
        <f>SUM(H14:H15)</f>
        <v>0</v>
      </c>
    </row>
    <row r="14" spans="1:8" x14ac:dyDescent="0.2">
      <c r="A14" s="131">
        <v>93</v>
      </c>
      <c r="B14" s="295" t="s">
        <v>11</v>
      </c>
      <c r="C14" s="16">
        <f t="shared" si="0"/>
        <v>1000000</v>
      </c>
      <c r="D14" s="297">
        <v>1000000</v>
      </c>
      <c r="E14" s="134"/>
      <c r="F14" s="134"/>
      <c r="G14" s="134"/>
      <c r="H14" s="134"/>
    </row>
    <row r="15" spans="1:8" x14ac:dyDescent="0.2">
      <c r="A15" s="131">
        <v>94</v>
      </c>
      <c r="B15" s="295" t="s">
        <v>12</v>
      </c>
      <c r="C15" s="16">
        <f t="shared" si="0"/>
        <v>7700000</v>
      </c>
      <c r="D15" s="297">
        <v>7700000</v>
      </c>
      <c r="E15" s="134"/>
      <c r="F15" s="134"/>
      <c r="G15" s="134"/>
      <c r="H15" s="134"/>
    </row>
    <row r="16" spans="1:8" x14ac:dyDescent="0.2">
      <c r="A16" s="131">
        <v>96</v>
      </c>
      <c r="B16" s="298" t="s">
        <v>13</v>
      </c>
      <c r="C16" s="16">
        <f t="shared" si="0"/>
        <v>9500000</v>
      </c>
      <c r="D16" s="299">
        <f>D9+D11+D13</f>
        <v>9500000</v>
      </c>
      <c r="E16" s="152">
        <f>E9+E11+E13</f>
        <v>0</v>
      </c>
      <c r="F16" s="152">
        <f>F9+F11+F13</f>
        <v>0</v>
      </c>
      <c r="G16" s="152">
        <f>G9+G11+G13</f>
        <v>0</v>
      </c>
      <c r="H16" s="152">
        <f>H9+H11+H13</f>
        <v>0</v>
      </c>
    </row>
    <row r="17" spans="1:8" ht="18.75" customHeight="1" x14ac:dyDescent="0.2">
      <c r="A17" s="131">
        <v>97</v>
      </c>
      <c r="B17" s="295" t="s">
        <v>14</v>
      </c>
      <c r="C17" s="16">
        <f t="shared" si="0"/>
        <v>0</v>
      </c>
      <c r="D17" s="297"/>
      <c r="E17" s="134"/>
      <c r="F17" s="134"/>
      <c r="G17" s="134"/>
      <c r="H17" s="134"/>
    </row>
    <row r="18" spans="1:8" ht="25.5" x14ac:dyDescent="0.2">
      <c r="A18" s="131">
        <v>98</v>
      </c>
      <c r="B18" s="295" t="s">
        <v>15</v>
      </c>
      <c r="C18" s="16">
        <f t="shared" si="0"/>
        <v>193323884</v>
      </c>
      <c r="D18" s="300">
        <f>SUM(D19:D22)</f>
        <v>193323884</v>
      </c>
      <c r="E18" s="139">
        <f>SUM(E19:E22)</f>
        <v>0</v>
      </c>
      <c r="F18" s="139">
        <f>SUM(F19:F22)</f>
        <v>0</v>
      </c>
      <c r="G18" s="139">
        <f>SUM(G19:G22)</f>
        <v>0</v>
      </c>
      <c r="H18" s="139">
        <f>SUM(H19:H22)</f>
        <v>0</v>
      </c>
    </row>
    <row r="19" spans="1:8" x14ac:dyDescent="0.2">
      <c r="A19" s="131">
        <v>99</v>
      </c>
      <c r="B19" s="295" t="s">
        <v>135</v>
      </c>
      <c r="C19" s="16">
        <f t="shared" si="0"/>
        <v>3069398</v>
      </c>
      <c r="D19" s="297">
        <v>3069398</v>
      </c>
      <c r="E19" s="134"/>
      <c r="F19" s="134"/>
      <c r="G19" s="134"/>
      <c r="H19" s="134"/>
    </row>
    <row r="20" spans="1:8" x14ac:dyDescent="0.2">
      <c r="A20" s="131">
        <v>100</v>
      </c>
      <c r="B20" s="295" t="s">
        <v>16</v>
      </c>
      <c r="C20" s="16">
        <f t="shared" si="0"/>
        <v>0</v>
      </c>
      <c r="D20" s="297"/>
      <c r="E20" s="134"/>
      <c r="F20" s="134"/>
      <c r="G20" s="134"/>
      <c r="H20" s="134"/>
    </row>
    <row r="21" spans="1:8" ht="25.5" x14ac:dyDescent="0.2">
      <c r="A21" s="131">
        <v>101</v>
      </c>
      <c r="B21" s="295" t="s">
        <v>17</v>
      </c>
      <c r="C21" s="16">
        <f t="shared" si="0"/>
        <v>0</v>
      </c>
      <c r="D21" s="297"/>
      <c r="E21" s="134"/>
      <c r="F21" s="134"/>
      <c r="G21" s="134"/>
      <c r="H21" s="134"/>
    </row>
    <row r="22" spans="1:8" x14ac:dyDescent="0.2">
      <c r="A22" s="131">
        <v>102</v>
      </c>
      <c r="B22" s="295" t="s">
        <v>18</v>
      </c>
      <c r="C22" s="16">
        <f t="shared" si="0"/>
        <v>190254486</v>
      </c>
      <c r="D22" s="297">
        <v>190254486</v>
      </c>
      <c r="E22" s="134"/>
      <c r="F22" s="134"/>
      <c r="G22" s="134"/>
      <c r="H22" s="134"/>
    </row>
    <row r="23" spans="1:8" ht="25.5" x14ac:dyDescent="0.2">
      <c r="A23" s="131">
        <v>103</v>
      </c>
      <c r="B23" s="295" t="s">
        <v>145</v>
      </c>
      <c r="C23" s="16">
        <f t="shared" si="0"/>
        <v>25089148</v>
      </c>
      <c r="D23" s="297">
        <v>25089148</v>
      </c>
      <c r="E23" s="134"/>
      <c r="F23" s="134"/>
      <c r="G23" s="134"/>
      <c r="H23" s="134"/>
    </row>
    <row r="24" spans="1:8" ht="16.5" customHeight="1" x14ac:dyDescent="0.2">
      <c r="A24" s="131"/>
      <c r="B24" s="295" t="s">
        <v>137</v>
      </c>
      <c r="C24" s="16">
        <f t="shared" si="0"/>
        <v>0</v>
      </c>
      <c r="D24" s="297"/>
      <c r="E24" s="134"/>
      <c r="F24" s="134"/>
      <c r="G24" s="134"/>
      <c r="H24" s="134"/>
    </row>
    <row r="25" spans="1:8" ht="16.5" customHeight="1" x14ac:dyDescent="0.2">
      <c r="A25" s="131">
        <v>104</v>
      </c>
      <c r="B25" s="295" t="s">
        <v>19</v>
      </c>
      <c r="C25" s="16">
        <f t="shared" si="0"/>
        <v>88824556</v>
      </c>
      <c r="D25" s="297">
        <v>88824556</v>
      </c>
      <c r="E25" s="134"/>
      <c r="F25" s="134"/>
      <c r="G25" s="134"/>
      <c r="H25" s="134"/>
    </row>
    <row r="26" spans="1:8" ht="18" customHeight="1" x14ac:dyDescent="0.2">
      <c r="A26" s="131">
        <v>105</v>
      </c>
      <c r="B26" s="298" t="s">
        <v>20</v>
      </c>
      <c r="C26" s="16">
        <f t="shared" si="0"/>
        <v>307237588</v>
      </c>
      <c r="D26" s="299">
        <f>D17+D18+D23+D24+D25</f>
        <v>307237588</v>
      </c>
      <c r="E26" s="152">
        <f>E17+E18+E23+E24+E25</f>
        <v>0</v>
      </c>
      <c r="F26" s="152">
        <f>F17+F18+F23+F24+F25</f>
        <v>0</v>
      </c>
      <c r="G26" s="152">
        <f>G17+G18+G23+G24+G25</f>
        <v>0</v>
      </c>
      <c r="H26" s="152">
        <f>H17+H18+H23+H24+H25</f>
        <v>0</v>
      </c>
    </row>
    <row r="27" spans="1:8" x14ac:dyDescent="0.2">
      <c r="A27" s="131">
        <v>106</v>
      </c>
      <c r="B27" s="295" t="s">
        <v>21</v>
      </c>
      <c r="C27" s="16">
        <f t="shared" si="0"/>
        <v>440000</v>
      </c>
      <c r="D27" s="297">
        <v>260000</v>
      </c>
      <c r="E27" s="134"/>
      <c r="F27" s="134"/>
      <c r="G27" s="134">
        <v>150000</v>
      </c>
      <c r="H27" s="134">
        <v>30000</v>
      </c>
    </row>
    <row r="28" spans="1:8" x14ac:dyDescent="0.2">
      <c r="A28" s="131">
        <v>107</v>
      </c>
      <c r="B28" s="295" t="s">
        <v>22</v>
      </c>
      <c r="C28" s="16">
        <f t="shared" si="0"/>
        <v>1013706452</v>
      </c>
      <c r="D28" s="297">
        <v>1013706452</v>
      </c>
      <c r="E28" s="134"/>
      <c r="F28" s="134"/>
      <c r="G28" s="134"/>
      <c r="H28" s="134"/>
    </row>
    <row r="29" spans="1:8" x14ac:dyDescent="0.2">
      <c r="A29" s="131">
        <v>108</v>
      </c>
      <c r="B29" s="295" t="s">
        <v>23</v>
      </c>
      <c r="C29" s="16">
        <f t="shared" si="0"/>
        <v>2539818</v>
      </c>
      <c r="D29" s="297"/>
      <c r="E29" s="134">
        <v>1851181</v>
      </c>
      <c r="F29" s="134">
        <v>150000</v>
      </c>
      <c r="G29" s="134">
        <v>133047</v>
      </c>
      <c r="H29" s="134">
        <v>405590</v>
      </c>
    </row>
    <row r="30" spans="1:8" x14ac:dyDescent="0.2">
      <c r="A30" s="131">
        <v>109</v>
      </c>
      <c r="B30" s="295" t="s">
        <v>24</v>
      </c>
      <c r="C30" s="16">
        <f t="shared" si="0"/>
        <v>56283775</v>
      </c>
      <c r="D30" s="297">
        <v>35812517</v>
      </c>
      <c r="E30" s="134">
        <v>5586614</v>
      </c>
      <c r="F30" s="134">
        <v>9989934</v>
      </c>
      <c r="G30" s="134">
        <v>4136116</v>
      </c>
      <c r="H30" s="134">
        <v>758594</v>
      </c>
    </row>
    <row r="31" spans="1:8" ht="25.5" x14ac:dyDescent="0.2">
      <c r="A31" s="131">
        <v>110</v>
      </c>
      <c r="B31" s="295" t="s">
        <v>25</v>
      </c>
      <c r="C31" s="16">
        <f t="shared" si="0"/>
        <v>46435025</v>
      </c>
      <c r="D31" s="297">
        <v>40378241</v>
      </c>
      <c r="E31" s="134">
        <v>2008205</v>
      </c>
      <c r="F31" s="134">
        <v>2737783</v>
      </c>
      <c r="G31" s="134">
        <v>988365</v>
      </c>
      <c r="H31" s="134">
        <v>322431</v>
      </c>
    </row>
    <row r="32" spans="1:8" x14ac:dyDescent="0.2">
      <c r="A32" s="131">
        <v>111</v>
      </c>
      <c r="B32" s="298" t="s">
        <v>26</v>
      </c>
      <c r="C32" s="16">
        <f t="shared" si="0"/>
        <v>1119405070</v>
      </c>
      <c r="D32" s="299">
        <f>SUM(D27:D31)</f>
        <v>1090157210</v>
      </c>
      <c r="E32" s="299">
        <f t="shared" ref="E32:H32" si="1">SUM(E27:E31)</f>
        <v>9446000</v>
      </c>
      <c r="F32" s="299">
        <f t="shared" si="1"/>
        <v>12877717</v>
      </c>
      <c r="G32" s="299">
        <f t="shared" si="1"/>
        <v>5407528</v>
      </c>
      <c r="H32" s="299">
        <f t="shared" si="1"/>
        <v>1516615</v>
      </c>
    </row>
    <row r="33" spans="1:8" x14ac:dyDescent="0.2">
      <c r="A33" s="131">
        <v>112</v>
      </c>
      <c r="B33" s="295" t="s">
        <v>27</v>
      </c>
      <c r="C33" s="16">
        <f t="shared" si="0"/>
        <v>190055068</v>
      </c>
      <c r="D33" s="297">
        <v>190055068</v>
      </c>
      <c r="E33" s="134"/>
      <c r="F33" s="134"/>
      <c r="G33" s="134"/>
      <c r="H33" s="134"/>
    </row>
    <row r="34" spans="1:8" x14ac:dyDescent="0.2">
      <c r="A34" s="131"/>
      <c r="B34" s="295" t="s">
        <v>138</v>
      </c>
      <c r="C34" s="16">
        <f t="shared" si="0"/>
        <v>200000</v>
      </c>
      <c r="D34" s="297"/>
      <c r="E34" s="134">
        <v>200000</v>
      </c>
      <c r="F34" s="134"/>
      <c r="G34" s="134"/>
      <c r="H34" s="134"/>
    </row>
    <row r="35" spans="1:8" x14ac:dyDescent="0.2">
      <c r="A35" s="131">
        <v>113</v>
      </c>
      <c r="B35" s="295" t="s">
        <v>28</v>
      </c>
      <c r="C35" s="16">
        <f t="shared" si="0"/>
        <v>0</v>
      </c>
      <c r="D35" s="297"/>
      <c r="E35" s="134"/>
      <c r="F35" s="134"/>
      <c r="G35" s="134"/>
      <c r="H35" s="134"/>
    </row>
    <row r="36" spans="1:8" ht="25.5" x14ac:dyDescent="0.2">
      <c r="A36" s="131">
        <v>114</v>
      </c>
      <c r="B36" s="295" t="s">
        <v>29</v>
      </c>
      <c r="C36" s="16">
        <f t="shared" si="0"/>
        <v>51368870</v>
      </c>
      <c r="D36" s="297">
        <v>51314870</v>
      </c>
      <c r="E36" s="134">
        <v>54000</v>
      </c>
      <c r="F36" s="134"/>
      <c r="G36" s="134"/>
      <c r="H36" s="134"/>
    </row>
    <row r="37" spans="1:8" x14ac:dyDescent="0.2">
      <c r="A37" s="131">
        <v>115</v>
      </c>
      <c r="B37" s="298" t="s">
        <v>30</v>
      </c>
      <c r="C37" s="16">
        <f t="shared" si="0"/>
        <v>241623938</v>
      </c>
      <c r="D37" s="299">
        <f>SUM(D33:D36)</f>
        <v>241369938</v>
      </c>
      <c r="E37" s="152">
        <f>SUM(E33:E36)</f>
        <v>254000</v>
      </c>
      <c r="F37" s="152">
        <f>SUM(F33:F36)</f>
        <v>0</v>
      </c>
      <c r="G37" s="152">
        <f>SUM(G33:G36)</f>
        <v>0</v>
      </c>
      <c r="H37" s="152">
        <f>SUM(H33:H36)</f>
        <v>0</v>
      </c>
    </row>
    <row r="38" spans="1:8" ht="25.5" x14ac:dyDescent="0.2">
      <c r="A38" s="131">
        <v>116</v>
      </c>
      <c r="B38" s="295" t="s">
        <v>150</v>
      </c>
      <c r="C38" s="16">
        <f t="shared" si="0"/>
        <v>7516495</v>
      </c>
      <c r="D38" s="296">
        <v>7516495</v>
      </c>
      <c r="E38" s="147">
        <f>SUM(E39:E41)</f>
        <v>0</v>
      </c>
      <c r="F38" s="147">
        <f>SUM(F39:F41)</f>
        <v>0</v>
      </c>
      <c r="G38" s="147">
        <f>SUM(G39:G41)</f>
        <v>0</v>
      </c>
      <c r="H38" s="147">
        <f>SUM(H39:H41)</f>
        <v>0</v>
      </c>
    </row>
    <row r="39" spans="1:8" ht="25.5" x14ac:dyDescent="0.2">
      <c r="A39" s="131">
        <v>119</v>
      </c>
      <c r="B39" s="295" t="s">
        <v>151</v>
      </c>
      <c r="C39" s="16">
        <f t="shared" si="0"/>
        <v>9554348</v>
      </c>
      <c r="D39" s="297">
        <v>9554348</v>
      </c>
      <c r="E39" s="134"/>
      <c r="F39" s="134"/>
      <c r="G39" s="134"/>
      <c r="H39" s="134"/>
    </row>
    <row r="40" spans="1:8" ht="25.5" x14ac:dyDescent="0.2">
      <c r="A40" s="131">
        <v>118</v>
      </c>
      <c r="B40" s="295" t="s">
        <v>139</v>
      </c>
      <c r="C40" s="16">
        <f t="shared" si="0"/>
        <v>634097</v>
      </c>
      <c r="D40" s="297">
        <v>634097</v>
      </c>
      <c r="E40" s="134"/>
      <c r="F40" s="134"/>
      <c r="G40" s="134"/>
      <c r="H40" s="134"/>
    </row>
    <row r="41" spans="1:8" x14ac:dyDescent="0.2">
      <c r="A41" s="131">
        <v>117</v>
      </c>
      <c r="B41" s="295" t="s">
        <v>140</v>
      </c>
      <c r="C41" s="16">
        <f t="shared" si="0"/>
        <v>7900000</v>
      </c>
      <c r="D41" s="297">
        <v>7900000</v>
      </c>
      <c r="E41" s="134"/>
      <c r="F41" s="134"/>
      <c r="G41" s="134"/>
      <c r="H41" s="134"/>
    </row>
    <row r="42" spans="1:8" x14ac:dyDescent="0.2">
      <c r="A42" s="131">
        <v>120</v>
      </c>
      <c r="B42" s="298" t="s">
        <v>31</v>
      </c>
      <c r="C42" s="16">
        <f t="shared" si="0"/>
        <v>17070843</v>
      </c>
      <c r="D42" s="299">
        <f>D38+D39</f>
        <v>17070843</v>
      </c>
      <c r="E42" s="299">
        <f>E38+E39</f>
        <v>0</v>
      </c>
      <c r="F42" s="299">
        <f>F38+F39</f>
        <v>0</v>
      </c>
      <c r="G42" s="299">
        <f>G38+G39</f>
        <v>0</v>
      </c>
      <c r="H42" s="299">
        <f>H38+H39</f>
        <v>0</v>
      </c>
    </row>
    <row r="43" spans="1:8" x14ac:dyDescent="0.2">
      <c r="A43" s="131">
        <v>121</v>
      </c>
      <c r="B43" s="301" t="s">
        <v>32</v>
      </c>
      <c r="C43" s="16">
        <f t="shared" si="0"/>
        <v>2750676651</v>
      </c>
      <c r="D43" s="302">
        <f>D6+D7+D8+D16+D26+D32+D37+D42</f>
        <v>2058767415</v>
      </c>
      <c r="E43" s="153">
        <f>E6+E7+E8+E16+E26+E32+E37+E42</f>
        <v>240230144</v>
      </c>
      <c r="F43" s="153">
        <f>F6+F7+F8+F16+F26+F32+F37+F42</f>
        <v>212741920</v>
      </c>
      <c r="G43" s="153">
        <f>G6+G7+G8+G16+G26+G32+G37+G42</f>
        <v>79208494</v>
      </c>
      <c r="H43" s="153">
        <f>H6+H7+H8+H16+H26+H32+H37+H42</f>
        <v>159728678</v>
      </c>
    </row>
    <row r="44" spans="1:8" ht="25.5" x14ac:dyDescent="0.2">
      <c r="A44" s="131">
        <v>122</v>
      </c>
      <c r="B44" s="295" t="s">
        <v>33</v>
      </c>
      <c r="C44" s="16">
        <f t="shared" si="0"/>
        <v>49139957</v>
      </c>
      <c r="D44" s="297">
        <v>49139957</v>
      </c>
      <c r="E44" s="134"/>
      <c r="F44" s="134"/>
      <c r="G44" s="134"/>
      <c r="H44" s="134"/>
    </row>
    <row r="45" spans="1:8" ht="25.5" x14ac:dyDescent="0.2">
      <c r="A45" s="131">
        <v>123</v>
      </c>
      <c r="B45" s="295" t="s">
        <v>34</v>
      </c>
      <c r="C45" s="16">
        <f t="shared" si="0"/>
        <v>587313940</v>
      </c>
      <c r="D45" s="303">
        <v>587313940</v>
      </c>
      <c r="E45" s="134"/>
      <c r="F45" s="134"/>
      <c r="G45" s="134"/>
      <c r="H45" s="134"/>
    </row>
    <row r="46" spans="1:8" x14ac:dyDescent="0.2">
      <c r="A46" s="131">
        <v>124</v>
      </c>
      <c r="B46" s="295" t="s">
        <v>35</v>
      </c>
      <c r="C46" s="16">
        <f t="shared" si="0"/>
        <v>636453897</v>
      </c>
      <c r="D46" s="296">
        <f>SUM(D44:D45)</f>
        <v>636453897</v>
      </c>
      <c r="E46" s="147">
        <f>SUM(E44:E45)</f>
        <v>0</v>
      </c>
      <c r="F46" s="147">
        <f>SUM(F44:F45)</f>
        <v>0</v>
      </c>
      <c r="G46" s="147">
        <f>SUM(G44:G45)</f>
        <v>0</v>
      </c>
      <c r="H46" s="147">
        <f>SUM(H44:H45)</f>
        <v>0</v>
      </c>
    </row>
    <row r="47" spans="1:8" ht="13.5" thickBot="1" x14ac:dyDescent="0.25">
      <c r="A47" s="131">
        <v>125</v>
      </c>
      <c r="B47" s="165" t="s">
        <v>36</v>
      </c>
      <c r="C47" s="16">
        <f t="shared" si="0"/>
        <v>636453897</v>
      </c>
      <c r="D47" s="166">
        <f>D46</f>
        <v>636453897</v>
      </c>
      <c r="E47" s="167">
        <f>E46</f>
        <v>0</v>
      </c>
      <c r="F47" s="167">
        <f>F46</f>
        <v>0</v>
      </c>
      <c r="G47" s="167">
        <f>G46</f>
        <v>0</v>
      </c>
      <c r="H47" s="167">
        <f>H46</f>
        <v>0</v>
      </c>
    </row>
    <row r="48" spans="1:8" ht="14.25" thickTop="1" thickBot="1" x14ac:dyDescent="0.25">
      <c r="A48" s="131">
        <v>126</v>
      </c>
      <c r="B48" s="6" t="s">
        <v>37</v>
      </c>
      <c r="C48" s="16">
        <f t="shared" si="0"/>
        <v>3387130548</v>
      </c>
      <c r="D48" s="2">
        <f>D43+D47</f>
        <v>2695221312</v>
      </c>
      <c r="E48" s="1">
        <f>E43+E47</f>
        <v>240230144</v>
      </c>
      <c r="F48" s="1">
        <f>F43+F47</f>
        <v>212741920</v>
      </c>
      <c r="G48" s="1">
        <f>G43+G47</f>
        <v>79208494</v>
      </c>
      <c r="H48" s="1">
        <f>H43+H47</f>
        <v>159728678</v>
      </c>
    </row>
    <row r="49" spans="3:8" ht="13.5" thickTop="1" x14ac:dyDescent="0.2">
      <c r="C49" s="9">
        <f>'2'!C80</f>
        <v>3387130548</v>
      </c>
      <c r="D49" s="9">
        <f>D48-'2'!D80</f>
        <v>0</v>
      </c>
      <c r="E49" s="9">
        <f>E48-'2'!E80</f>
        <v>0</v>
      </c>
      <c r="F49" s="9">
        <f>F48-'2'!F80</f>
        <v>0</v>
      </c>
      <c r="G49" s="9">
        <f>G48-'2'!G80</f>
        <v>0</v>
      </c>
      <c r="H49" s="9">
        <f>H48-'2'!H80</f>
        <v>0</v>
      </c>
    </row>
    <row r="50" spans="3:8" x14ac:dyDescent="0.2">
      <c r="C50" s="9">
        <f>C49-C48</f>
        <v>0</v>
      </c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G1" sqref="G1"/>
    </sheetView>
  </sheetViews>
  <sheetFormatPr defaultColWidth="9.140625" defaultRowHeight="12.75" x14ac:dyDescent="0.2"/>
  <cols>
    <col min="1" max="1" width="5.7109375" style="34" customWidth="1"/>
    <col min="2" max="2" width="4.5703125" style="34" customWidth="1"/>
    <col min="3" max="3" width="27.28515625" style="34" customWidth="1"/>
    <col min="4" max="4" width="18.28515625" style="34" customWidth="1"/>
    <col min="5" max="5" width="7.42578125" style="34" customWidth="1"/>
    <col min="6" max="6" width="26.5703125" style="34" customWidth="1"/>
    <col min="7" max="7" width="16.7109375" style="34" customWidth="1"/>
    <col min="8" max="8" width="19.28515625" style="34" customWidth="1"/>
    <col min="9" max="16384" width="9.140625" style="34"/>
  </cols>
  <sheetData>
    <row r="1" spans="1:8" x14ac:dyDescent="0.2">
      <c r="C1" s="35" t="s">
        <v>154</v>
      </c>
      <c r="D1" s="35"/>
      <c r="E1" s="36"/>
      <c r="F1" s="36"/>
      <c r="G1" s="213" t="s">
        <v>413</v>
      </c>
    </row>
    <row r="2" spans="1:8" x14ac:dyDescent="0.2">
      <c r="C2" s="36"/>
      <c r="D2" s="36" t="s">
        <v>290</v>
      </c>
      <c r="E2" s="36"/>
      <c r="F2" s="36"/>
      <c r="G2" s="156" t="s">
        <v>291</v>
      </c>
      <c r="H2" s="37"/>
    </row>
    <row r="3" spans="1:8" x14ac:dyDescent="0.2">
      <c r="C3" s="34" t="s">
        <v>292</v>
      </c>
      <c r="G3" s="7" t="s">
        <v>83</v>
      </c>
      <c r="H3" s="37"/>
    </row>
    <row r="4" spans="1:8" x14ac:dyDescent="0.2">
      <c r="G4" s="7"/>
      <c r="H4" s="37"/>
    </row>
    <row r="5" spans="1:8" x14ac:dyDescent="0.2">
      <c r="B5" s="34" t="s">
        <v>147</v>
      </c>
      <c r="C5" s="34" t="s">
        <v>76</v>
      </c>
      <c r="D5" s="34" t="s">
        <v>77</v>
      </c>
      <c r="E5" s="34" t="s">
        <v>149</v>
      </c>
      <c r="F5" s="34" t="s">
        <v>148</v>
      </c>
      <c r="G5" s="7" t="s">
        <v>78</v>
      </c>
      <c r="H5" s="37"/>
    </row>
    <row r="6" spans="1:8" x14ac:dyDescent="0.2">
      <c r="A6" s="46">
        <v>1</v>
      </c>
      <c r="B6" s="401" t="s">
        <v>155</v>
      </c>
      <c r="C6" s="401"/>
      <c r="D6" s="401"/>
      <c r="E6" s="401" t="s">
        <v>156</v>
      </c>
      <c r="F6" s="401"/>
      <c r="G6" s="401"/>
    </row>
    <row r="7" spans="1:8" x14ac:dyDescent="0.2">
      <c r="A7" s="46">
        <v>2</v>
      </c>
      <c r="B7" s="38" t="s">
        <v>157</v>
      </c>
      <c r="C7" s="38" t="s">
        <v>158</v>
      </c>
      <c r="D7" s="38"/>
      <c r="E7" s="38" t="s">
        <v>157</v>
      </c>
      <c r="F7" s="38" t="s">
        <v>159</v>
      </c>
      <c r="G7" s="38"/>
    </row>
    <row r="8" spans="1:8" x14ac:dyDescent="0.2">
      <c r="A8" s="46">
        <v>3</v>
      </c>
      <c r="B8" s="39" t="s">
        <v>160</v>
      </c>
      <c r="C8" s="39" t="s">
        <v>161</v>
      </c>
      <c r="D8" s="33">
        <f>'2'!C21</f>
        <v>694533686</v>
      </c>
      <c r="E8" s="39" t="s">
        <v>160</v>
      </c>
      <c r="F8" s="39" t="s">
        <v>162</v>
      </c>
      <c r="G8" s="33">
        <f>'4'!C6</f>
        <v>441821244</v>
      </c>
    </row>
    <row r="9" spans="1:8" x14ac:dyDescent="0.2">
      <c r="A9" s="46">
        <v>4</v>
      </c>
      <c r="B9" s="39" t="s">
        <v>163</v>
      </c>
      <c r="C9" s="39" t="s">
        <v>164</v>
      </c>
      <c r="D9" s="33">
        <f>'2'!C40</f>
        <v>375726610</v>
      </c>
      <c r="E9" s="39" t="s">
        <v>163</v>
      </c>
      <c r="F9" s="39" t="s">
        <v>165</v>
      </c>
      <c r="G9" s="33">
        <f>'4'!C7</f>
        <v>77957561</v>
      </c>
    </row>
    <row r="10" spans="1:8" x14ac:dyDescent="0.2">
      <c r="A10" s="46">
        <v>5</v>
      </c>
      <c r="B10" s="39" t="s">
        <v>166</v>
      </c>
      <c r="C10" s="39" t="s">
        <v>84</v>
      </c>
      <c r="D10" s="33">
        <f>'2'!C62</f>
        <v>42061324</v>
      </c>
      <c r="E10" s="39" t="s">
        <v>166</v>
      </c>
      <c r="F10" s="39" t="s">
        <v>167</v>
      </c>
      <c r="G10" s="33">
        <f>'4'!C8</f>
        <v>536060407</v>
      </c>
    </row>
    <row r="11" spans="1:8" x14ac:dyDescent="0.2">
      <c r="A11" s="46">
        <v>6</v>
      </c>
      <c r="B11" s="39" t="s">
        <v>168</v>
      </c>
      <c r="C11" s="39" t="s">
        <v>169</v>
      </c>
      <c r="D11" s="33">
        <f>'2'!C68</f>
        <v>1474213</v>
      </c>
      <c r="E11" s="39" t="s">
        <v>168</v>
      </c>
      <c r="F11" s="39" t="s">
        <v>170</v>
      </c>
      <c r="G11" s="33">
        <f>'4'!C16</f>
        <v>9500000</v>
      </c>
    </row>
    <row r="12" spans="1:8" x14ac:dyDescent="0.2">
      <c r="A12" s="46">
        <v>7</v>
      </c>
      <c r="B12" s="39" t="s">
        <v>171</v>
      </c>
      <c r="C12" s="39"/>
      <c r="D12" s="33"/>
      <c r="E12" s="39" t="s">
        <v>171</v>
      </c>
      <c r="F12" s="39" t="s">
        <v>172</v>
      </c>
      <c r="G12" s="40">
        <f>'4'!C26</f>
        <v>307237588</v>
      </c>
    </row>
    <row r="13" spans="1:8" x14ac:dyDescent="0.2">
      <c r="A13" s="46">
        <v>8</v>
      </c>
      <c r="B13" s="39" t="s">
        <v>173</v>
      </c>
      <c r="C13" s="39"/>
      <c r="D13" s="33"/>
      <c r="E13" s="39" t="s">
        <v>173</v>
      </c>
      <c r="F13" s="39"/>
      <c r="G13" s="33"/>
    </row>
    <row r="14" spans="1:8" x14ac:dyDescent="0.2">
      <c r="A14" s="46">
        <v>9</v>
      </c>
      <c r="B14" s="39"/>
      <c r="C14" s="39"/>
      <c r="D14" s="33"/>
      <c r="E14" s="39" t="s">
        <v>174</v>
      </c>
      <c r="F14" s="39"/>
      <c r="G14" s="33"/>
    </row>
    <row r="15" spans="1:8" x14ac:dyDescent="0.2">
      <c r="A15" s="46">
        <v>10</v>
      </c>
      <c r="B15" s="39"/>
      <c r="C15" s="39"/>
      <c r="D15" s="33"/>
      <c r="E15" s="39"/>
      <c r="F15" s="39"/>
      <c r="G15" s="33"/>
    </row>
    <row r="16" spans="1:8" x14ac:dyDescent="0.2">
      <c r="A16" s="46">
        <v>11</v>
      </c>
      <c r="B16" s="168"/>
      <c r="C16" s="168" t="s">
        <v>175</v>
      </c>
      <c r="D16" s="169">
        <f>SUM(D8:D15)</f>
        <v>1113795833</v>
      </c>
      <c r="E16" s="168"/>
      <c r="F16" s="168" t="s">
        <v>176</v>
      </c>
      <c r="G16" s="169">
        <f>SUM(G8:G14)</f>
        <v>1372576800</v>
      </c>
      <c r="H16" s="41">
        <f>D16-G16</f>
        <v>-258780967</v>
      </c>
    </row>
    <row r="17" spans="1:8" x14ac:dyDescent="0.2">
      <c r="A17" s="46">
        <v>12</v>
      </c>
      <c r="B17" s="39"/>
      <c r="C17" s="39"/>
      <c r="D17" s="33"/>
      <c r="E17" s="39"/>
      <c r="F17" s="39" t="s">
        <v>177</v>
      </c>
      <c r="G17" s="33">
        <f>D16</f>
        <v>1113795833</v>
      </c>
    </row>
    <row r="18" spans="1:8" x14ac:dyDescent="0.2">
      <c r="A18" s="46">
        <v>13</v>
      </c>
      <c r="B18" s="39"/>
      <c r="C18" s="39"/>
      <c r="D18" s="33"/>
      <c r="E18" s="39"/>
      <c r="F18" s="39" t="s">
        <v>178</v>
      </c>
      <c r="G18" s="33">
        <f>G16-G17</f>
        <v>258780967</v>
      </c>
    </row>
    <row r="19" spans="1:8" x14ac:dyDescent="0.2">
      <c r="A19" s="46">
        <v>14</v>
      </c>
      <c r="B19" s="39"/>
      <c r="C19" s="42"/>
      <c r="D19" s="33"/>
      <c r="E19" s="39"/>
      <c r="F19" s="39"/>
      <c r="G19" s="33"/>
    </row>
    <row r="20" spans="1:8" x14ac:dyDescent="0.2">
      <c r="A20" s="46">
        <v>15</v>
      </c>
      <c r="B20" s="168" t="s">
        <v>179</v>
      </c>
      <c r="C20" s="168" t="s">
        <v>180</v>
      </c>
      <c r="D20" s="169"/>
      <c r="E20" s="168" t="s">
        <v>179</v>
      </c>
      <c r="F20" s="168" t="s">
        <v>181</v>
      </c>
      <c r="G20" s="169"/>
    </row>
    <row r="21" spans="1:8" x14ac:dyDescent="0.2">
      <c r="A21" s="46">
        <v>16</v>
      </c>
      <c r="B21" s="39" t="s">
        <v>182</v>
      </c>
      <c r="C21" s="39" t="s">
        <v>183</v>
      </c>
      <c r="D21" s="33">
        <f>'2'!C29</f>
        <v>604652307</v>
      </c>
      <c r="E21" s="39" t="s">
        <v>182</v>
      </c>
      <c r="F21" s="39" t="s">
        <v>81</v>
      </c>
      <c r="G21" s="33">
        <f>'4'!C32</f>
        <v>1119405070</v>
      </c>
    </row>
    <row r="22" spans="1:8" x14ac:dyDescent="0.2">
      <c r="A22" s="46">
        <v>17</v>
      </c>
      <c r="B22" s="39" t="s">
        <v>184</v>
      </c>
      <c r="C22" s="39" t="s">
        <v>185</v>
      </c>
      <c r="D22" s="33">
        <f>'2'!C65</f>
        <v>9105200</v>
      </c>
      <c r="E22" s="39" t="s">
        <v>184</v>
      </c>
      <c r="F22" s="39" t="s">
        <v>79</v>
      </c>
      <c r="G22" s="33">
        <f>'4'!C37</f>
        <v>241623938</v>
      </c>
    </row>
    <row r="23" spans="1:8" x14ac:dyDescent="0.2">
      <c r="A23" s="46">
        <v>18</v>
      </c>
      <c r="B23" s="39" t="s">
        <v>186</v>
      </c>
      <c r="C23" s="39" t="s">
        <v>187</v>
      </c>
      <c r="D23" s="33">
        <f>'2'!C72</f>
        <v>1773021</v>
      </c>
      <c r="E23" s="39" t="s">
        <v>186</v>
      </c>
      <c r="F23" s="39" t="s">
        <v>188</v>
      </c>
      <c r="G23" s="33">
        <f>'4'!C42</f>
        <v>17070843</v>
      </c>
    </row>
    <row r="24" spans="1:8" x14ac:dyDescent="0.2">
      <c r="A24" s="46">
        <v>19</v>
      </c>
      <c r="B24" s="39" t="s">
        <v>189</v>
      </c>
      <c r="C24" s="39"/>
      <c r="D24" s="33"/>
      <c r="E24" s="39" t="s">
        <v>189</v>
      </c>
      <c r="F24" s="39"/>
      <c r="G24" s="33"/>
    </row>
    <row r="25" spans="1:8" x14ac:dyDescent="0.2">
      <c r="A25" s="46">
        <v>20</v>
      </c>
      <c r="B25" s="39" t="s">
        <v>190</v>
      </c>
      <c r="C25" s="39"/>
      <c r="D25" s="33"/>
      <c r="E25" s="39" t="s">
        <v>190</v>
      </c>
      <c r="F25" s="39"/>
      <c r="G25" s="33"/>
    </row>
    <row r="26" spans="1:8" x14ac:dyDescent="0.2">
      <c r="A26" s="46">
        <v>21</v>
      </c>
      <c r="B26" s="39" t="s">
        <v>191</v>
      </c>
      <c r="C26" s="39"/>
      <c r="D26" s="33"/>
      <c r="E26" s="39"/>
      <c r="F26" s="39"/>
      <c r="G26" s="33"/>
    </row>
    <row r="27" spans="1:8" x14ac:dyDescent="0.2">
      <c r="A27" s="46">
        <v>22</v>
      </c>
      <c r="B27" s="39" t="s">
        <v>192</v>
      </c>
      <c r="C27" s="39"/>
      <c r="D27" s="33"/>
      <c r="E27" s="39"/>
      <c r="F27" s="39"/>
      <c r="G27" s="33"/>
    </row>
    <row r="28" spans="1:8" x14ac:dyDescent="0.2">
      <c r="A28" s="46">
        <v>23</v>
      </c>
      <c r="B28" s="39" t="s">
        <v>193</v>
      </c>
      <c r="C28" s="39"/>
      <c r="D28" s="33"/>
      <c r="E28" s="39"/>
      <c r="F28" s="39"/>
      <c r="G28" s="33"/>
    </row>
    <row r="29" spans="1:8" x14ac:dyDescent="0.2">
      <c r="A29" s="46">
        <v>24</v>
      </c>
      <c r="B29" s="168"/>
      <c r="C29" s="168" t="s">
        <v>194</v>
      </c>
      <c r="D29" s="169">
        <f>SUM(D21:D28)</f>
        <v>615530528</v>
      </c>
      <c r="E29" s="168"/>
      <c r="F29" s="168" t="s">
        <v>195</v>
      </c>
      <c r="G29" s="169">
        <f>SUM(G21:G26)</f>
        <v>1378099851</v>
      </c>
      <c r="H29" s="41">
        <f>D29-G29</f>
        <v>-762569323</v>
      </c>
    </row>
    <row r="30" spans="1:8" x14ac:dyDescent="0.2">
      <c r="A30" s="46">
        <v>25</v>
      </c>
      <c r="B30" s="39"/>
      <c r="C30" s="39"/>
      <c r="D30" s="33"/>
      <c r="E30" s="39"/>
      <c r="F30" s="39" t="s">
        <v>196</v>
      </c>
      <c r="G30" s="33">
        <f>D29</f>
        <v>615530528</v>
      </c>
    </row>
    <row r="31" spans="1:8" x14ac:dyDescent="0.2">
      <c r="A31" s="46">
        <v>26</v>
      </c>
      <c r="B31" s="39"/>
      <c r="C31" s="39"/>
      <c r="D31" s="33"/>
      <c r="E31" s="39"/>
      <c r="F31" s="39" t="s">
        <v>197</v>
      </c>
      <c r="G31" s="33">
        <f>G29-G30</f>
        <v>762569323</v>
      </c>
    </row>
    <row r="32" spans="1:8" x14ac:dyDescent="0.2">
      <c r="A32" s="46">
        <v>27</v>
      </c>
      <c r="B32" s="39"/>
      <c r="D32" s="33"/>
      <c r="E32" s="39"/>
      <c r="F32" s="39"/>
      <c r="G32" s="33"/>
    </row>
    <row r="33" spans="1:8" ht="13.5" thickBot="1" x14ac:dyDescent="0.25">
      <c r="A33" s="46">
        <v>28</v>
      </c>
      <c r="B33" s="170"/>
      <c r="C33" s="170" t="s">
        <v>363</v>
      </c>
      <c r="D33" s="171">
        <f>D16+D29</f>
        <v>1729326361</v>
      </c>
      <c r="E33" s="170"/>
      <c r="F33" s="170" t="s">
        <v>364</v>
      </c>
      <c r="G33" s="171">
        <f>SUM(G16+G29)</f>
        <v>2750676651</v>
      </c>
      <c r="H33" s="43">
        <f>D33-G33</f>
        <v>-1021350290</v>
      </c>
    </row>
    <row r="34" spans="1:8" x14ac:dyDescent="0.2">
      <c r="C34" s="34" t="s">
        <v>198</v>
      </c>
      <c r="D34" s="44">
        <f>'2'!C77</f>
        <v>587313940</v>
      </c>
      <c r="F34" s="34" t="s">
        <v>199</v>
      </c>
      <c r="G34" s="45">
        <f>'4'!C45</f>
        <v>587313940</v>
      </c>
      <c r="H34" s="41">
        <f>D34+D35+D37-G34-G35</f>
        <v>988566065</v>
      </c>
    </row>
    <row r="35" spans="1:8" x14ac:dyDescent="0.2">
      <c r="C35" s="34" t="s">
        <v>200</v>
      </c>
      <c r="D35" s="44">
        <f>'2'!C75</f>
        <v>977706022</v>
      </c>
      <c r="F35" s="34" t="s">
        <v>201</v>
      </c>
      <c r="G35" s="45">
        <f>'4'!C44</f>
        <v>49139957</v>
      </c>
    </row>
    <row r="36" spans="1:8" x14ac:dyDescent="0.2">
      <c r="C36" s="34" t="s">
        <v>204</v>
      </c>
      <c r="D36" s="44">
        <f>'2'!C76</f>
        <v>32784225</v>
      </c>
      <c r="G36" s="45"/>
    </row>
    <row r="37" spans="1:8" x14ac:dyDescent="0.2">
      <c r="C37" s="34" t="s">
        <v>293</v>
      </c>
      <c r="D37" s="44">
        <f>'2'!C74</f>
        <v>60000000</v>
      </c>
      <c r="G37" s="45"/>
    </row>
    <row r="38" spans="1:8" x14ac:dyDescent="0.2">
      <c r="C38" s="34" t="s">
        <v>361</v>
      </c>
      <c r="D38" s="44">
        <f>SUM(D34:D37)</f>
        <v>1657804187</v>
      </c>
      <c r="E38" s="44">
        <f t="shared" ref="E38:G38" si="0">SUM(E34:E37)</f>
        <v>0</v>
      </c>
      <c r="F38" s="34" t="s">
        <v>362</v>
      </c>
      <c r="G38" s="44">
        <f t="shared" si="0"/>
        <v>636453897</v>
      </c>
    </row>
    <row r="39" spans="1:8" x14ac:dyDescent="0.2">
      <c r="C39" s="172" t="s">
        <v>202</v>
      </c>
      <c r="D39" s="173">
        <f>D33+D38</f>
        <v>3387130548</v>
      </c>
      <c r="E39" s="172"/>
      <c r="F39" s="172" t="s">
        <v>203</v>
      </c>
      <c r="G39" s="173">
        <f>G33+G38</f>
        <v>3387130548</v>
      </c>
    </row>
    <row r="40" spans="1:8" x14ac:dyDescent="0.2">
      <c r="D40" s="44"/>
      <c r="G40" s="45"/>
    </row>
    <row r="41" spans="1:8" x14ac:dyDescent="0.2">
      <c r="D41" s="44"/>
      <c r="F41" s="41"/>
      <c r="G41" s="45"/>
    </row>
    <row r="42" spans="1:8" x14ac:dyDescent="0.2">
      <c r="D42" s="44"/>
    </row>
  </sheetData>
  <mergeCells count="2">
    <mergeCell ref="B6:D6"/>
    <mergeCell ref="E6:G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F1" sqref="F1"/>
    </sheetView>
  </sheetViews>
  <sheetFormatPr defaultColWidth="9.140625" defaultRowHeight="12.75" x14ac:dyDescent="0.2"/>
  <cols>
    <col min="1" max="1" width="5.140625" style="397" customWidth="1"/>
    <col min="2" max="2" width="36.5703125" style="46" customWidth="1"/>
    <col min="3" max="3" width="13.42578125" style="46" customWidth="1"/>
    <col min="4" max="4" width="13.85546875" style="46" customWidth="1"/>
    <col min="5" max="5" width="15.85546875" style="46" customWidth="1"/>
    <col min="6" max="6" width="14.7109375" style="46" customWidth="1"/>
    <col min="7" max="7" width="16" style="46" customWidth="1"/>
    <col min="8" max="8" width="11.140625" style="46" customWidth="1"/>
    <col min="9" max="16384" width="9.140625" style="46"/>
  </cols>
  <sheetData>
    <row r="1" spans="1:8" x14ac:dyDescent="0.2">
      <c r="A1" s="365"/>
      <c r="C1" s="47" t="s">
        <v>0</v>
      </c>
      <c r="D1" s="47"/>
      <c r="E1" s="47"/>
      <c r="F1" s="213" t="s">
        <v>412</v>
      </c>
    </row>
    <row r="2" spans="1:8" x14ac:dyDescent="0.2">
      <c r="A2" s="365"/>
      <c r="C2" s="366" t="s">
        <v>374</v>
      </c>
      <c r="D2" s="366"/>
      <c r="E2" s="366"/>
      <c r="F2" s="213" t="s">
        <v>404</v>
      </c>
    </row>
    <row r="3" spans="1:8" x14ac:dyDescent="0.2">
      <c r="A3" s="365"/>
      <c r="C3" s="10" t="s">
        <v>256</v>
      </c>
      <c r="D3" s="47"/>
      <c r="E3" s="47"/>
      <c r="F3" s="213"/>
    </row>
    <row r="4" spans="1:8" x14ac:dyDescent="0.2">
      <c r="A4" s="365"/>
      <c r="F4" s="7" t="s">
        <v>92</v>
      </c>
    </row>
    <row r="5" spans="1:8" x14ac:dyDescent="0.2">
      <c r="A5" s="365"/>
      <c r="B5" s="367" t="s">
        <v>375</v>
      </c>
      <c r="C5" s="367" t="s">
        <v>376</v>
      </c>
      <c r="D5" s="367" t="s">
        <v>77</v>
      </c>
      <c r="E5" s="367" t="s">
        <v>377</v>
      </c>
      <c r="F5" s="367" t="s">
        <v>378</v>
      </c>
      <c r="G5" s="367" t="s">
        <v>78</v>
      </c>
    </row>
    <row r="6" spans="1:8" x14ac:dyDescent="0.2">
      <c r="A6" s="365"/>
      <c r="B6" s="368" t="s">
        <v>379</v>
      </c>
      <c r="C6" s="402" t="s">
        <v>380</v>
      </c>
      <c r="D6" s="403"/>
      <c r="E6" s="368" t="s">
        <v>381</v>
      </c>
      <c r="F6" s="368" t="s">
        <v>382</v>
      </c>
      <c r="G6" s="368" t="s">
        <v>383</v>
      </c>
    </row>
    <row r="7" spans="1:8" x14ac:dyDescent="0.2">
      <c r="A7" s="365"/>
      <c r="B7" s="369"/>
      <c r="C7" s="369" t="s">
        <v>384</v>
      </c>
      <c r="D7" s="369" t="s">
        <v>385</v>
      </c>
      <c r="E7" s="369"/>
      <c r="F7" s="369"/>
      <c r="G7" s="369" t="s">
        <v>386</v>
      </c>
    </row>
    <row r="8" spans="1:8" x14ac:dyDescent="0.2">
      <c r="A8" s="365">
        <v>1</v>
      </c>
      <c r="B8" s="370" t="s">
        <v>387</v>
      </c>
      <c r="C8" s="371">
        <f>SUM(C9:C19)</f>
        <v>3100000</v>
      </c>
      <c r="D8" s="371">
        <f>SUM(D9:D19)</f>
        <v>5600000</v>
      </c>
      <c r="E8" s="371">
        <f>SUM(E9:E19)</f>
        <v>800000</v>
      </c>
      <c r="F8" s="371">
        <f>SUM(F9:F19)</f>
        <v>0</v>
      </c>
      <c r="G8" s="371">
        <f>SUM(G9:G19)</f>
        <v>9500000</v>
      </c>
    </row>
    <row r="9" spans="1:8" x14ac:dyDescent="0.2">
      <c r="A9" s="365">
        <v>2</v>
      </c>
      <c r="B9" s="372" t="s">
        <v>388</v>
      </c>
      <c r="C9" s="373"/>
      <c r="D9" s="373"/>
      <c r="E9" s="373"/>
      <c r="F9" s="373"/>
      <c r="G9" s="373"/>
    </row>
    <row r="10" spans="1:8" x14ac:dyDescent="0.2">
      <c r="A10" s="365">
        <v>3</v>
      </c>
      <c r="B10" s="374" t="s">
        <v>389</v>
      </c>
      <c r="C10" s="375"/>
      <c r="D10" s="375"/>
      <c r="E10" s="375"/>
      <c r="F10" s="375"/>
      <c r="G10" s="375"/>
    </row>
    <row r="11" spans="1:8" x14ac:dyDescent="0.2">
      <c r="A11" s="365">
        <v>4</v>
      </c>
      <c r="B11" s="376" t="s">
        <v>390</v>
      </c>
      <c r="C11" s="375"/>
      <c r="D11" s="375">
        <v>600000</v>
      </c>
      <c r="E11" s="375"/>
      <c r="F11" s="375"/>
      <c r="G11" s="375">
        <f>SUM(C11:F11)</f>
        <v>600000</v>
      </c>
      <c r="H11" s="377"/>
    </row>
    <row r="12" spans="1:8" x14ac:dyDescent="0.2">
      <c r="A12" s="365">
        <v>5</v>
      </c>
      <c r="B12" s="378" t="s">
        <v>391</v>
      </c>
      <c r="C12" s="375"/>
      <c r="D12" s="375">
        <v>4000000</v>
      </c>
      <c r="E12" s="375"/>
      <c r="F12" s="375"/>
      <c r="G12" s="375">
        <v>3900000</v>
      </c>
    </row>
    <row r="13" spans="1:8" x14ac:dyDescent="0.2">
      <c r="A13" s="365">
        <v>6</v>
      </c>
      <c r="B13" s="376" t="s">
        <v>392</v>
      </c>
      <c r="C13" s="375">
        <v>1500000</v>
      </c>
      <c r="D13" s="375"/>
      <c r="E13" s="375"/>
      <c r="F13" s="375"/>
      <c r="G13" s="375">
        <f t="shared" ref="G13:G19" si="0">SUM(C13:F13)</f>
        <v>1500000</v>
      </c>
      <c r="H13" s="377"/>
    </row>
    <row r="14" spans="1:8" x14ac:dyDescent="0.2">
      <c r="A14" s="365">
        <v>7</v>
      </c>
      <c r="B14" s="379" t="s">
        <v>393</v>
      </c>
      <c r="C14" s="375">
        <v>700000</v>
      </c>
      <c r="D14" s="375"/>
      <c r="E14" s="375"/>
      <c r="F14" s="375"/>
      <c r="G14" s="375">
        <f t="shared" si="0"/>
        <v>700000</v>
      </c>
      <c r="H14" s="377"/>
    </row>
    <row r="15" spans="1:8" x14ac:dyDescent="0.2">
      <c r="A15" s="365">
        <v>8</v>
      </c>
      <c r="B15" s="376" t="s">
        <v>394</v>
      </c>
      <c r="C15" s="375"/>
      <c r="D15" s="375">
        <v>1000000</v>
      </c>
      <c r="E15" s="375"/>
      <c r="F15" s="375"/>
      <c r="G15" s="375">
        <f>SUM(C15:F15)</f>
        <v>1000000</v>
      </c>
    </row>
    <row r="16" spans="1:8" x14ac:dyDescent="0.2">
      <c r="A16" s="365">
        <v>9</v>
      </c>
      <c r="B16" s="376" t="s">
        <v>395</v>
      </c>
      <c r="C16" s="375">
        <v>900000</v>
      </c>
      <c r="D16" s="375"/>
      <c r="E16" s="375"/>
      <c r="F16" s="375"/>
      <c r="G16" s="375">
        <v>1000000</v>
      </c>
    </row>
    <row r="17" spans="1:8" x14ac:dyDescent="0.2">
      <c r="A17" s="365">
        <v>10</v>
      </c>
      <c r="B17" s="374" t="s">
        <v>396</v>
      </c>
      <c r="C17" s="375"/>
      <c r="D17" s="375"/>
      <c r="E17" s="375"/>
      <c r="F17" s="375"/>
      <c r="G17" s="375">
        <f t="shared" si="0"/>
        <v>0</v>
      </c>
    </row>
    <row r="18" spans="1:8" x14ac:dyDescent="0.2">
      <c r="A18" s="365">
        <v>11</v>
      </c>
      <c r="B18" s="378" t="s">
        <v>397</v>
      </c>
      <c r="C18" s="375"/>
      <c r="D18" s="375"/>
      <c r="E18" s="375">
        <v>250000</v>
      </c>
      <c r="F18" s="375"/>
      <c r="G18" s="375">
        <f t="shared" si="0"/>
        <v>250000</v>
      </c>
    </row>
    <row r="19" spans="1:8" x14ac:dyDescent="0.2">
      <c r="A19" s="365">
        <v>12</v>
      </c>
      <c r="B19" s="380" t="s">
        <v>398</v>
      </c>
      <c r="C19" s="381"/>
      <c r="D19" s="381"/>
      <c r="E19" s="381">
        <v>550000</v>
      </c>
      <c r="F19" s="381"/>
      <c r="G19" s="381">
        <f t="shared" si="0"/>
        <v>550000</v>
      </c>
      <c r="H19" s="377"/>
    </row>
    <row r="20" spans="1:8" x14ac:dyDescent="0.2">
      <c r="A20" s="365"/>
      <c r="G20" s="382"/>
    </row>
    <row r="21" spans="1:8" x14ac:dyDescent="0.2">
      <c r="A21" s="365"/>
      <c r="B21" s="383" t="s">
        <v>399</v>
      </c>
      <c r="C21" s="384"/>
      <c r="D21" s="384"/>
      <c r="E21" s="384"/>
      <c r="F21" s="384"/>
      <c r="G21" s="385">
        <f>SUM(G22:G23)</f>
        <v>3800000</v>
      </c>
    </row>
    <row r="22" spans="1:8" x14ac:dyDescent="0.2">
      <c r="A22" s="365"/>
      <c r="B22" s="386"/>
      <c r="C22" s="365"/>
      <c r="D22" s="365"/>
      <c r="E22" s="365"/>
      <c r="F22" s="365"/>
      <c r="G22" s="387"/>
    </row>
    <row r="23" spans="1:8" x14ac:dyDescent="0.2">
      <c r="A23" s="365"/>
      <c r="B23" s="388" t="s">
        <v>400</v>
      </c>
      <c r="C23" s="389"/>
      <c r="D23" s="389"/>
      <c r="E23" s="389"/>
      <c r="F23" s="389"/>
      <c r="G23" s="390">
        <v>3800000</v>
      </c>
    </row>
    <row r="24" spans="1:8" x14ac:dyDescent="0.2">
      <c r="A24" s="365"/>
      <c r="B24" s="383" t="s">
        <v>401</v>
      </c>
      <c r="C24" s="384"/>
      <c r="D24" s="384"/>
      <c r="E24" s="384"/>
      <c r="F24" s="384"/>
      <c r="G24" s="391"/>
    </row>
    <row r="25" spans="1:8" x14ac:dyDescent="0.2">
      <c r="A25" s="365"/>
      <c r="B25" s="388" t="s">
        <v>402</v>
      </c>
      <c r="C25" s="389"/>
      <c r="D25" s="389"/>
      <c r="E25" s="389"/>
      <c r="F25" s="389"/>
      <c r="G25" s="392">
        <v>3000000</v>
      </c>
    </row>
    <row r="26" spans="1:8" x14ac:dyDescent="0.2">
      <c r="A26" s="365"/>
      <c r="G26" s="382"/>
    </row>
    <row r="27" spans="1:8" x14ac:dyDescent="0.2">
      <c r="A27" s="365"/>
      <c r="B27" s="393" t="s">
        <v>403</v>
      </c>
      <c r="C27" s="393"/>
      <c r="D27" s="393"/>
      <c r="E27" s="393"/>
      <c r="F27" s="393"/>
      <c r="G27" s="394">
        <f>G8+G21+G25</f>
        <v>16300000</v>
      </c>
    </row>
    <row r="28" spans="1:8" x14ac:dyDescent="0.2">
      <c r="A28" s="395"/>
      <c r="G28" s="382"/>
    </row>
    <row r="29" spans="1:8" x14ac:dyDescent="0.2">
      <c r="A29" s="395"/>
    </row>
    <row r="30" spans="1:8" x14ac:dyDescent="0.2">
      <c r="A30" s="395"/>
    </row>
    <row r="31" spans="1:8" x14ac:dyDescent="0.2">
      <c r="A31" s="395"/>
    </row>
    <row r="32" spans="1:8" x14ac:dyDescent="0.2">
      <c r="A32" s="396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workbookViewId="0">
      <pane ySplit="6" topLeftCell="A22" activePane="bottomLeft" state="frozen"/>
      <selection activeCell="F1" sqref="F1"/>
      <selection pane="bottomLeft" activeCell="F1" sqref="F1"/>
    </sheetView>
  </sheetViews>
  <sheetFormatPr defaultRowHeight="12.75" x14ac:dyDescent="0.2"/>
  <cols>
    <col min="1" max="1" width="5.7109375" style="156" customWidth="1"/>
    <col min="2" max="2" width="50" style="156" customWidth="1"/>
    <col min="3" max="3" width="14.7109375" style="156" customWidth="1"/>
    <col min="4" max="8" width="12.7109375" style="156" customWidth="1"/>
    <col min="9" max="255" width="9.140625" style="156"/>
    <col min="256" max="256" width="5.7109375" style="156" customWidth="1"/>
    <col min="257" max="257" width="50" style="156" customWidth="1"/>
    <col min="258" max="258" width="28.85546875" style="156" customWidth="1"/>
    <col min="259" max="511" width="9.140625" style="156"/>
    <col min="512" max="512" width="5.7109375" style="156" customWidth="1"/>
    <col min="513" max="513" width="50" style="156" customWidth="1"/>
    <col min="514" max="514" width="28.85546875" style="156" customWidth="1"/>
    <col min="515" max="767" width="9.140625" style="156"/>
    <col min="768" max="768" width="5.7109375" style="156" customWidth="1"/>
    <col min="769" max="769" width="50" style="156" customWidth="1"/>
    <col min="770" max="770" width="28.85546875" style="156" customWidth="1"/>
    <col min="771" max="1023" width="9.140625" style="156"/>
    <col min="1024" max="1024" width="5.7109375" style="156" customWidth="1"/>
    <col min="1025" max="1025" width="50" style="156" customWidth="1"/>
    <col min="1026" max="1026" width="28.85546875" style="156" customWidth="1"/>
    <col min="1027" max="1279" width="9.140625" style="156"/>
    <col min="1280" max="1280" width="5.7109375" style="156" customWidth="1"/>
    <col min="1281" max="1281" width="50" style="156" customWidth="1"/>
    <col min="1282" max="1282" width="28.85546875" style="156" customWidth="1"/>
    <col min="1283" max="1535" width="9.140625" style="156"/>
    <col min="1536" max="1536" width="5.7109375" style="156" customWidth="1"/>
    <col min="1537" max="1537" width="50" style="156" customWidth="1"/>
    <col min="1538" max="1538" width="28.85546875" style="156" customWidth="1"/>
    <col min="1539" max="1791" width="9.140625" style="156"/>
    <col min="1792" max="1792" width="5.7109375" style="156" customWidth="1"/>
    <col min="1793" max="1793" width="50" style="156" customWidth="1"/>
    <col min="1794" max="1794" width="28.85546875" style="156" customWidth="1"/>
    <col min="1795" max="2047" width="9.140625" style="156"/>
    <col min="2048" max="2048" width="5.7109375" style="156" customWidth="1"/>
    <col min="2049" max="2049" width="50" style="156" customWidth="1"/>
    <col min="2050" max="2050" width="28.85546875" style="156" customWidth="1"/>
    <col min="2051" max="2303" width="9.140625" style="156"/>
    <col min="2304" max="2304" width="5.7109375" style="156" customWidth="1"/>
    <col min="2305" max="2305" width="50" style="156" customWidth="1"/>
    <col min="2306" max="2306" width="28.85546875" style="156" customWidth="1"/>
    <col min="2307" max="2559" width="9.140625" style="156"/>
    <col min="2560" max="2560" width="5.7109375" style="156" customWidth="1"/>
    <col min="2561" max="2561" width="50" style="156" customWidth="1"/>
    <col min="2562" max="2562" width="28.85546875" style="156" customWidth="1"/>
    <col min="2563" max="2815" width="9.140625" style="156"/>
    <col min="2816" max="2816" width="5.7109375" style="156" customWidth="1"/>
    <col min="2817" max="2817" width="50" style="156" customWidth="1"/>
    <col min="2818" max="2818" width="28.85546875" style="156" customWidth="1"/>
    <col min="2819" max="3071" width="9.140625" style="156"/>
    <col min="3072" max="3072" width="5.7109375" style="156" customWidth="1"/>
    <col min="3073" max="3073" width="50" style="156" customWidth="1"/>
    <col min="3074" max="3074" width="28.85546875" style="156" customWidth="1"/>
    <col min="3075" max="3327" width="9.140625" style="156"/>
    <col min="3328" max="3328" width="5.7109375" style="156" customWidth="1"/>
    <col min="3329" max="3329" width="50" style="156" customWidth="1"/>
    <col min="3330" max="3330" width="28.85546875" style="156" customWidth="1"/>
    <col min="3331" max="3583" width="9.140625" style="156"/>
    <col min="3584" max="3584" width="5.7109375" style="156" customWidth="1"/>
    <col min="3585" max="3585" width="50" style="156" customWidth="1"/>
    <col min="3586" max="3586" width="28.85546875" style="156" customWidth="1"/>
    <col min="3587" max="3839" width="9.140625" style="156"/>
    <col min="3840" max="3840" width="5.7109375" style="156" customWidth="1"/>
    <col min="3841" max="3841" width="50" style="156" customWidth="1"/>
    <col min="3842" max="3842" width="28.85546875" style="156" customWidth="1"/>
    <col min="3843" max="4095" width="9.140625" style="156"/>
    <col min="4096" max="4096" width="5.7109375" style="156" customWidth="1"/>
    <col min="4097" max="4097" width="50" style="156" customWidth="1"/>
    <col min="4098" max="4098" width="28.85546875" style="156" customWidth="1"/>
    <col min="4099" max="4351" width="9.140625" style="156"/>
    <col min="4352" max="4352" width="5.7109375" style="156" customWidth="1"/>
    <col min="4353" max="4353" width="50" style="156" customWidth="1"/>
    <col min="4354" max="4354" width="28.85546875" style="156" customWidth="1"/>
    <col min="4355" max="4607" width="9.140625" style="156"/>
    <col min="4608" max="4608" width="5.7109375" style="156" customWidth="1"/>
    <col min="4609" max="4609" width="50" style="156" customWidth="1"/>
    <col min="4610" max="4610" width="28.85546875" style="156" customWidth="1"/>
    <col min="4611" max="4863" width="9.140625" style="156"/>
    <col min="4864" max="4864" width="5.7109375" style="156" customWidth="1"/>
    <col min="4865" max="4865" width="50" style="156" customWidth="1"/>
    <col min="4866" max="4866" width="28.85546875" style="156" customWidth="1"/>
    <col min="4867" max="5119" width="9.140625" style="156"/>
    <col min="5120" max="5120" width="5.7109375" style="156" customWidth="1"/>
    <col min="5121" max="5121" width="50" style="156" customWidth="1"/>
    <col min="5122" max="5122" width="28.85546875" style="156" customWidth="1"/>
    <col min="5123" max="5375" width="9.140625" style="156"/>
    <col min="5376" max="5376" width="5.7109375" style="156" customWidth="1"/>
    <col min="5377" max="5377" width="50" style="156" customWidth="1"/>
    <col min="5378" max="5378" width="28.85546875" style="156" customWidth="1"/>
    <col min="5379" max="5631" width="9.140625" style="156"/>
    <col min="5632" max="5632" width="5.7109375" style="156" customWidth="1"/>
    <col min="5633" max="5633" width="50" style="156" customWidth="1"/>
    <col min="5634" max="5634" width="28.85546875" style="156" customWidth="1"/>
    <col min="5635" max="5887" width="9.140625" style="156"/>
    <col min="5888" max="5888" width="5.7109375" style="156" customWidth="1"/>
    <col min="5889" max="5889" width="50" style="156" customWidth="1"/>
    <col min="5890" max="5890" width="28.85546875" style="156" customWidth="1"/>
    <col min="5891" max="6143" width="9.140625" style="156"/>
    <col min="6144" max="6144" width="5.7109375" style="156" customWidth="1"/>
    <col min="6145" max="6145" width="50" style="156" customWidth="1"/>
    <col min="6146" max="6146" width="28.85546875" style="156" customWidth="1"/>
    <col min="6147" max="6399" width="9.140625" style="156"/>
    <col min="6400" max="6400" width="5.7109375" style="156" customWidth="1"/>
    <col min="6401" max="6401" width="50" style="156" customWidth="1"/>
    <col min="6402" max="6402" width="28.85546875" style="156" customWidth="1"/>
    <col min="6403" max="6655" width="9.140625" style="156"/>
    <col min="6656" max="6656" width="5.7109375" style="156" customWidth="1"/>
    <col min="6657" max="6657" width="50" style="156" customWidth="1"/>
    <col min="6658" max="6658" width="28.85546875" style="156" customWidth="1"/>
    <col min="6659" max="6911" width="9.140625" style="156"/>
    <col min="6912" max="6912" width="5.7109375" style="156" customWidth="1"/>
    <col min="6913" max="6913" width="50" style="156" customWidth="1"/>
    <col min="6914" max="6914" width="28.85546875" style="156" customWidth="1"/>
    <col min="6915" max="7167" width="9.140625" style="156"/>
    <col min="7168" max="7168" width="5.7109375" style="156" customWidth="1"/>
    <col min="7169" max="7169" width="50" style="156" customWidth="1"/>
    <col min="7170" max="7170" width="28.85546875" style="156" customWidth="1"/>
    <col min="7171" max="7423" width="9.140625" style="156"/>
    <col min="7424" max="7424" width="5.7109375" style="156" customWidth="1"/>
    <col min="7425" max="7425" width="50" style="156" customWidth="1"/>
    <col min="7426" max="7426" width="28.85546875" style="156" customWidth="1"/>
    <col min="7427" max="7679" width="9.140625" style="156"/>
    <col min="7680" max="7680" width="5.7109375" style="156" customWidth="1"/>
    <col min="7681" max="7681" width="50" style="156" customWidth="1"/>
    <col min="7682" max="7682" width="28.85546875" style="156" customWidth="1"/>
    <col min="7683" max="7935" width="9.140625" style="156"/>
    <col min="7936" max="7936" width="5.7109375" style="156" customWidth="1"/>
    <col min="7937" max="7937" width="50" style="156" customWidth="1"/>
    <col min="7938" max="7938" width="28.85546875" style="156" customWidth="1"/>
    <col min="7939" max="8191" width="9.140625" style="156"/>
    <col min="8192" max="8192" width="5.7109375" style="156" customWidth="1"/>
    <col min="8193" max="8193" width="50" style="156" customWidth="1"/>
    <col min="8194" max="8194" width="28.85546875" style="156" customWidth="1"/>
    <col min="8195" max="8447" width="9.140625" style="156"/>
    <col min="8448" max="8448" width="5.7109375" style="156" customWidth="1"/>
    <col min="8449" max="8449" width="50" style="156" customWidth="1"/>
    <col min="8450" max="8450" width="28.85546875" style="156" customWidth="1"/>
    <col min="8451" max="8703" width="9.140625" style="156"/>
    <col min="8704" max="8704" width="5.7109375" style="156" customWidth="1"/>
    <col min="8705" max="8705" width="50" style="156" customWidth="1"/>
    <col min="8706" max="8706" width="28.85546875" style="156" customWidth="1"/>
    <col min="8707" max="8959" width="9.140625" style="156"/>
    <col min="8960" max="8960" width="5.7109375" style="156" customWidth="1"/>
    <col min="8961" max="8961" width="50" style="156" customWidth="1"/>
    <col min="8962" max="8962" width="28.85546875" style="156" customWidth="1"/>
    <col min="8963" max="9215" width="9.140625" style="156"/>
    <col min="9216" max="9216" width="5.7109375" style="156" customWidth="1"/>
    <col min="9217" max="9217" width="50" style="156" customWidth="1"/>
    <col min="9218" max="9218" width="28.85546875" style="156" customWidth="1"/>
    <col min="9219" max="9471" width="9.140625" style="156"/>
    <col min="9472" max="9472" width="5.7109375" style="156" customWidth="1"/>
    <col min="9473" max="9473" width="50" style="156" customWidth="1"/>
    <col min="9474" max="9474" width="28.85546875" style="156" customWidth="1"/>
    <col min="9475" max="9727" width="9.140625" style="156"/>
    <col min="9728" max="9728" width="5.7109375" style="156" customWidth="1"/>
    <col min="9729" max="9729" width="50" style="156" customWidth="1"/>
    <col min="9730" max="9730" width="28.85546875" style="156" customWidth="1"/>
    <col min="9731" max="9983" width="9.140625" style="156"/>
    <col min="9984" max="9984" width="5.7109375" style="156" customWidth="1"/>
    <col min="9985" max="9985" width="50" style="156" customWidth="1"/>
    <col min="9986" max="9986" width="28.85546875" style="156" customWidth="1"/>
    <col min="9987" max="10239" width="9.140625" style="156"/>
    <col min="10240" max="10240" width="5.7109375" style="156" customWidth="1"/>
    <col min="10241" max="10241" width="50" style="156" customWidth="1"/>
    <col min="10242" max="10242" width="28.85546875" style="156" customWidth="1"/>
    <col min="10243" max="10495" width="9.140625" style="156"/>
    <col min="10496" max="10496" width="5.7109375" style="156" customWidth="1"/>
    <col min="10497" max="10497" width="50" style="156" customWidth="1"/>
    <col min="10498" max="10498" width="28.85546875" style="156" customWidth="1"/>
    <col min="10499" max="10751" width="9.140625" style="156"/>
    <col min="10752" max="10752" width="5.7109375" style="156" customWidth="1"/>
    <col min="10753" max="10753" width="50" style="156" customWidth="1"/>
    <col min="10754" max="10754" width="28.85546875" style="156" customWidth="1"/>
    <col min="10755" max="11007" width="9.140625" style="156"/>
    <col min="11008" max="11008" width="5.7109375" style="156" customWidth="1"/>
    <col min="11009" max="11009" width="50" style="156" customWidth="1"/>
    <col min="11010" max="11010" width="28.85546875" style="156" customWidth="1"/>
    <col min="11011" max="11263" width="9.140625" style="156"/>
    <col min="11264" max="11264" width="5.7109375" style="156" customWidth="1"/>
    <col min="11265" max="11265" width="50" style="156" customWidth="1"/>
    <col min="11266" max="11266" width="28.85546875" style="156" customWidth="1"/>
    <col min="11267" max="11519" width="9.140625" style="156"/>
    <col min="11520" max="11520" width="5.7109375" style="156" customWidth="1"/>
    <col min="11521" max="11521" width="50" style="156" customWidth="1"/>
    <col min="11522" max="11522" width="28.85546875" style="156" customWidth="1"/>
    <col min="11523" max="11775" width="9.140625" style="156"/>
    <col min="11776" max="11776" width="5.7109375" style="156" customWidth="1"/>
    <col min="11777" max="11777" width="50" style="156" customWidth="1"/>
    <col min="11778" max="11778" width="28.85546875" style="156" customWidth="1"/>
    <col min="11779" max="12031" width="9.140625" style="156"/>
    <col min="12032" max="12032" width="5.7109375" style="156" customWidth="1"/>
    <col min="12033" max="12033" width="50" style="156" customWidth="1"/>
    <col min="12034" max="12034" width="28.85546875" style="156" customWidth="1"/>
    <col min="12035" max="12287" width="9.140625" style="156"/>
    <col min="12288" max="12288" width="5.7109375" style="156" customWidth="1"/>
    <col min="12289" max="12289" width="50" style="156" customWidth="1"/>
    <col min="12290" max="12290" width="28.85546875" style="156" customWidth="1"/>
    <col min="12291" max="12543" width="9.140625" style="156"/>
    <col min="12544" max="12544" width="5.7109375" style="156" customWidth="1"/>
    <col min="12545" max="12545" width="50" style="156" customWidth="1"/>
    <col min="12546" max="12546" width="28.85546875" style="156" customWidth="1"/>
    <col min="12547" max="12799" width="9.140625" style="156"/>
    <col min="12800" max="12800" width="5.7109375" style="156" customWidth="1"/>
    <col min="12801" max="12801" width="50" style="156" customWidth="1"/>
    <col min="12802" max="12802" width="28.85546875" style="156" customWidth="1"/>
    <col min="12803" max="13055" width="9.140625" style="156"/>
    <col min="13056" max="13056" width="5.7109375" style="156" customWidth="1"/>
    <col min="13057" max="13057" width="50" style="156" customWidth="1"/>
    <col min="13058" max="13058" width="28.85546875" style="156" customWidth="1"/>
    <col min="13059" max="13311" width="9.140625" style="156"/>
    <col min="13312" max="13312" width="5.7109375" style="156" customWidth="1"/>
    <col min="13313" max="13313" width="50" style="156" customWidth="1"/>
    <col min="13314" max="13314" width="28.85546875" style="156" customWidth="1"/>
    <col min="13315" max="13567" width="9.140625" style="156"/>
    <col min="13568" max="13568" width="5.7109375" style="156" customWidth="1"/>
    <col min="13569" max="13569" width="50" style="156" customWidth="1"/>
    <col min="13570" max="13570" width="28.85546875" style="156" customWidth="1"/>
    <col min="13571" max="13823" width="9.140625" style="156"/>
    <col min="13824" max="13824" width="5.7109375" style="156" customWidth="1"/>
    <col min="13825" max="13825" width="50" style="156" customWidth="1"/>
    <col min="13826" max="13826" width="28.85546875" style="156" customWidth="1"/>
    <col min="13827" max="14079" width="9.140625" style="156"/>
    <col min="14080" max="14080" width="5.7109375" style="156" customWidth="1"/>
    <col min="14081" max="14081" width="50" style="156" customWidth="1"/>
    <col min="14082" max="14082" width="28.85546875" style="156" customWidth="1"/>
    <col min="14083" max="14335" width="9.140625" style="156"/>
    <col min="14336" max="14336" width="5.7109375" style="156" customWidth="1"/>
    <col min="14337" max="14337" width="50" style="156" customWidth="1"/>
    <col min="14338" max="14338" width="28.85546875" style="156" customWidth="1"/>
    <col min="14339" max="14591" width="9.140625" style="156"/>
    <col min="14592" max="14592" width="5.7109375" style="156" customWidth="1"/>
    <col min="14593" max="14593" width="50" style="156" customWidth="1"/>
    <col min="14594" max="14594" width="28.85546875" style="156" customWidth="1"/>
    <col min="14595" max="14847" width="9.140625" style="156"/>
    <col min="14848" max="14848" width="5.7109375" style="156" customWidth="1"/>
    <col min="14849" max="14849" width="50" style="156" customWidth="1"/>
    <col min="14850" max="14850" width="28.85546875" style="156" customWidth="1"/>
    <col min="14851" max="15103" width="9.140625" style="156"/>
    <col min="15104" max="15104" width="5.7109375" style="156" customWidth="1"/>
    <col min="15105" max="15105" width="50" style="156" customWidth="1"/>
    <col min="15106" max="15106" width="28.85546875" style="156" customWidth="1"/>
    <col min="15107" max="15359" width="9.140625" style="156"/>
    <col min="15360" max="15360" width="5.7109375" style="156" customWidth="1"/>
    <col min="15361" max="15361" width="50" style="156" customWidth="1"/>
    <col min="15362" max="15362" width="28.85546875" style="156" customWidth="1"/>
    <col min="15363" max="15615" width="9.140625" style="156"/>
    <col min="15616" max="15616" width="5.7109375" style="156" customWidth="1"/>
    <col min="15617" max="15617" width="50" style="156" customWidth="1"/>
    <col min="15618" max="15618" width="28.85546875" style="156" customWidth="1"/>
    <col min="15619" max="15871" width="9.140625" style="156"/>
    <col min="15872" max="15872" width="5.7109375" style="156" customWidth="1"/>
    <col min="15873" max="15873" width="50" style="156" customWidth="1"/>
    <col min="15874" max="15874" width="28.85546875" style="156" customWidth="1"/>
    <col min="15875" max="16127" width="9.140625" style="156"/>
    <col min="16128" max="16128" width="5.7109375" style="156" customWidth="1"/>
    <col min="16129" max="16129" width="50" style="156" customWidth="1"/>
    <col min="16130" max="16130" width="28.85546875" style="156" customWidth="1"/>
    <col min="16131" max="16384" width="9.140625" style="156"/>
  </cols>
  <sheetData>
    <row r="1" spans="1:8" x14ac:dyDescent="0.2">
      <c r="B1" s="10" t="s">
        <v>93</v>
      </c>
      <c r="F1" s="213" t="s">
        <v>414</v>
      </c>
    </row>
    <row r="2" spans="1:8" x14ac:dyDescent="0.2">
      <c r="B2" s="25" t="s">
        <v>255</v>
      </c>
      <c r="F2" s="156" t="s">
        <v>294</v>
      </c>
    </row>
    <row r="3" spans="1:8" x14ac:dyDescent="0.2">
      <c r="C3" s="126"/>
      <c r="F3" s="156" t="s">
        <v>75</v>
      </c>
    </row>
    <row r="4" spans="1:8" x14ac:dyDescent="0.2">
      <c r="B4" s="11" t="s">
        <v>141</v>
      </c>
      <c r="C4" s="127" t="s">
        <v>94</v>
      </c>
    </row>
    <row r="5" spans="1:8" ht="38.25" x14ac:dyDescent="0.2">
      <c r="A5" s="128" t="s">
        <v>1</v>
      </c>
      <c r="B5" s="129" t="s">
        <v>2</v>
      </c>
      <c r="C5" s="130" t="s">
        <v>95</v>
      </c>
      <c r="D5" s="130" t="s">
        <v>39</v>
      </c>
      <c r="E5" s="130" t="s">
        <v>96</v>
      </c>
      <c r="F5" s="130" t="s">
        <v>40</v>
      </c>
      <c r="G5" s="130" t="s">
        <v>91</v>
      </c>
      <c r="H5" s="130" t="s">
        <v>41</v>
      </c>
    </row>
    <row r="6" spans="1:8" ht="25.5" x14ac:dyDescent="0.2">
      <c r="A6" s="131">
        <v>1</v>
      </c>
      <c r="B6" s="132" t="s">
        <v>42</v>
      </c>
      <c r="C6" s="133">
        <f>'2'!C6-'8'!C6-'9'!C6</f>
        <v>160635226</v>
      </c>
      <c r="D6" s="133">
        <f>'2'!D6-'8'!D6-'9'!D6</f>
        <v>160635226</v>
      </c>
      <c r="E6" s="133">
        <f>'2'!E6-'8'!E6-'9'!E6</f>
        <v>0</v>
      </c>
      <c r="F6" s="133">
        <f>'2'!F6-'8'!F6-'9'!F6</f>
        <v>0</v>
      </c>
      <c r="G6" s="133">
        <f>'2'!G6-'8'!G6-'9'!G6</f>
        <v>0</v>
      </c>
      <c r="H6" s="133">
        <f>'2'!H6-'8'!H6-'9'!H6</f>
        <v>0</v>
      </c>
    </row>
    <row r="7" spans="1:8" ht="25.5" x14ac:dyDescent="0.2">
      <c r="A7" s="131">
        <v>2</v>
      </c>
      <c r="B7" s="132" t="s">
        <v>97</v>
      </c>
      <c r="C7" s="133">
        <f>'2'!C7-'8'!C7-'9'!C7</f>
        <v>156027310</v>
      </c>
      <c r="D7" s="133">
        <f>'2'!D7-'8'!D7-'9'!D7</f>
        <v>156027310</v>
      </c>
      <c r="E7" s="133">
        <f>'2'!E7-'8'!E7-'9'!E7</f>
        <v>0</v>
      </c>
      <c r="F7" s="133">
        <f>'2'!F7-'8'!F7-'9'!F7</f>
        <v>0</v>
      </c>
      <c r="G7" s="133">
        <f>'2'!G7-'8'!G7-'9'!G7</f>
        <v>0</v>
      </c>
      <c r="H7" s="133">
        <f>'2'!H7-'8'!H7-'9'!H7</f>
        <v>0</v>
      </c>
    </row>
    <row r="8" spans="1:8" ht="25.5" x14ac:dyDescent="0.2">
      <c r="A8" s="131">
        <v>3</v>
      </c>
      <c r="B8" s="132" t="s">
        <v>266</v>
      </c>
      <c r="C8" s="133">
        <f>'2'!C8-'8'!C8-'9'!C8</f>
        <v>66222959</v>
      </c>
      <c r="D8" s="133">
        <f>'2'!D8-'8'!D8-'9'!D8</f>
        <v>66222959</v>
      </c>
      <c r="E8" s="133">
        <f>'2'!E8-'8'!E8-'9'!E8</f>
        <v>0</v>
      </c>
      <c r="F8" s="133">
        <f>'2'!F8-'8'!F8-'9'!F8</f>
        <v>0</v>
      </c>
      <c r="G8" s="133">
        <f>'2'!G8-'8'!G8-'9'!G8</f>
        <v>0</v>
      </c>
      <c r="H8" s="133">
        <f>'2'!H8-'8'!H8-'9'!H8</f>
        <v>0</v>
      </c>
    </row>
    <row r="9" spans="1:8" ht="18" customHeight="1" x14ac:dyDescent="0.2">
      <c r="A9" s="131">
        <v>4</v>
      </c>
      <c r="B9" s="132" t="s">
        <v>267</v>
      </c>
      <c r="C9" s="133">
        <f>'2'!C9-'8'!C10-'9'!C10</f>
        <v>0</v>
      </c>
      <c r="D9" s="133">
        <f>'2'!D9-'8'!D10-'9'!D10</f>
        <v>56488954</v>
      </c>
      <c r="E9" s="133">
        <f>'2'!E9-'8'!E10-'9'!E10</f>
        <v>0</v>
      </c>
      <c r="F9" s="133">
        <f>'2'!F9-'8'!F10-'9'!F10</f>
        <v>0</v>
      </c>
      <c r="G9" s="133">
        <f>'2'!G9-'8'!G10-'9'!G10</f>
        <v>0</v>
      </c>
      <c r="H9" s="133">
        <f>'2'!H9-'8'!H10-'9'!H10</f>
        <v>0</v>
      </c>
    </row>
    <row r="10" spans="1:8" ht="25.5" x14ac:dyDescent="0.2">
      <c r="A10" s="131">
        <v>5</v>
      </c>
      <c r="B10" s="132" t="s">
        <v>98</v>
      </c>
      <c r="C10" s="133">
        <f>'2'!C10-'8'!C10-'9'!C10</f>
        <v>11658156</v>
      </c>
      <c r="D10" s="133">
        <f>'2'!D10-'8'!D10-'9'!D10</f>
        <v>11658156</v>
      </c>
      <c r="E10" s="133">
        <f>'2'!E10-'8'!E10-'9'!E10</f>
        <v>0</v>
      </c>
      <c r="F10" s="133">
        <f>'2'!F10-'8'!F10-'9'!F10</f>
        <v>0</v>
      </c>
      <c r="G10" s="133">
        <f>'2'!G10-'8'!G10-'9'!G10</f>
        <v>0</v>
      </c>
      <c r="H10" s="133">
        <f>'2'!H10-'8'!H10-'9'!H10</f>
        <v>0</v>
      </c>
    </row>
    <row r="11" spans="1:8" ht="25.5" x14ac:dyDescent="0.2">
      <c r="A11" s="131">
        <v>6</v>
      </c>
      <c r="B11" s="132" t="s">
        <v>99</v>
      </c>
      <c r="C11" s="133">
        <f>'2'!C11-'8'!C11-'9'!C11</f>
        <v>0</v>
      </c>
      <c r="D11" s="133">
        <f>'2'!D11-'8'!D11-'9'!D11</f>
        <v>0</v>
      </c>
      <c r="E11" s="133">
        <f>'2'!E11-'8'!E11-'9'!E11</f>
        <v>0</v>
      </c>
      <c r="F11" s="133">
        <f>'2'!F11-'8'!F11-'9'!F11</f>
        <v>0</v>
      </c>
      <c r="G11" s="133">
        <f>'2'!G11-'8'!G11-'9'!G11</f>
        <v>0</v>
      </c>
      <c r="H11" s="133">
        <f>'2'!H11-'8'!H11-'9'!H11</f>
        <v>0</v>
      </c>
    </row>
    <row r="12" spans="1:8" x14ac:dyDescent="0.2">
      <c r="A12" s="131">
        <v>7</v>
      </c>
      <c r="B12" s="132" t="s">
        <v>88</v>
      </c>
      <c r="C12" s="133">
        <f>'2'!C12-'8'!C12-'9'!C12</f>
        <v>174078</v>
      </c>
      <c r="D12" s="133">
        <f>'2'!D12-'8'!D12-'9'!D12</f>
        <v>174078</v>
      </c>
      <c r="E12" s="133">
        <f>'2'!E12-'8'!E12-'9'!E12</f>
        <v>0</v>
      </c>
      <c r="F12" s="133">
        <f>'2'!F12-'8'!F12-'9'!F12</f>
        <v>0</v>
      </c>
      <c r="G12" s="133">
        <f>'2'!G12-'8'!G12-'9'!G12</f>
        <v>0</v>
      </c>
      <c r="H12" s="133">
        <f>'2'!H12-'8'!H12-'9'!H12</f>
        <v>0</v>
      </c>
    </row>
    <row r="13" spans="1:8" x14ac:dyDescent="0.2">
      <c r="A13" s="131">
        <v>8</v>
      </c>
      <c r="B13" s="132" t="s">
        <v>43</v>
      </c>
      <c r="C13" s="133">
        <f>'2'!C13-'8'!C13-'9'!C13</f>
        <v>451206683</v>
      </c>
      <c r="D13" s="133">
        <f>'2'!D13-'8'!D13-'9'!D13</f>
        <v>451206683</v>
      </c>
      <c r="E13" s="133">
        <f>'2'!E13-'8'!E13-'9'!E13</f>
        <v>0</v>
      </c>
      <c r="F13" s="133">
        <f>'2'!F13-'8'!F13-'9'!F13</f>
        <v>0</v>
      </c>
      <c r="G13" s="133">
        <f>'2'!G13-'8'!G13-'9'!G13</f>
        <v>0</v>
      </c>
      <c r="H13" s="133">
        <f>'2'!H13-'8'!H13-'9'!H13</f>
        <v>0</v>
      </c>
    </row>
    <row r="14" spans="1:8" s="12" customFormat="1" x14ac:dyDescent="0.2">
      <c r="A14" s="131">
        <v>9</v>
      </c>
      <c r="B14" s="136" t="s">
        <v>100</v>
      </c>
      <c r="C14" s="133">
        <f>'2'!C14-'8'!C14-'9'!C14</f>
        <v>0</v>
      </c>
      <c r="D14" s="133">
        <f>'2'!D14-'8'!D14-'9'!D14</f>
        <v>0</v>
      </c>
      <c r="E14" s="133">
        <f>'2'!E14-'8'!E14-'9'!E14</f>
        <v>0</v>
      </c>
      <c r="F14" s="133">
        <f>'2'!F14-'8'!F14-'9'!F14</f>
        <v>0</v>
      </c>
      <c r="G14" s="133">
        <f>'2'!G14-'8'!G14-'9'!G14</f>
        <v>0</v>
      </c>
      <c r="H14" s="133">
        <f>'2'!H14-'8'!H14-'9'!H14</f>
        <v>0</v>
      </c>
    </row>
    <row r="15" spans="1:8" ht="25.5" x14ac:dyDescent="0.2">
      <c r="A15" s="131">
        <v>10</v>
      </c>
      <c r="B15" s="132" t="s">
        <v>44</v>
      </c>
      <c r="C15" s="133">
        <f>'2'!C15-'8'!C15-'9'!C15</f>
        <v>243327003</v>
      </c>
      <c r="D15" s="133">
        <f>'2'!D15-'8'!D15-'9'!D15</f>
        <v>204326231</v>
      </c>
      <c r="E15" s="133">
        <f>'2'!E15-'8'!E15-'9'!E15</f>
        <v>0</v>
      </c>
      <c r="F15" s="133">
        <f>'2'!F15-'8'!F15-'9'!F15</f>
        <v>39000772</v>
      </c>
      <c r="G15" s="133">
        <f>'2'!G15-'8'!G15-'9'!G15</f>
        <v>0</v>
      </c>
      <c r="H15" s="133">
        <f>'2'!H15-'8'!H15-'9'!H15</f>
        <v>0</v>
      </c>
    </row>
    <row r="16" spans="1:8" x14ac:dyDescent="0.2">
      <c r="A16" s="131">
        <v>11</v>
      </c>
      <c r="B16" s="132" t="s">
        <v>101</v>
      </c>
      <c r="C16" s="133">
        <f>'2'!C16-'8'!C16-'9'!C16</f>
        <v>16513398</v>
      </c>
      <c r="D16" s="133">
        <f>'2'!D16-'8'!D16-'9'!D16</f>
        <v>16513398</v>
      </c>
      <c r="E16" s="133">
        <f>'2'!E16-'8'!E16-'9'!E16</f>
        <v>0</v>
      </c>
      <c r="F16" s="133">
        <f>'2'!F16-'8'!F16-'9'!F16</f>
        <v>0</v>
      </c>
      <c r="G16" s="133">
        <f>'2'!G16-'8'!G16-'9'!G16</f>
        <v>0</v>
      </c>
      <c r="H16" s="133">
        <f>'2'!H16-'8'!H16-'9'!H16</f>
        <v>0</v>
      </c>
    </row>
    <row r="17" spans="1:8" x14ac:dyDescent="0.2">
      <c r="A17" s="131">
        <v>12</v>
      </c>
      <c r="B17" s="132" t="s">
        <v>102</v>
      </c>
      <c r="C17" s="133">
        <f>'2'!C17-'8'!C17-'9'!C17</f>
        <v>150463717</v>
      </c>
      <c r="D17" s="133">
        <f>'2'!D17-'8'!D17-'9'!D17</f>
        <v>150463717</v>
      </c>
      <c r="E17" s="133">
        <f>'2'!E17-'8'!E17-'9'!E17</f>
        <v>0</v>
      </c>
      <c r="F17" s="133">
        <f>'2'!F17-'8'!F17-'9'!F17</f>
        <v>0</v>
      </c>
      <c r="G17" s="133">
        <f>'2'!G17-'8'!G17-'9'!G17</f>
        <v>0</v>
      </c>
      <c r="H17" s="133">
        <f>'2'!H17-'8'!H17-'9'!H17</f>
        <v>0</v>
      </c>
    </row>
    <row r="18" spans="1:8" x14ac:dyDescent="0.2">
      <c r="A18" s="131">
        <v>13</v>
      </c>
      <c r="B18" s="132" t="s">
        <v>103</v>
      </c>
      <c r="C18" s="133">
        <f>'2'!C18-'8'!C18-'9'!C18</f>
        <v>36688900</v>
      </c>
      <c r="D18" s="133">
        <f>'2'!D18-'8'!D18-'9'!D18</f>
        <v>36688900</v>
      </c>
      <c r="E18" s="133">
        <f>'2'!E18-'8'!E18-'9'!E18</f>
        <v>0</v>
      </c>
      <c r="F18" s="133">
        <f>'2'!F18-'8'!F18-'9'!F18</f>
        <v>0</v>
      </c>
      <c r="G18" s="133">
        <f>'2'!G18-'8'!G18-'9'!G18</f>
        <v>0</v>
      </c>
      <c r="H18" s="133">
        <f>'2'!H18-'8'!H18-'9'!H18</f>
        <v>0</v>
      </c>
    </row>
    <row r="19" spans="1:8" x14ac:dyDescent="0.2">
      <c r="A19" s="131">
        <v>14</v>
      </c>
      <c r="B19" s="132" t="s">
        <v>104</v>
      </c>
      <c r="C19" s="133">
        <f>'2'!C19-'8'!C19-'9'!C19</f>
        <v>39000772</v>
      </c>
      <c r="D19" s="133">
        <f>'2'!D19-'8'!D19-'9'!D19</f>
        <v>0</v>
      </c>
      <c r="E19" s="133">
        <f>'2'!E19-'8'!E19-'9'!E19</f>
        <v>0</v>
      </c>
      <c r="F19" s="133">
        <f>'2'!F19-'8'!F19-'9'!F19</f>
        <v>39000772</v>
      </c>
      <c r="G19" s="133">
        <f>'2'!G19-'8'!G19-'9'!G19</f>
        <v>0</v>
      </c>
      <c r="H19" s="133">
        <f>'2'!H19-'8'!H19-'9'!H19</f>
        <v>0</v>
      </c>
    </row>
    <row r="20" spans="1:8" x14ac:dyDescent="0.2">
      <c r="A20" s="131">
        <v>15</v>
      </c>
      <c r="B20" s="132" t="s">
        <v>105</v>
      </c>
      <c r="C20" s="133">
        <f>'2'!C20-'8'!C20-'9'!C20</f>
        <v>660216</v>
      </c>
      <c r="D20" s="133">
        <f>'2'!D20-'8'!D20-'9'!D20</f>
        <v>660216</v>
      </c>
      <c r="E20" s="133">
        <f>'2'!E20-'8'!E20-'9'!E20</f>
        <v>0</v>
      </c>
      <c r="F20" s="133">
        <f>'2'!F20-'8'!F20-'9'!F20</f>
        <v>0</v>
      </c>
      <c r="G20" s="133">
        <f>'2'!G20-'8'!G20-'9'!G20</f>
        <v>0</v>
      </c>
      <c r="H20" s="133">
        <f>'2'!H20-'8'!H20-'9'!H20</f>
        <v>0</v>
      </c>
    </row>
    <row r="21" spans="1:8" ht="25.5" x14ac:dyDescent="0.2">
      <c r="A21" s="131">
        <v>16</v>
      </c>
      <c r="B21" s="138" t="s">
        <v>45</v>
      </c>
      <c r="C21" s="133">
        <f>'2'!C21-'8'!C21-'9'!C21</f>
        <v>694533686</v>
      </c>
      <c r="D21" s="133">
        <f>'2'!D21-'8'!D21-'9'!D21</f>
        <v>655532914</v>
      </c>
      <c r="E21" s="133">
        <f>'2'!E21-'8'!E21-'9'!E21</f>
        <v>0</v>
      </c>
      <c r="F21" s="133">
        <f>'2'!F21-'8'!F21-'9'!F21</f>
        <v>39000772</v>
      </c>
      <c r="G21" s="133">
        <f>'2'!G21-'8'!G21-'9'!G21</f>
        <v>0</v>
      </c>
      <c r="H21" s="133">
        <f>'2'!H21-'8'!H21-'9'!H21</f>
        <v>0</v>
      </c>
    </row>
    <row r="22" spans="1:8" x14ac:dyDescent="0.2">
      <c r="A22" s="131">
        <v>17</v>
      </c>
      <c r="B22" s="132" t="s">
        <v>46</v>
      </c>
      <c r="C22" s="133">
        <f>'2'!C22-'8'!C22-'9'!C22</f>
        <v>606000</v>
      </c>
      <c r="D22" s="133">
        <f>'2'!D22-'8'!D22-'9'!D22</f>
        <v>606000</v>
      </c>
      <c r="E22" s="133">
        <f>'2'!E22-'8'!E22-'9'!E22</f>
        <v>0</v>
      </c>
      <c r="F22" s="133">
        <f>'2'!F22-'8'!F22-'9'!F22</f>
        <v>0</v>
      </c>
      <c r="G22" s="133">
        <f>'2'!G22-'8'!G22-'9'!G22</f>
        <v>0</v>
      </c>
      <c r="H22" s="133">
        <f>'2'!H22-'8'!H22-'9'!H22</f>
        <v>0</v>
      </c>
    </row>
    <row r="23" spans="1:8" x14ac:dyDescent="0.2">
      <c r="A23" s="131">
        <v>18</v>
      </c>
      <c r="B23" s="132" t="s">
        <v>106</v>
      </c>
      <c r="C23" s="133">
        <f>'2'!C23-'8'!C23-'9'!C23</f>
        <v>606000</v>
      </c>
      <c r="D23" s="133">
        <f>'2'!D23-'8'!D23-'9'!D23</f>
        <v>606000</v>
      </c>
      <c r="E23" s="133">
        <f>'2'!E23-'8'!E23-'9'!E23</f>
        <v>0</v>
      </c>
      <c r="F23" s="133">
        <f>'2'!F23-'8'!F23-'9'!F23</f>
        <v>0</v>
      </c>
      <c r="G23" s="133">
        <f>'2'!G23-'8'!G23-'9'!G23</f>
        <v>0</v>
      </c>
      <c r="H23" s="133">
        <f>'2'!H23-'8'!H23-'9'!H23</f>
        <v>0</v>
      </c>
    </row>
    <row r="24" spans="1:8" x14ac:dyDescent="0.2">
      <c r="A24" s="131">
        <v>19</v>
      </c>
      <c r="B24" s="132" t="s">
        <v>107</v>
      </c>
      <c r="C24" s="133">
        <f>'2'!C24-'8'!C24-'9'!C24</f>
        <v>604046307</v>
      </c>
      <c r="D24" s="133">
        <f>'2'!D24-'8'!D24-'9'!D24</f>
        <v>604046307</v>
      </c>
      <c r="E24" s="133">
        <f>'2'!E24-'8'!E24-'9'!E24</f>
        <v>0</v>
      </c>
      <c r="F24" s="133">
        <f>'2'!F24-'8'!F24-'9'!F24</f>
        <v>0</v>
      </c>
      <c r="G24" s="133">
        <f>'2'!G24-'8'!G24-'9'!G24</f>
        <v>0</v>
      </c>
      <c r="H24" s="133">
        <f>'2'!H24-'8'!H24-'9'!H24</f>
        <v>0</v>
      </c>
    </row>
    <row r="25" spans="1:8" x14ac:dyDescent="0.2">
      <c r="A25" s="131">
        <v>20</v>
      </c>
      <c r="B25" s="132" t="s">
        <v>108</v>
      </c>
      <c r="C25" s="133">
        <f>'2'!C25-'8'!C25-'9'!C25</f>
        <v>81350056</v>
      </c>
      <c r="D25" s="133">
        <f>'2'!D25-'8'!D25-'9'!D25</f>
        <v>81350056</v>
      </c>
      <c r="E25" s="133">
        <f>'2'!E25-'8'!E25-'9'!E25</f>
        <v>0</v>
      </c>
      <c r="F25" s="133">
        <f>'2'!F25-'8'!F25-'9'!F25</f>
        <v>0</v>
      </c>
      <c r="G25" s="133">
        <f>'2'!G25-'8'!G25-'9'!G25</f>
        <v>0</v>
      </c>
      <c r="H25" s="133">
        <f>'2'!H25-'8'!H25-'9'!H25</f>
        <v>0</v>
      </c>
    </row>
    <row r="26" spans="1:8" x14ac:dyDescent="0.2">
      <c r="A26" s="131">
        <v>21</v>
      </c>
      <c r="B26" s="132" t="s">
        <v>109</v>
      </c>
      <c r="C26" s="133">
        <f>'2'!C26-'8'!C26-'9'!C26</f>
        <v>522696251</v>
      </c>
      <c r="D26" s="133">
        <f>'2'!D26-'8'!D26-'9'!D26</f>
        <v>522696251</v>
      </c>
      <c r="E26" s="133">
        <f>'2'!E26-'8'!E26-'9'!E26</f>
        <v>0</v>
      </c>
      <c r="F26" s="133">
        <f>'2'!F26-'8'!F26-'9'!F26</f>
        <v>0</v>
      </c>
      <c r="G26" s="133">
        <f>'2'!G26-'8'!G26-'9'!G26</f>
        <v>0</v>
      </c>
      <c r="H26" s="133">
        <f>'2'!H26-'8'!H26-'9'!H26</f>
        <v>0</v>
      </c>
    </row>
    <row r="27" spans="1:8" x14ac:dyDescent="0.2">
      <c r="A27" s="131">
        <v>22</v>
      </c>
      <c r="B27" s="132" t="s">
        <v>110</v>
      </c>
      <c r="C27" s="133">
        <f>'2'!C27-'8'!C27-'9'!C27</f>
        <v>0</v>
      </c>
      <c r="D27" s="133">
        <f>'2'!D27-'8'!D27-'9'!D27</f>
        <v>0</v>
      </c>
      <c r="E27" s="133">
        <f>'2'!E27-'8'!E27-'9'!E27</f>
        <v>0</v>
      </c>
      <c r="F27" s="133">
        <f>'2'!F27-'8'!F27-'9'!F27</f>
        <v>0</v>
      </c>
      <c r="G27" s="133">
        <f>'2'!G27-'8'!G27-'9'!G27</f>
        <v>0</v>
      </c>
      <c r="H27" s="133">
        <f>'2'!H27-'8'!H27-'9'!H27</f>
        <v>0</v>
      </c>
    </row>
    <row r="28" spans="1:8" x14ac:dyDescent="0.2">
      <c r="A28" s="131">
        <v>23</v>
      </c>
      <c r="B28" s="142" t="s">
        <v>111</v>
      </c>
      <c r="C28" s="133">
        <f>'2'!C28-'8'!C28-'9'!C28</f>
        <v>0</v>
      </c>
      <c r="D28" s="133">
        <f>'2'!D28-'8'!D28-'9'!D28</f>
        <v>0</v>
      </c>
      <c r="E28" s="133">
        <f>'2'!E28-'8'!E28-'9'!E28</f>
        <v>0</v>
      </c>
      <c r="F28" s="133">
        <f>'2'!F28-'8'!F28-'9'!F28</f>
        <v>0</v>
      </c>
      <c r="G28" s="133">
        <f>'2'!G28-'8'!G28-'9'!G28</f>
        <v>0</v>
      </c>
      <c r="H28" s="133">
        <f>'2'!H28-'8'!H28-'9'!H28</f>
        <v>0</v>
      </c>
    </row>
    <row r="29" spans="1:8" ht="25.5" x14ac:dyDescent="0.2">
      <c r="A29" s="131">
        <v>24</v>
      </c>
      <c r="B29" s="138" t="s">
        <v>47</v>
      </c>
      <c r="C29" s="133">
        <f>'2'!C29-'8'!C29-'9'!C29</f>
        <v>604652307</v>
      </c>
      <c r="D29" s="133">
        <f>'2'!D29-'8'!D29-'9'!D29</f>
        <v>604652307</v>
      </c>
      <c r="E29" s="133">
        <f>'2'!E29-'8'!E29-'9'!E29</f>
        <v>0</v>
      </c>
      <c r="F29" s="133">
        <f>'2'!F29-'8'!F29-'9'!F29</f>
        <v>0</v>
      </c>
      <c r="G29" s="133">
        <f>'2'!G29-'8'!G29-'9'!G29</f>
        <v>0</v>
      </c>
      <c r="H29" s="133">
        <f>'2'!H29-'8'!H29-'9'!H29</f>
        <v>0</v>
      </c>
    </row>
    <row r="30" spans="1:8" x14ac:dyDescent="0.2">
      <c r="A30" s="131">
        <v>25</v>
      </c>
      <c r="B30" s="132" t="s">
        <v>48</v>
      </c>
      <c r="C30" s="133">
        <f>'2'!C30-'8'!C30-'9'!C30</f>
        <v>100345888</v>
      </c>
      <c r="D30" s="133">
        <f>'2'!D30-'8'!D30-'9'!D30</f>
        <v>100345888</v>
      </c>
      <c r="E30" s="133">
        <f>'2'!E30-'8'!E30-'9'!E30</f>
        <v>0</v>
      </c>
      <c r="F30" s="133">
        <f>'2'!F30-'8'!F30-'9'!F30</f>
        <v>0</v>
      </c>
      <c r="G30" s="133">
        <f>'2'!G30-'8'!G30-'9'!G30</f>
        <v>0</v>
      </c>
      <c r="H30" s="133">
        <f>'2'!H30-'8'!H30-'9'!H30</f>
        <v>0</v>
      </c>
    </row>
    <row r="31" spans="1:8" x14ac:dyDescent="0.2">
      <c r="A31" s="131">
        <v>26</v>
      </c>
      <c r="B31" s="132" t="s">
        <v>49</v>
      </c>
      <c r="C31" s="133">
        <f>'2'!C31-'8'!C31-'9'!C31</f>
        <v>100345888</v>
      </c>
      <c r="D31" s="133">
        <f>'2'!D31-'8'!D31-'9'!D31</f>
        <v>100345888</v>
      </c>
      <c r="E31" s="133">
        <f>'2'!E31-'8'!E31-'9'!E31</f>
        <v>0</v>
      </c>
      <c r="F31" s="133">
        <f>'2'!F31-'8'!F31-'9'!F31</f>
        <v>0</v>
      </c>
      <c r="G31" s="133">
        <f>'2'!G31-'8'!G31-'9'!G31</f>
        <v>0</v>
      </c>
      <c r="H31" s="133">
        <f>'2'!H31-'8'!H31-'9'!H31</f>
        <v>0</v>
      </c>
    </row>
    <row r="32" spans="1:8" ht="16.5" customHeight="1" x14ac:dyDescent="0.2">
      <c r="A32" s="131">
        <v>27</v>
      </c>
      <c r="B32" s="132" t="s">
        <v>50</v>
      </c>
      <c r="C32" s="133">
        <f>'2'!C32-'8'!C32-'9'!C32</f>
        <v>0</v>
      </c>
      <c r="D32" s="133">
        <f>'2'!D32-'8'!D32-'9'!D32</f>
        <v>0</v>
      </c>
      <c r="E32" s="133">
        <f>'2'!E32-'8'!E32-'9'!E32</f>
        <v>0</v>
      </c>
      <c r="F32" s="133">
        <f>'2'!F32-'8'!F32-'9'!F32</f>
        <v>0</v>
      </c>
      <c r="G32" s="133">
        <f>'2'!G32-'8'!G32-'9'!G32</f>
        <v>0</v>
      </c>
      <c r="H32" s="133">
        <f>'2'!H32-'8'!H32-'9'!H32</f>
        <v>0</v>
      </c>
    </row>
    <row r="33" spans="1:8" ht="18.75" customHeight="1" x14ac:dyDescent="0.2">
      <c r="A33" s="131">
        <v>28</v>
      </c>
      <c r="B33" s="132" t="s">
        <v>51</v>
      </c>
      <c r="C33" s="133">
        <f>'2'!C33-'8'!C33-'9'!C33</f>
        <v>254090313</v>
      </c>
      <c r="D33" s="133">
        <f>'2'!D33-'8'!D33-'9'!D33</f>
        <v>254090313</v>
      </c>
      <c r="E33" s="133">
        <f>'2'!E33-'8'!E33-'9'!E33</f>
        <v>0</v>
      </c>
      <c r="F33" s="133">
        <f>'2'!F33-'8'!F33-'9'!F33</f>
        <v>0</v>
      </c>
      <c r="G33" s="133">
        <f>'2'!G33-'8'!G33-'9'!G33</f>
        <v>0</v>
      </c>
      <c r="H33" s="133">
        <f>'2'!H33-'8'!H33-'9'!H33</f>
        <v>0</v>
      </c>
    </row>
    <row r="34" spans="1:8" x14ac:dyDescent="0.2">
      <c r="A34" s="131">
        <v>29</v>
      </c>
      <c r="B34" s="132" t="s">
        <v>112</v>
      </c>
      <c r="C34" s="133">
        <f>'2'!C34-'8'!C34-'9'!C34</f>
        <v>0</v>
      </c>
      <c r="D34" s="133">
        <f>'2'!D34-'8'!D34-'9'!D34</f>
        <v>0</v>
      </c>
      <c r="E34" s="133">
        <f>'2'!E34-'8'!E34-'9'!E34</f>
        <v>0</v>
      </c>
      <c r="F34" s="133">
        <f>'2'!F34-'8'!F34-'9'!F34</f>
        <v>0</v>
      </c>
      <c r="G34" s="133">
        <f>'2'!G34-'8'!G34-'9'!G34</f>
        <v>0</v>
      </c>
      <c r="H34" s="133">
        <f>'2'!H34-'8'!H34-'9'!H34</f>
        <v>0</v>
      </c>
    </row>
    <row r="35" spans="1:8" ht="25.5" x14ac:dyDescent="0.2">
      <c r="A35" s="131">
        <v>30</v>
      </c>
      <c r="B35" s="132" t="s">
        <v>113</v>
      </c>
      <c r="C35" s="133">
        <f>'2'!C35-'8'!C35-'9'!C35</f>
        <v>46610</v>
      </c>
      <c r="D35" s="133">
        <f>'2'!D35-'8'!D35-'9'!D35</f>
        <v>46610</v>
      </c>
      <c r="E35" s="133">
        <f>'2'!E35-'8'!E35-'9'!E35</f>
        <v>0</v>
      </c>
      <c r="F35" s="133">
        <f>'2'!F35-'8'!F35-'9'!F35</f>
        <v>0</v>
      </c>
      <c r="G35" s="133">
        <f>'2'!G35-'8'!G35-'9'!G35</f>
        <v>0</v>
      </c>
      <c r="H35" s="133">
        <f>'2'!H35-'8'!H35-'9'!H35</f>
        <v>0</v>
      </c>
    </row>
    <row r="36" spans="1:8" x14ac:dyDescent="0.2">
      <c r="A36" s="131">
        <v>31</v>
      </c>
      <c r="B36" s="132" t="s">
        <v>52</v>
      </c>
      <c r="C36" s="133">
        <f>'2'!C36-'8'!C36-'9'!C36</f>
        <v>254136923</v>
      </c>
      <c r="D36" s="133">
        <f>'2'!D36-'8'!D36-'9'!D36</f>
        <v>254136923</v>
      </c>
      <c r="E36" s="133">
        <f>'2'!E36-'8'!E36-'9'!E36</f>
        <v>0</v>
      </c>
      <c r="F36" s="133">
        <f>'2'!F36-'8'!F36-'9'!F36</f>
        <v>0</v>
      </c>
      <c r="G36" s="133">
        <f>'2'!G36-'8'!G36-'9'!G36</f>
        <v>0</v>
      </c>
      <c r="H36" s="133">
        <f>'2'!H36-'8'!H36-'9'!H36</f>
        <v>0</v>
      </c>
    </row>
    <row r="37" spans="1:8" x14ac:dyDescent="0.2">
      <c r="A37" s="131">
        <v>32</v>
      </c>
      <c r="B37" s="132" t="s">
        <v>53</v>
      </c>
      <c r="C37" s="133">
        <f>'2'!C37-'8'!C37-'9'!C37</f>
        <v>400000</v>
      </c>
      <c r="D37" s="133">
        <f>'2'!D37-'8'!D37-'9'!D37</f>
        <v>400000</v>
      </c>
      <c r="E37" s="133">
        <f>'2'!E37-'8'!E37-'9'!E37</f>
        <v>0</v>
      </c>
      <c r="F37" s="133">
        <f>'2'!F37-'8'!F37-'9'!F37</f>
        <v>0</v>
      </c>
      <c r="G37" s="133">
        <f>'2'!G37-'8'!G37-'9'!G37</f>
        <v>0</v>
      </c>
      <c r="H37" s="133">
        <f>'2'!H37-'8'!H37-'9'!H37</f>
        <v>0</v>
      </c>
    </row>
    <row r="38" spans="1:8" ht="51" x14ac:dyDescent="0.2">
      <c r="A38" s="131">
        <v>33</v>
      </c>
      <c r="B38" s="132" t="s">
        <v>114</v>
      </c>
      <c r="C38" s="133">
        <f>'2'!C38-'8'!C38-'9'!C38</f>
        <v>50000</v>
      </c>
      <c r="D38" s="133">
        <f>'2'!D38-'8'!D38-'9'!D38</f>
        <v>50000</v>
      </c>
      <c r="E38" s="133">
        <f>'2'!E38-'8'!E38-'9'!E38</f>
        <v>0</v>
      </c>
      <c r="F38" s="133">
        <f>'2'!F38-'8'!F38-'9'!F38</f>
        <v>0</v>
      </c>
      <c r="G38" s="133">
        <f>'2'!G38-'8'!G38-'9'!G38</f>
        <v>0</v>
      </c>
      <c r="H38" s="133">
        <f>'2'!H38-'8'!H38-'9'!H38</f>
        <v>0</v>
      </c>
    </row>
    <row r="39" spans="1:8" x14ac:dyDescent="0.2">
      <c r="A39" s="131">
        <v>34</v>
      </c>
      <c r="B39" s="132" t="s">
        <v>115</v>
      </c>
      <c r="C39" s="133">
        <f>'2'!C39-'8'!C39-'9'!C39</f>
        <v>350000</v>
      </c>
      <c r="D39" s="133">
        <f>'2'!D39-'8'!D39-'9'!D39</f>
        <v>350000</v>
      </c>
      <c r="E39" s="133">
        <f>'2'!E39-'8'!E39-'9'!E39</f>
        <v>0</v>
      </c>
      <c r="F39" s="133">
        <f>'2'!F39-'8'!F39-'9'!F39</f>
        <v>0</v>
      </c>
      <c r="G39" s="133">
        <f>'2'!G39-'8'!G39-'9'!G39</f>
        <v>0</v>
      </c>
      <c r="H39" s="133">
        <f>'2'!H39-'8'!H39-'9'!H39</f>
        <v>0</v>
      </c>
    </row>
    <row r="40" spans="1:8" x14ac:dyDescent="0.2">
      <c r="A40" s="131">
        <v>35</v>
      </c>
      <c r="B40" s="138" t="s">
        <v>54</v>
      </c>
      <c r="C40" s="133">
        <f>'2'!C40-'8'!C40-'9'!C40</f>
        <v>354882811</v>
      </c>
      <c r="D40" s="133">
        <f>'2'!D40-'8'!D40-'9'!D40</f>
        <v>354882811</v>
      </c>
      <c r="E40" s="133">
        <f>'2'!E40-'8'!E40-'9'!E40</f>
        <v>0</v>
      </c>
      <c r="F40" s="133">
        <f>'2'!F40-'8'!F40-'9'!F40</f>
        <v>0</v>
      </c>
      <c r="G40" s="133">
        <f>'2'!G40-'8'!G40-'9'!G40</f>
        <v>0</v>
      </c>
      <c r="H40" s="133">
        <f>'2'!H40-'8'!H40-'9'!H40</f>
        <v>0</v>
      </c>
    </row>
    <row r="41" spans="1:8" x14ac:dyDescent="0.2">
      <c r="A41" s="131">
        <v>36</v>
      </c>
      <c r="B41" s="136" t="s">
        <v>116</v>
      </c>
      <c r="C41" s="133">
        <f>'2'!C41-'8'!C41-'9'!C41</f>
        <v>0</v>
      </c>
      <c r="D41" s="133">
        <f>'2'!D41-'8'!D41-'9'!D41</f>
        <v>0</v>
      </c>
      <c r="E41" s="133">
        <f>'2'!E41-'8'!E41-'9'!E41</f>
        <v>0</v>
      </c>
      <c r="F41" s="133">
        <f>'2'!F41-'8'!F41-'9'!F41</f>
        <v>0</v>
      </c>
      <c r="G41" s="133">
        <f>'2'!G41-'8'!G41-'9'!G41</f>
        <v>0</v>
      </c>
      <c r="H41" s="133">
        <f>'2'!H41-'8'!H41-'9'!H41</f>
        <v>0</v>
      </c>
    </row>
    <row r="42" spans="1:8" x14ac:dyDescent="0.2">
      <c r="A42" s="131">
        <v>37</v>
      </c>
      <c r="B42" s="144" t="s">
        <v>55</v>
      </c>
      <c r="C42" s="133">
        <f>'2'!C42-'8'!C42-'9'!C42</f>
        <v>10478654</v>
      </c>
      <c r="D42" s="133">
        <f>'2'!D42-'8'!D42-'9'!D42</f>
        <v>0</v>
      </c>
      <c r="E42" s="133">
        <f>'2'!E42-'8'!E42-'9'!E42</f>
        <v>220000</v>
      </c>
      <c r="F42" s="133">
        <f>'2'!F42-'8'!F42-'9'!F42</f>
        <v>1200000</v>
      </c>
      <c r="G42" s="133">
        <f>'2'!G42-'8'!G42-'9'!G42</f>
        <v>1400000</v>
      </c>
      <c r="H42" s="133">
        <f>'2'!H42-'8'!H42-'9'!H42</f>
        <v>7658654</v>
      </c>
    </row>
    <row r="43" spans="1:8" x14ac:dyDescent="0.2">
      <c r="A43" s="131">
        <v>38</v>
      </c>
      <c r="B43" s="144" t="s">
        <v>117</v>
      </c>
      <c r="C43" s="133">
        <f>'2'!C43-'8'!C43-'9'!C43</f>
        <v>6098022</v>
      </c>
      <c r="D43" s="133">
        <f>'2'!D43-'8'!D43-'9'!D43</f>
        <v>0</v>
      </c>
      <c r="E43" s="133">
        <f>'2'!E43-'8'!E43-'9'!E43</f>
        <v>0</v>
      </c>
      <c r="F43" s="133">
        <f>'2'!F43-'8'!F43-'9'!F43</f>
        <v>0</v>
      </c>
      <c r="G43" s="133">
        <f>'2'!G43-'8'!G43-'9'!G43</f>
        <v>0</v>
      </c>
      <c r="H43" s="133">
        <f>'2'!H43-'8'!H43-'9'!H43</f>
        <v>6098022</v>
      </c>
    </row>
    <row r="44" spans="1:8" x14ac:dyDescent="0.2">
      <c r="A44" s="131">
        <v>39</v>
      </c>
      <c r="B44" s="144" t="s">
        <v>56</v>
      </c>
      <c r="C44" s="133">
        <f>'2'!C44-'8'!C44-'9'!C44</f>
        <v>2170000</v>
      </c>
      <c r="D44" s="133">
        <f>'2'!D44-'8'!D44-'9'!D44</f>
        <v>0</v>
      </c>
      <c r="E44" s="133">
        <f>'2'!E44-'8'!E44-'9'!E44</f>
        <v>220000</v>
      </c>
      <c r="F44" s="133">
        <f>'2'!F44-'8'!F44-'9'!F44</f>
        <v>600000</v>
      </c>
      <c r="G44" s="133">
        <f>'2'!G44-'8'!G44-'9'!G44</f>
        <v>1350000</v>
      </c>
      <c r="H44" s="133">
        <f>'2'!H44-'8'!H44-'9'!H44</f>
        <v>0</v>
      </c>
    </row>
    <row r="45" spans="1:8" x14ac:dyDescent="0.2">
      <c r="A45" s="131">
        <v>40</v>
      </c>
      <c r="B45" s="144" t="s">
        <v>118</v>
      </c>
      <c r="C45" s="133">
        <f>'2'!C45-'8'!C45-'9'!C45</f>
        <v>1560632</v>
      </c>
      <c r="D45" s="133">
        <f>'2'!D45-'8'!D45-'9'!D45</f>
        <v>0</v>
      </c>
      <c r="E45" s="133">
        <f>'2'!E45-'8'!E45-'9'!E45</f>
        <v>0</v>
      </c>
      <c r="F45" s="133">
        <f>'2'!F45-'8'!F45-'9'!F45</f>
        <v>0</v>
      </c>
      <c r="G45" s="133">
        <f>'2'!G45-'8'!G45-'9'!G45</f>
        <v>0</v>
      </c>
      <c r="H45" s="133">
        <f>'2'!H45-'8'!H45-'9'!H45</f>
        <v>1560632</v>
      </c>
    </row>
    <row r="46" spans="1:8" x14ac:dyDescent="0.2">
      <c r="A46" s="131">
        <v>41</v>
      </c>
      <c r="B46" s="144" t="s">
        <v>119</v>
      </c>
      <c r="C46" s="133">
        <f>'2'!C46-'8'!C46-'9'!C46</f>
        <v>650000</v>
      </c>
      <c r="D46" s="133">
        <f>'2'!D46-'8'!D46-'9'!D46</f>
        <v>0</v>
      </c>
      <c r="E46" s="133">
        <f>'2'!E46-'8'!E46-'9'!E46</f>
        <v>0</v>
      </c>
      <c r="F46" s="133">
        <f>'2'!F46-'8'!F46-'9'!F46</f>
        <v>600000</v>
      </c>
      <c r="G46" s="133">
        <f>'2'!G46-'8'!G46-'9'!G46</f>
        <v>50000</v>
      </c>
      <c r="H46" s="133">
        <f>'2'!H46-'8'!H46-'9'!H46</f>
        <v>0</v>
      </c>
    </row>
    <row r="47" spans="1:8" x14ac:dyDescent="0.2">
      <c r="A47" s="131">
        <v>42</v>
      </c>
      <c r="B47" s="132" t="s">
        <v>57</v>
      </c>
      <c r="C47" s="133">
        <f>'2'!C47-'8'!C47-'9'!C47</f>
        <v>3640000</v>
      </c>
      <c r="D47" s="133">
        <f>'2'!D47-'8'!D47-'9'!D47</f>
        <v>1173000</v>
      </c>
      <c r="E47" s="133">
        <f>'2'!E47-'8'!E47-'9'!E47</f>
        <v>1400000</v>
      </c>
      <c r="F47" s="133">
        <f>'2'!F47-'8'!F47-'9'!F47</f>
        <v>1067000</v>
      </c>
      <c r="G47" s="133">
        <f>'2'!G47-'8'!G47-'9'!G47</f>
        <v>0</v>
      </c>
      <c r="H47" s="133">
        <f>'2'!H47-'8'!H47-'9'!H47</f>
        <v>0</v>
      </c>
    </row>
    <row r="48" spans="1:8" x14ac:dyDescent="0.2">
      <c r="A48" s="131">
        <v>43</v>
      </c>
      <c r="B48" s="132" t="s">
        <v>58</v>
      </c>
      <c r="C48" s="133">
        <f>'2'!C48-'8'!C48-'9'!C48</f>
        <v>2804000</v>
      </c>
      <c r="D48" s="133">
        <f>'2'!D48-'8'!D48-'9'!D48</f>
        <v>600000</v>
      </c>
      <c r="E48" s="133">
        <f>'2'!E48-'8'!E48-'9'!E48</f>
        <v>1400000</v>
      </c>
      <c r="F48" s="133">
        <f>'2'!F48-'8'!F48-'9'!F48</f>
        <v>804000</v>
      </c>
      <c r="G48" s="133">
        <f>'2'!G48-'8'!G48-'9'!G48</f>
        <v>0</v>
      </c>
      <c r="H48" s="133">
        <f>'2'!H48-'8'!H48-'9'!H48</f>
        <v>0</v>
      </c>
    </row>
    <row r="49" spans="1:8" x14ac:dyDescent="0.2">
      <c r="A49" s="131">
        <v>44</v>
      </c>
      <c r="B49" s="132" t="s">
        <v>59</v>
      </c>
      <c r="C49" s="133">
        <f>'2'!C49-'8'!C49-'9'!C49</f>
        <v>836000</v>
      </c>
      <c r="D49" s="133">
        <f>'2'!D49-'8'!D49-'9'!D49</f>
        <v>573000</v>
      </c>
      <c r="E49" s="133">
        <f>'2'!E49-'8'!E49-'9'!E49</f>
        <v>0</v>
      </c>
      <c r="F49" s="133">
        <f>'2'!F49-'8'!F49-'9'!F49</f>
        <v>263000</v>
      </c>
      <c r="G49" s="133">
        <f>'2'!G49-'8'!G49-'9'!G49</f>
        <v>0</v>
      </c>
      <c r="H49" s="133">
        <f>'2'!H49-'8'!H49-'9'!H49</f>
        <v>0</v>
      </c>
    </row>
    <row r="50" spans="1:8" x14ac:dyDescent="0.2">
      <c r="A50" s="131">
        <v>45</v>
      </c>
      <c r="B50" s="132" t="s">
        <v>120</v>
      </c>
      <c r="C50" s="133">
        <f>'2'!C50-'8'!C50-'9'!C50</f>
        <v>947387</v>
      </c>
      <c r="D50" s="133">
        <f>'2'!D50-'8'!D50-'9'!D50</f>
        <v>947387</v>
      </c>
      <c r="E50" s="133">
        <f>'2'!E50-'8'!E50-'9'!E50</f>
        <v>0</v>
      </c>
      <c r="F50" s="133">
        <f>'2'!F50-'8'!F50-'9'!F50</f>
        <v>0</v>
      </c>
      <c r="G50" s="133">
        <f>'2'!G50-'8'!G50-'9'!G50</f>
        <v>0</v>
      </c>
      <c r="H50" s="133">
        <f>'2'!H50-'8'!H50-'9'!H50</f>
        <v>0</v>
      </c>
    </row>
    <row r="51" spans="1:8" ht="25.5" x14ac:dyDescent="0.2">
      <c r="A51" s="131">
        <v>46</v>
      </c>
      <c r="B51" s="132" t="s">
        <v>121</v>
      </c>
      <c r="C51" s="133">
        <f>'2'!C51-'8'!C51-'9'!C51</f>
        <v>0</v>
      </c>
      <c r="D51" s="133">
        <f>'2'!D51-'8'!D51-'9'!D51</f>
        <v>0</v>
      </c>
      <c r="E51" s="133">
        <f>'2'!E51-'8'!E51-'9'!E51</f>
        <v>0</v>
      </c>
      <c r="F51" s="133">
        <f>'2'!F51-'8'!F51-'9'!F51</f>
        <v>0</v>
      </c>
      <c r="G51" s="133">
        <f>'2'!G51-'8'!G51-'9'!G51</f>
        <v>0</v>
      </c>
      <c r="H51" s="133">
        <f>'2'!H51-'8'!H51-'9'!H51</f>
        <v>0</v>
      </c>
    </row>
    <row r="52" spans="1:8" ht="25.5" x14ac:dyDescent="0.2">
      <c r="A52" s="131">
        <v>47</v>
      </c>
      <c r="B52" s="132" t="s">
        <v>60</v>
      </c>
      <c r="C52" s="133">
        <f>'2'!C52-'8'!C52-'9'!C52</f>
        <v>1157207</v>
      </c>
      <c r="D52" s="133">
        <f>'2'!D52-'8'!D52-'9'!D52</f>
        <v>1157207</v>
      </c>
      <c r="E52" s="133">
        <f>'2'!E52-'8'!E52-'9'!E52</f>
        <v>0</v>
      </c>
      <c r="F52" s="133">
        <f>'2'!F52-'8'!F52-'9'!F52</f>
        <v>0</v>
      </c>
      <c r="G52" s="133">
        <f>'2'!G52-'8'!G52-'9'!G52</f>
        <v>0</v>
      </c>
      <c r="H52" s="133">
        <f>'2'!H52-'8'!H52-'9'!H52</f>
        <v>0</v>
      </c>
    </row>
    <row r="53" spans="1:8" x14ac:dyDescent="0.2">
      <c r="A53" s="131">
        <v>48</v>
      </c>
      <c r="B53" s="132" t="s">
        <v>122</v>
      </c>
      <c r="C53" s="133">
        <f>'2'!C53-'8'!C53-'9'!C53</f>
        <v>-209820</v>
      </c>
      <c r="D53" s="133">
        <f>'2'!D53-'8'!D53-'9'!D53</f>
        <v>-209820</v>
      </c>
      <c r="E53" s="133">
        <f>'2'!E53-'8'!E53-'9'!E53</f>
        <v>0</v>
      </c>
      <c r="F53" s="133">
        <f>'2'!F53-'8'!F53-'9'!F53</f>
        <v>0</v>
      </c>
      <c r="G53" s="133">
        <f>'2'!G53-'8'!G53-'9'!G53</f>
        <v>0</v>
      </c>
      <c r="H53" s="133">
        <f>'2'!H53-'8'!H53-'9'!H53</f>
        <v>0</v>
      </c>
    </row>
    <row r="54" spans="1:8" x14ac:dyDescent="0.2">
      <c r="A54" s="131">
        <v>49</v>
      </c>
      <c r="B54" s="132" t="s">
        <v>61</v>
      </c>
      <c r="C54" s="133">
        <f>'2'!C54-'8'!C54-'9'!C54</f>
        <v>0</v>
      </c>
      <c r="D54" s="133">
        <f>'2'!D54-'8'!D54-'9'!D54</f>
        <v>0</v>
      </c>
      <c r="E54" s="133">
        <f>'2'!E54-'8'!E54-'9'!E54</f>
        <v>0</v>
      </c>
      <c r="F54" s="133">
        <f>'2'!F54-'8'!F54-'9'!F54</f>
        <v>0</v>
      </c>
      <c r="G54" s="133">
        <f>'2'!G54-'8'!G54-'9'!G54</f>
        <v>0</v>
      </c>
      <c r="H54" s="133">
        <f>'2'!H54-'8'!H54-'9'!H54</f>
        <v>0</v>
      </c>
    </row>
    <row r="55" spans="1:8" x14ac:dyDescent="0.2">
      <c r="A55" s="131">
        <v>50</v>
      </c>
      <c r="B55" s="132" t="s">
        <v>123</v>
      </c>
      <c r="C55" s="133">
        <f>'2'!C55-'8'!C55-'9'!C55</f>
        <v>1842030</v>
      </c>
      <c r="D55" s="133">
        <f>'2'!D55-'8'!D55-'9'!D55</f>
        <v>0</v>
      </c>
      <c r="E55" s="133">
        <f>'2'!E55-'8'!E55-'9'!E55</f>
        <v>0</v>
      </c>
      <c r="F55" s="133">
        <f>'2'!F55-'8'!F55-'9'!F55</f>
        <v>0</v>
      </c>
      <c r="G55" s="133">
        <f>'2'!G55-'8'!G55-'9'!G55</f>
        <v>0</v>
      </c>
      <c r="H55" s="133">
        <f>'2'!H55-'8'!H55-'9'!H55</f>
        <v>1842030</v>
      </c>
    </row>
    <row r="56" spans="1:8" x14ac:dyDescent="0.2">
      <c r="A56" s="131">
        <v>51</v>
      </c>
      <c r="B56" s="132" t="s">
        <v>124</v>
      </c>
      <c r="C56" s="133">
        <f>'2'!C56-'8'!C56-'9'!C56</f>
        <v>5561508</v>
      </c>
      <c r="D56" s="133">
        <f>'2'!D56-'8'!D56-'9'!D56</f>
        <v>2049703</v>
      </c>
      <c r="E56" s="133">
        <f>'2'!E56-'8'!E56-'9'!E56</f>
        <v>437400</v>
      </c>
      <c r="F56" s="133">
        <f>'2'!F56-'8'!F56-'9'!F56</f>
        <v>509220</v>
      </c>
      <c r="G56" s="133">
        <f>'2'!G56-'8'!G56-'9'!G56</f>
        <v>0</v>
      </c>
      <c r="H56" s="133">
        <f>'2'!H56-'8'!H56-'9'!H56</f>
        <v>2565185</v>
      </c>
    </row>
    <row r="57" spans="1:8" x14ac:dyDescent="0.2">
      <c r="A57" s="131">
        <v>52</v>
      </c>
      <c r="B57" s="132" t="s">
        <v>62</v>
      </c>
      <c r="C57" s="133">
        <f>'2'!C57-'8'!C57-'9'!C57</f>
        <v>0</v>
      </c>
      <c r="D57" s="133">
        <f>'2'!D57-'8'!D57-'9'!D57</f>
        <v>0</v>
      </c>
      <c r="E57" s="133">
        <f>'2'!E57-'8'!E57-'9'!E57</f>
        <v>0</v>
      </c>
      <c r="F57" s="133">
        <f>'2'!F57-'8'!F57-'9'!F57</f>
        <v>0</v>
      </c>
      <c r="G57" s="133">
        <f>'2'!G57-'8'!G57-'9'!G57</f>
        <v>0</v>
      </c>
      <c r="H57" s="133">
        <f>'2'!H57-'8'!H57-'9'!H57</f>
        <v>0</v>
      </c>
    </row>
    <row r="58" spans="1:8" ht="25.5" x14ac:dyDescent="0.2">
      <c r="A58" s="131">
        <v>53</v>
      </c>
      <c r="B58" s="132" t="s">
        <v>125</v>
      </c>
      <c r="C58" s="133">
        <f>'2'!C58-'8'!C58-'9'!C58</f>
        <v>2030000</v>
      </c>
      <c r="D58" s="133">
        <f>'2'!D58-'8'!D58-'9'!D58</f>
        <v>2030000</v>
      </c>
      <c r="E58" s="133">
        <f>'2'!E58-'8'!E58-'9'!E58</f>
        <v>0</v>
      </c>
      <c r="F58" s="133">
        <f>'2'!F58-'8'!F58-'9'!F58</f>
        <v>0</v>
      </c>
      <c r="G58" s="133">
        <f>'2'!G58-'8'!G58-'9'!G58</f>
        <v>0</v>
      </c>
      <c r="H58" s="133">
        <f>'2'!H58-'8'!H58-'9'!H58</f>
        <v>0</v>
      </c>
    </row>
    <row r="59" spans="1:8" x14ac:dyDescent="0.2">
      <c r="A59" s="131">
        <v>54</v>
      </c>
      <c r="B59" s="132" t="s">
        <v>126</v>
      </c>
      <c r="C59" s="133">
        <f>'2'!C59-'8'!C59-'9'!C59</f>
        <v>0</v>
      </c>
      <c r="D59" s="133">
        <f>'2'!D59-'8'!D59-'9'!D59</f>
        <v>0</v>
      </c>
      <c r="E59" s="133">
        <f>'2'!E59-'8'!E59-'9'!E59</f>
        <v>0</v>
      </c>
      <c r="F59" s="133">
        <f>'2'!F59-'8'!F59-'9'!F59</f>
        <v>0</v>
      </c>
      <c r="G59" s="133">
        <f>'2'!G59-'8'!G59-'9'!G59</f>
        <v>0</v>
      </c>
      <c r="H59" s="133">
        <f>'2'!H59-'8'!H59-'9'!H59</f>
        <v>0</v>
      </c>
    </row>
    <row r="60" spans="1:8" x14ac:dyDescent="0.2">
      <c r="A60" s="131">
        <v>55</v>
      </c>
      <c r="B60" s="132" t="s">
        <v>63</v>
      </c>
      <c r="C60" s="133">
        <f>'2'!C60-'8'!C60-'9'!C60</f>
        <v>817545</v>
      </c>
      <c r="D60" s="133">
        <f>'2'!D60-'8'!D60-'9'!D60</f>
        <v>817545</v>
      </c>
      <c r="E60" s="133">
        <f>'2'!E60-'8'!E60-'9'!E60</f>
        <v>0</v>
      </c>
      <c r="F60" s="133">
        <f>'2'!F60-'8'!F60-'9'!F60</f>
        <v>0</v>
      </c>
      <c r="G60" s="133">
        <f>'2'!G60-'8'!G60-'9'!G60</f>
        <v>0</v>
      </c>
      <c r="H60" s="133">
        <f>'2'!H60-'8'!H60-'9'!H60</f>
        <v>0</v>
      </c>
    </row>
    <row r="61" spans="1:8" x14ac:dyDescent="0.2">
      <c r="A61" s="131">
        <v>56</v>
      </c>
      <c r="B61" s="132" t="s">
        <v>127</v>
      </c>
      <c r="C61" s="133">
        <f>'2'!C61-'8'!C61-'9'!C61</f>
        <v>151000</v>
      </c>
      <c r="D61" s="133">
        <f>'2'!D61-'8'!D61-'9'!D61</f>
        <v>0</v>
      </c>
      <c r="E61" s="133">
        <f>'2'!E61-'8'!E61-'9'!E61</f>
        <v>0</v>
      </c>
      <c r="F61" s="133">
        <f>'2'!F61-'8'!F61-'9'!F61</f>
        <v>151000</v>
      </c>
      <c r="G61" s="133">
        <f>'2'!G61-'8'!G61-'9'!G61</f>
        <v>0</v>
      </c>
      <c r="H61" s="133">
        <f>'2'!H61-'8'!H61-'9'!H61</f>
        <v>0</v>
      </c>
    </row>
    <row r="62" spans="1:8" x14ac:dyDescent="0.2">
      <c r="A62" s="131">
        <v>57</v>
      </c>
      <c r="B62" s="138" t="s">
        <v>64</v>
      </c>
      <c r="C62" s="133">
        <f>'2'!C62-'8'!C62-'9'!C62</f>
        <v>25468124</v>
      </c>
      <c r="D62" s="133">
        <f>'2'!D62-'8'!D62-'9'!D62</f>
        <v>7017635</v>
      </c>
      <c r="E62" s="133">
        <f>'2'!E62-'8'!E62-'9'!E62</f>
        <v>2057400</v>
      </c>
      <c r="F62" s="133">
        <f>'2'!F62-'8'!F62-'9'!F62</f>
        <v>2927220</v>
      </c>
      <c r="G62" s="133">
        <f>'2'!G62-'8'!G62-'9'!G62</f>
        <v>1400000</v>
      </c>
      <c r="H62" s="133">
        <f>'2'!H62-'8'!H62-'9'!H62</f>
        <v>12065869</v>
      </c>
    </row>
    <row r="63" spans="1:8" x14ac:dyDescent="0.2">
      <c r="A63" s="131">
        <v>58</v>
      </c>
      <c r="B63" s="132" t="s">
        <v>128</v>
      </c>
      <c r="C63" s="133">
        <f>'2'!C63-'8'!C63-'9'!C63</f>
        <v>6105200</v>
      </c>
      <c r="D63" s="133">
        <f>'2'!D63-'8'!D63-'9'!D63</f>
        <v>6105200</v>
      </c>
      <c r="E63" s="133">
        <f>'2'!E63-'8'!E63-'9'!E63</f>
        <v>0</v>
      </c>
      <c r="F63" s="133">
        <f>'2'!F63-'8'!F63-'9'!F63</f>
        <v>0</v>
      </c>
      <c r="G63" s="133">
        <f>'2'!G63-'8'!G63-'9'!G63</f>
        <v>0</v>
      </c>
      <c r="H63" s="133">
        <f>'2'!H63-'8'!H63-'9'!H63</f>
        <v>0</v>
      </c>
    </row>
    <row r="64" spans="1:8" x14ac:dyDescent="0.2">
      <c r="A64" s="131">
        <v>59</v>
      </c>
      <c r="B64" s="132" t="s">
        <v>129</v>
      </c>
      <c r="C64" s="133">
        <f>'2'!C64-'8'!C64-'9'!C64</f>
        <v>0</v>
      </c>
      <c r="D64" s="133">
        <f>'2'!D64-'8'!D64-'9'!D64</f>
        <v>0</v>
      </c>
      <c r="E64" s="133">
        <f>'2'!E64-'8'!E64-'9'!E64</f>
        <v>0</v>
      </c>
      <c r="F64" s="133">
        <f>'2'!F64-'8'!F64-'9'!F64</f>
        <v>0</v>
      </c>
      <c r="G64" s="133">
        <f>'2'!G64-'8'!G64-'9'!G64</f>
        <v>0</v>
      </c>
      <c r="H64" s="133">
        <f>'2'!H64-'8'!H64-'9'!H64</f>
        <v>0</v>
      </c>
    </row>
    <row r="65" spans="1:8" x14ac:dyDescent="0.2">
      <c r="A65" s="131">
        <v>60</v>
      </c>
      <c r="B65" s="138" t="s">
        <v>65</v>
      </c>
      <c r="C65" s="133">
        <f>'2'!C65-'8'!C65-'9'!C65</f>
        <v>6105200</v>
      </c>
      <c r="D65" s="133">
        <f>'2'!D65-'8'!D65-'9'!D65</f>
        <v>6105200</v>
      </c>
      <c r="E65" s="133">
        <f>'2'!E65-'8'!E65-'9'!E65</f>
        <v>0</v>
      </c>
      <c r="F65" s="133">
        <f>'2'!F65-'8'!F65-'9'!F65</f>
        <v>0</v>
      </c>
      <c r="G65" s="133">
        <f>'2'!G65-'8'!G65-'9'!G65</f>
        <v>0</v>
      </c>
      <c r="H65" s="133">
        <f>'2'!H65-'8'!H65-'9'!H65</f>
        <v>0</v>
      </c>
    </row>
    <row r="66" spans="1:8" s="213" customFormat="1" x14ac:dyDescent="0.2">
      <c r="A66" s="335"/>
      <c r="B66" s="339" t="s">
        <v>367</v>
      </c>
      <c r="C66" s="133">
        <f>'2'!C66-'8'!C66-'9'!C66</f>
        <v>0</v>
      </c>
      <c r="D66" s="133">
        <f>'2'!D66-'8'!D66-'9'!D66</f>
        <v>0</v>
      </c>
      <c r="E66" s="133">
        <f>'2'!E66-'8'!E66-'9'!E66</f>
        <v>0</v>
      </c>
      <c r="F66" s="133">
        <f>'2'!F66-'8'!F66-'9'!F66</f>
        <v>0</v>
      </c>
      <c r="G66" s="133">
        <f>'2'!G66-'8'!G66-'9'!G66</f>
        <v>0</v>
      </c>
      <c r="H66" s="133">
        <f>'2'!H66-'8'!H66-'9'!H66</f>
        <v>0</v>
      </c>
    </row>
    <row r="67" spans="1:8" x14ac:dyDescent="0.2">
      <c r="A67" s="131">
        <v>61</v>
      </c>
      <c r="B67" s="158" t="s">
        <v>87</v>
      </c>
      <c r="C67" s="133">
        <f>'2'!C67-'8'!C67-'9'!C67</f>
        <v>1474213</v>
      </c>
      <c r="D67" s="133">
        <f>'2'!D67-'8'!D67-'9'!D67</f>
        <v>1474213</v>
      </c>
      <c r="E67" s="133">
        <f>'2'!E67-'8'!E67-'9'!E67</f>
        <v>0</v>
      </c>
      <c r="F67" s="133">
        <f>'2'!F67-'8'!F67-'9'!F67</f>
        <v>0</v>
      </c>
      <c r="G67" s="133">
        <f>'2'!G67-'8'!G67-'9'!G67</f>
        <v>0</v>
      </c>
      <c r="H67" s="133">
        <f>'2'!H67-'8'!H67-'9'!H67</f>
        <v>0</v>
      </c>
    </row>
    <row r="68" spans="1:8" x14ac:dyDescent="0.2">
      <c r="A68" s="131">
        <v>62</v>
      </c>
      <c r="B68" s="159" t="s">
        <v>86</v>
      </c>
      <c r="C68" s="133">
        <f>'2'!C68-'8'!C68-'9'!C68</f>
        <v>1474213</v>
      </c>
      <c r="D68" s="133">
        <f>'2'!D68-'8'!D68-'9'!D68</f>
        <v>1474213</v>
      </c>
      <c r="E68" s="133">
        <f>'2'!E68-'8'!E68-'9'!E68</f>
        <v>0</v>
      </c>
      <c r="F68" s="133">
        <f>'2'!F68-'8'!F68-'9'!F68</f>
        <v>0</v>
      </c>
      <c r="G68" s="133">
        <f>'2'!G68-'8'!G68-'9'!G68</f>
        <v>0</v>
      </c>
      <c r="H68" s="133">
        <f>'2'!H68-'8'!H68-'9'!H68</f>
        <v>0</v>
      </c>
    </row>
    <row r="69" spans="1:8" ht="25.5" x14ac:dyDescent="0.2">
      <c r="A69" s="131">
        <v>63</v>
      </c>
      <c r="B69" s="132" t="s">
        <v>66</v>
      </c>
      <c r="C69" s="133">
        <f>'2'!C69-'8'!C69-'9'!C69</f>
        <v>80000</v>
      </c>
      <c r="D69" s="133">
        <f>'2'!D69-'8'!D69-'9'!D69</f>
        <v>80000</v>
      </c>
      <c r="E69" s="133">
        <f>'2'!E69-'8'!E69-'9'!E69</f>
        <v>0</v>
      </c>
      <c r="F69" s="133">
        <f>'2'!F69-'8'!F69-'9'!F69</f>
        <v>0</v>
      </c>
      <c r="G69" s="133">
        <f>'2'!G69-'8'!G69-'9'!G69</f>
        <v>0</v>
      </c>
      <c r="H69" s="133">
        <f>'2'!H69-'8'!H69-'9'!H69</f>
        <v>0</v>
      </c>
    </row>
    <row r="70" spans="1:8" x14ac:dyDescent="0.2">
      <c r="A70" s="131">
        <v>64</v>
      </c>
      <c r="B70" s="132" t="s">
        <v>67</v>
      </c>
      <c r="C70" s="133">
        <f>'2'!C70-'8'!C70-'9'!C70</f>
        <v>0</v>
      </c>
      <c r="D70" s="133">
        <f>'2'!D70-'8'!D70-'9'!D70</f>
        <v>0</v>
      </c>
      <c r="E70" s="133">
        <f>'2'!E70-'8'!E70-'9'!E70</f>
        <v>0</v>
      </c>
      <c r="F70" s="133">
        <f>'2'!F70-'8'!F70-'9'!F70</f>
        <v>0</v>
      </c>
      <c r="G70" s="133">
        <f>'2'!G70-'8'!G70-'9'!G70</f>
        <v>0</v>
      </c>
      <c r="H70" s="133">
        <f>'2'!H70-'8'!H70-'9'!H70</f>
        <v>0</v>
      </c>
    </row>
    <row r="71" spans="1:8" x14ac:dyDescent="0.2">
      <c r="A71" s="131">
        <v>65</v>
      </c>
      <c r="B71" s="132" t="s">
        <v>68</v>
      </c>
      <c r="C71" s="133">
        <f>'2'!C71-'8'!C71-'9'!C71</f>
        <v>1693021</v>
      </c>
      <c r="D71" s="133">
        <f>'2'!D71-'8'!D71-'9'!D71</f>
        <v>1693021</v>
      </c>
      <c r="E71" s="133">
        <f>'2'!E71-'8'!E71-'9'!E71</f>
        <v>0</v>
      </c>
      <c r="F71" s="133">
        <f>'2'!F71-'8'!F71-'9'!F71</f>
        <v>0</v>
      </c>
      <c r="G71" s="133">
        <f>'2'!G71-'8'!G71-'9'!G71</f>
        <v>0</v>
      </c>
      <c r="H71" s="133">
        <f>'2'!H71-'8'!H71-'9'!H71</f>
        <v>0</v>
      </c>
    </row>
    <row r="72" spans="1:8" x14ac:dyDescent="0.2">
      <c r="A72" s="131">
        <v>66</v>
      </c>
      <c r="B72" s="138" t="s">
        <v>69</v>
      </c>
      <c r="C72" s="133">
        <f>'2'!C72-'8'!C72-'9'!C72</f>
        <v>1693021</v>
      </c>
      <c r="D72" s="133">
        <f>'2'!D72-'8'!D72-'9'!D72</f>
        <v>1693021</v>
      </c>
      <c r="E72" s="133">
        <f>'2'!E72-'8'!E72-'9'!E72</f>
        <v>0</v>
      </c>
      <c r="F72" s="133">
        <f>'2'!F72-'8'!F72-'9'!F72</f>
        <v>0</v>
      </c>
      <c r="G72" s="133">
        <f>'2'!G72-'8'!G72-'9'!G72</f>
        <v>0</v>
      </c>
      <c r="H72" s="133">
        <f>'2'!H72-'8'!H72-'9'!H72</f>
        <v>0</v>
      </c>
    </row>
    <row r="73" spans="1:8" x14ac:dyDescent="0.2">
      <c r="A73" s="131">
        <v>67</v>
      </c>
      <c r="B73" s="149" t="s">
        <v>70</v>
      </c>
      <c r="C73" s="133">
        <f>'2'!C73-'8'!C73-'9'!C73</f>
        <v>1688809362</v>
      </c>
      <c r="D73" s="133">
        <f>'2'!D73-'8'!D73-'9'!D73</f>
        <v>1631358101</v>
      </c>
      <c r="E73" s="133">
        <f>'2'!E73-'8'!E73-'9'!E73</f>
        <v>2057400</v>
      </c>
      <c r="F73" s="133">
        <f>'2'!F73-'8'!F73-'9'!F73</f>
        <v>41927992</v>
      </c>
      <c r="G73" s="133">
        <f>'2'!G73-'8'!G73-'9'!G73</f>
        <v>1400000</v>
      </c>
      <c r="H73" s="133">
        <f>'2'!H73-'8'!H73-'9'!H73</f>
        <v>12065869</v>
      </c>
    </row>
    <row r="74" spans="1:8" ht="25.5" x14ac:dyDescent="0.2">
      <c r="A74" s="131">
        <v>68</v>
      </c>
      <c r="B74" s="136" t="s">
        <v>130</v>
      </c>
      <c r="C74" s="133">
        <f>'2'!C74-'8'!C74-'9'!C74</f>
        <v>60000000</v>
      </c>
      <c r="D74" s="133">
        <f>'2'!D74-'8'!D74-'9'!D74</f>
        <v>60000000</v>
      </c>
      <c r="E74" s="133">
        <f>'2'!E74-'8'!E74-'9'!E74</f>
        <v>0</v>
      </c>
      <c r="F74" s="133">
        <f>'2'!F74-'8'!F74-'9'!F74</f>
        <v>0</v>
      </c>
      <c r="G74" s="133">
        <f>'2'!G74-'8'!G74-'9'!G74</f>
        <v>0</v>
      </c>
      <c r="H74" s="133">
        <f>'2'!H74-'8'!H74-'9'!H74</f>
        <v>0</v>
      </c>
    </row>
    <row r="75" spans="1:8" ht="25.5" x14ac:dyDescent="0.2">
      <c r="A75" s="131">
        <v>69</v>
      </c>
      <c r="B75" s="132" t="s">
        <v>131</v>
      </c>
      <c r="C75" s="133">
        <f>'2'!C75-'8'!C75-'9'!C75</f>
        <v>977706022</v>
      </c>
      <c r="D75" s="133">
        <f>'2'!D75-'8'!D75-'9'!D75</f>
        <v>932530487</v>
      </c>
      <c r="E75" s="133">
        <f>'2'!E75-'8'!E75-'9'!E75</f>
        <v>12183896</v>
      </c>
      <c r="F75" s="133">
        <f>'2'!F75-'8'!F75-'9'!F75</f>
        <v>21638751</v>
      </c>
      <c r="G75" s="133">
        <f>'2'!G75-'8'!G75-'9'!G75</f>
        <v>4001119</v>
      </c>
      <c r="H75" s="133">
        <f>'2'!H75-'8'!H75-'9'!H75</f>
        <v>7351769</v>
      </c>
    </row>
    <row r="76" spans="1:8" x14ac:dyDescent="0.2">
      <c r="A76" s="131">
        <v>70</v>
      </c>
      <c r="B76" s="132" t="s">
        <v>71</v>
      </c>
      <c r="C76" s="133">
        <f>'2'!C76-'8'!C76-'9'!C76</f>
        <v>32784225</v>
      </c>
      <c r="D76" s="133">
        <f>'2'!D76-'8'!D76-'9'!D76</f>
        <v>32784225</v>
      </c>
      <c r="E76" s="133">
        <f>'2'!E76-'8'!E76-'9'!E76</f>
        <v>0</v>
      </c>
      <c r="F76" s="133">
        <f>'2'!F76-'8'!F76-'9'!F76</f>
        <v>0</v>
      </c>
      <c r="G76" s="133">
        <f>'2'!G76-'8'!G76-'9'!G76</f>
        <v>0</v>
      </c>
      <c r="H76" s="133">
        <f>'2'!H76-'8'!H76-'9'!H76</f>
        <v>0</v>
      </c>
    </row>
    <row r="77" spans="1:8" x14ac:dyDescent="0.2">
      <c r="A77" s="131">
        <v>71</v>
      </c>
      <c r="B77" s="132" t="s">
        <v>132</v>
      </c>
      <c r="C77" s="133">
        <f>'2'!C77-'8'!C77-'9'!C77</f>
        <v>570231653</v>
      </c>
      <c r="D77" s="133">
        <f>'2'!D77-'8'!D77-'9'!D77</f>
        <v>0</v>
      </c>
      <c r="E77" s="133">
        <f>'2'!E77-'8'!E77-'9'!E77</f>
        <v>216216236</v>
      </c>
      <c r="F77" s="133">
        <f>'2'!F77-'8'!F77-'9'!F77</f>
        <v>144740577</v>
      </c>
      <c r="G77" s="133">
        <f>'2'!G77-'8'!G77-'9'!G77</f>
        <v>68963800</v>
      </c>
      <c r="H77" s="133">
        <f>'2'!H77-'8'!H77-'9'!H77</f>
        <v>140311040</v>
      </c>
    </row>
    <row r="78" spans="1:8" x14ac:dyDescent="0.2">
      <c r="A78" s="131">
        <v>72</v>
      </c>
      <c r="B78" s="132" t="s">
        <v>72</v>
      </c>
      <c r="C78" s="133">
        <f>'2'!C78-'8'!C78-'9'!C78</f>
        <v>1640721900</v>
      </c>
      <c r="D78" s="133">
        <f>'2'!D78-'8'!D78-'9'!D78</f>
        <v>1025314712</v>
      </c>
      <c r="E78" s="133">
        <f>'2'!E78-'8'!E78-'9'!E78</f>
        <v>228400132</v>
      </c>
      <c r="F78" s="133">
        <f>'2'!F78-'8'!F78-'9'!F78</f>
        <v>166379328</v>
      </c>
      <c r="G78" s="133">
        <f>'2'!G78-'8'!G78-'9'!G78</f>
        <v>72964919</v>
      </c>
      <c r="H78" s="133">
        <f>'2'!H78-'8'!H78-'9'!H78</f>
        <v>147662809</v>
      </c>
    </row>
    <row r="79" spans="1:8" ht="13.5" thickBot="1" x14ac:dyDescent="0.25">
      <c r="A79" s="131">
        <v>73</v>
      </c>
      <c r="B79" s="160" t="s">
        <v>73</v>
      </c>
      <c r="C79" s="133">
        <f>'2'!C79-'8'!C79-'9'!C79</f>
        <v>1640721900</v>
      </c>
      <c r="D79" s="133">
        <f>'2'!D79-'8'!D79-'9'!D79</f>
        <v>1025314712</v>
      </c>
      <c r="E79" s="133">
        <f>'2'!E79-'8'!E79-'9'!E79</f>
        <v>228400132</v>
      </c>
      <c r="F79" s="133">
        <f>'2'!F79-'8'!F79-'9'!F79</f>
        <v>166379328</v>
      </c>
      <c r="G79" s="133">
        <f>'2'!G79-'8'!G79-'9'!G79</f>
        <v>72964919</v>
      </c>
      <c r="H79" s="133">
        <f>'2'!H79-'8'!H79-'9'!H79</f>
        <v>147662809</v>
      </c>
    </row>
    <row r="80" spans="1:8" ht="13.5" thickBot="1" x14ac:dyDescent="0.25">
      <c r="A80" s="131">
        <v>74</v>
      </c>
      <c r="B80" s="17" t="s">
        <v>37</v>
      </c>
      <c r="C80" s="18">
        <f>'2'!C80-'8'!C80-'9'!C80</f>
        <v>3329531262</v>
      </c>
      <c r="D80" s="18">
        <f>'2'!D80-'8'!D80-'9'!D80</f>
        <v>2656672813</v>
      </c>
      <c r="E80" s="18">
        <f>'2'!E80-'8'!E80-'9'!E80</f>
        <v>230457532</v>
      </c>
      <c r="F80" s="18">
        <f>'2'!F80-'8'!F80-'9'!F80</f>
        <v>208307320</v>
      </c>
      <c r="G80" s="18">
        <f>'2'!G80-'8'!G80-'9'!G80</f>
        <v>74364919</v>
      </c>
      <c r="H80" s="18">
        <f>'2'!H80-'8'!H80-'9'!H80</f>
        <v>159728678</v>
      </c>
    </row>
    <row r="81" spans="1:8" ht="13.5" thickTop="1" x14ac:dyDescent="0.2">
      <c r="A81" s="131">
        <v>75</v>
      </c>
      <c r="B81" s="19" t="s">
        <v>3</v>
      </c>
      <c r="C81" s="20" t="e">
        <f>#REF!-'8'!C81-'9'!C81</f>
        <v>#REF!</v>
      </c>
      <c r="D81" s="20" t="e">
        <f>#REF!-'8'!D81-'9'!D81</f>
        <v>#REF!</v>
      </c>
      <c r="E81" s="20" t="e">
        <f>#REF!-'8'!E81-'9'!E81</f>
        <v>#REF!</v>
      </c>
      <c r="F81" s="20" t="e">
        <f>#REF!-'8'!F81-'9'!F81</f>
        <v>#REF!</v>
      </c>
      <c r="G81" s="20" t="e">
        <f>#REF!-'8'!G81-'9'!G81</f>
        <v>#REF!</v>
      </c>
      <c r="H81" s="20" t="e">
        <f>#REF!-'8'!H81-'9'!H81</f>
        <v>#REF!</v>
      </c>
    </row>
    <row r="82" spans="1:8" ht="25.5" x14ac:dyDescent="0.2">
      <c r="A82" s="131">
        <v>76</v>
      </c>
      <c r="B82" s="154" t="s">
        <v>4</v>
      </c>
      <c r="C82" s="20" t="e">
        <f>#REF!-'8'!C82-'9'!C82</f>
        <v>#REF!</v>
      </c>
      <c r="D82" s="20" t="e">
        <f>#REF!-'8'!D82-'9'!D82</f>
        <v>#REF!</v>
      </c>
      <c r="E82" s="20" t="e">
        <f>#REF!-'8'!E82-'9'!E82</f>
        <v>#REF!</v>
      </c>
      <c r="F82" s="20" t="e">
        <f>#REF!-'8'!F82-'9'!F82</f>
        <v>#REF!</v>
      </c>
      <c r="G82" s="20" t="e">
        <f>#REF!-'8'!G82-'9'!G82</f>
        <v>#REF!</v>
      </c>
      <c r="H82" s="20" t="e">
        <f>#REF!-'8'!H82-'9'!H82</f>
        <v>#REF!</v>
      </c>
    </row>
    <row r="83" spans="1:8" x14ac:dyDescent="0.2">
      <c r="A83" s="131">
        <v>77</v>
      </c>
      <c r="B83" s="154" t="s">
        <v>5</v>
      </c>
      <c r="C83" s="20" t="e">
        <f>#REF!-'8'!C83-'9'!C83</f>
        <v>#REF!</v>
      </c>
      <c r="D83" s="20" t="e">
        <f>#REF!-'8'!D83-'9'!D83</f>
        <v>#REF!</v>
      </c>
      <c r="E83" s="20" t="e">
        <f>#REF!-'8'!E83-'9'!E83</f>
        <v>#REF!</v>
      </c>
      <c r="F83" s="20" t="e">
        <f>#REF!-'8'!F83-'9'!F83</f>
        <v>#REF!</v>
      </c>
      <c r="G83" s="20" t="e">
        <f>#REF!-'8'!G83-'9'!G83</f>
        <v>#REF!</v>
      </c>
      <c r="H83" s="20" t="e">
        <f>#REF!-'8'!H83-'9'!H83</f>
        <v>#REF!</v>
      </c>
    </row>
    <row r="84" spans="1:8" x14ac:dyDescent="0.2">
      <c r="A84" s="131">
        <v>78</v>
      </c>
      <c r="B84" s="3" t="s">
        <v>6</v>
      </c>
      <c r="C84" s="20" t="e">
        <f>#REF!-'8'!C84-'9'!C84</f>
        <v>#REF!</v>
      </c>
      <c r="D84" s="20" t="e">
        <f>#REF!-'8'!D84-'9'!D84</f>
        <v>#REF!</v>
      </c>
      <c r="E84" s="20" t="e">
        <f>#REF!-'8'!E84-'9'!E84</f>
        <v>#REF!</v>
      </c>
      <c r="F84" s="20" t="e">
        <f>#REF!-'8'!F84-'9'!F84</f>
        <v>#REF!</v>
      </c>
      <c r="G84" s="20" t="e">
        <f>#REF!-'8'!G84-'9'!G84</f>
        <v>#REF!</v>
      </c>
      <c r="H84" s="20" t="e">
        <f>#REF!-'8'!H84-'9'!H84</f>
        <v>#REF!</v>
      </c>
    </row>
    <row r="85" spans="1:8" ht="25.5" x14ac:dyDescent="0.2">
      <c r="A85" s="131">
        <v>79</v>
      </c>
      <c r="B85" s="3" t="s">
        <v>7</v>
      </c>
      <c r="C85" s="20" t="e">
        <f>#REF!-'8'!C85-'9'!C85</f>
        <v>#REF!</v>
      </c>
      <c r="D85" s="20" t="e">
        <f>#REF!-'8'!D85-'9'!D85</f>
        <v>#REF!</v>
      </c>
      <c r="E85" s="20" t="e">
        <f>#REF!-'8'!E85-'9'!E85</f>
        <v>#REF!</v>
      </c>
      <c r="F85" s="20" t="e">
        <f>#REF!-'8'!F85-'9'!F85</f>
        <v>#REF!</v>
      </c>
      <c r="G85" s="20" t="e">
        <f>#REF!-'8'!G85-'9'!G85</f>
        <v>#REF!</v>
      </c>
      <c r="H85" s="20" t="e">
        <f>#REF!-'8'!H85-'9'!H85</f>
        <v>#REF!</v>
      </c>
    </row>
    <row r="86" spans="1:8" x14ac:dyDescent="0.2">
      <c r="A86" s="131">
        <v>80</v>
      </c>
      <c r="B86" s="3" t="s">
        <v>8</v>
      </c>
      <c r="C86" s="20" t="e">
        <f>#REF!-'8'!C86-'9'!C86</f>
        <v>#REF!</v>
      </c>
      <c r="D86" s="20" t="e">
        <f>#REF!-'8'!D86-'9'!D86</f>
        <v>#REF!</v>
      </c>
      <c r="E86" s="20" t="e">
        <f>#REF!-'8'!E86-'9'!E86</f>
        <v>#REF!</v>
      </c>
      <c r="F86" s="20" t="e">
        <f>#REF!-'8'!F86-'9'!F86</f>
        <v>#REF!</v>
      </c>
      <c r="G86" s="20" t="e">
        <f>#REF!-'8'!G86-'9'!G86</f>
        <v>#REF!</v>
      </c>
      <c r="H86" s="20" t="e">
        <f>#REF!-'8'!H86-'9'!H86</f>
        <v>#REF!</v>
      </c>
    </row>
    <row r="87" spans="1:8" x14ac:dyDescent="0.2">
      <c r="A87" s="131">
        <v>81</v>
      </c>
      <c r="B87" s="3" t="s">
        <v>9</v>
      </c>
      <c r="C87" s="20" t="e">
        <f>#REF!-'8'!C87-'9'!C87</f>
        <v>#REF!</v>
      </c>
      <c r="D87" s="20" t="e">
        <f>#REF!-'8'!D87-'9'!D87</f>
        <v>#REF!</v>
      </c>
      <c r="E87" s="20" t="e">
        <f>#REF!-'8'!E87-'9'!E87</f>
        <v>#REF!</v>
      </c>
      <c r="F87" s="20" t="e">
        <f>#REF!-'8'!F87-'9'!F87</f>
        <v>#REF!</v>
      </c>
      <c r="G87" s="20" t="e">
        <f>#REF!-'8'!G87-'9'!G87</f>
        <v>#REF!</v>
      </c>
      <c r="H87" s="20" t="e">
        <f>#REF!-'8'!H87-'9'!H87</f>
        <v>#REF!</v>
      </c>
    </row>
    <row r="88" spans="1:8" x14ac:dyDescent="0.2">
      <c r="A88" s="131">
        <v>82</v>
      </c>
      <c r="B88" s="3" t="s">
        <v>10</v>
      </c>
      <c r="C88" s="20" t="e">
        <f>#REF!-'8'!C88-'9'!C88</f>
        <v>#REF!</v>
      </c>
      <c r="D88" s="20" t="e">
        <f>#REF!-'8'!D88-'9'!D88</f>
        <v>#REF!</v>
      </c>
      <c r="E88" s="20" t="e">
        <f>#REF!-'8'!E88-'9'!E88</f>
        <v>#REF!</v>
      </c>
      <c r="F88" s="20" t="e">
        <f>#REF!-'8'!F88-'9'!F88</f>
        <v>#REF!</v>
      </c>
      <c r="G88" s="20" t="e">
        <f>#REF!-'8'!G88-'9'!G88</f>
        <v>#REF!</v>
      </c>
      <c r="H88" s="20" t="e">
        <f>#REF!-'8'!H88-'9'!H88</f>
        <v>#REF!</v>
      </c>
    </row>
    <row r="89" spans="1:8" x14ac:dyDescent="0.2">
      <c r="A89" s="131">
        <v>83</v>
      </c>
      <c r="B89" s="3" t="s">
        <v>11</v>
      </c>
      <c r="C89" s="20" t="e">
        <f>#REF!-'8'!C89-'9'!C89</f>
        <v>#REF!</v>
      </c>
      <c r="D89" s="20" t="e">
        <f>#REF!-'8'!D89-'9'!D89</f>
        <v>#REF!</v>
      </c>
      <c r="E89" s="20" t="e">
        <f>#REF!-'8'!E89-'9'!E89</f>
        <v>#REF!</v>
      </c>
      <c r="F89" s="20" t="e">
        <f>#REF!-'8'!F89-'9'!F89</f>
        <v>#REF!</v>
      </c>
      <c r="G89" s="20" t="e">
        <f>#REF!-'8'!G89-'9'!G89</f>
        <v>#REF!</v>
      </c>
      <c r="H89" s="20" t="e">
        <f>#REF!-'8'!H89-'9'!H89</f>
        <v>#REF!</v>
      </c>
    </row>
    <row r="90" spans="1:8" x14ac:dyDescent="0.2">
      <c r="A90" s="131">
        <v>84</v>
      </c>
      <c r="B90" s="3" t="s">
        <v>12</v>
      </c>
      <c r="C90" s="20" t="e">
        <f>#REF!-'8'!C90-'9'!C90</f>
        <v>#REF!</v>
      </c>
      <c r="D90" s="20" t="e">
        <f>#REF!-'8'!D90-'9'!D90</f>
        <v>#REF!</v>
      </c>
      <c r="E90" s="20" t="e">
        <f>#REF!-'8'!E90-'9'!E90</f>
        <v>#REF!</v>
      </c>
      <c r="F90" s="20" t="e">
        <f>#REF!-'8'!F90-'9'!F90</f>
        <v>#REF!</v>
      </c>
      <c r="G90" s="20" t="e">
        <f>#REF!-'8'!G90-'9'!G90</f>
        <v>#REF!</v>
      </c>
      <c r="H90" s="20" t="e">
        <f>#REF!-'8'!H90-'9'!H90</f>
        <v>#REF!</v>
      </c>
    </row>
    <row r="91" spans="1:8" x14ac:dyDescent="0.2">
      <c r="A91" s="131">
        <v>85</v>
      </c>
      <c r="B91" s="5" t="s">
        <v>13</v>
      </c>
      <c r="C91" s="20" t="e">
        <f>#REF!-'8'!C91-'9'!C91</f>
        <v>#REF!</v>
      </c>
      <c r="D91" s="20" t="e">
        <f>#REF!-'8'!D91-'9'!D91</f>
        <v>#REF!</v>
      </c>
      <c r="E91" s="20" t="e">
        <f>#REF!-'8'!E91-'9'!E91</f>
        <v>#REF!</v>
      </c>
      <c r="F91" s="20" t="e">
        <f>#REF!-'8'!F91-'9'!F91</f>
        <v>#REF!</v>
      </c>
      <c r="G91" s="20" t="e">
        <f>#REF!-'8'!G91-'9'!G91</f>
        <v>#REF!</v>
      </c>
      <c r="H91" s="20" t="e">
        <f>#REF!-'8'!H91-'9'!H91</f>
        <v>#REF!</v>
      </c>
    </row>
    <row r="92" spans="1:8" x14ac:dyDescent="0.2">
      <c r="A92" s="131">
        <v>86</v>
      </c>
      <c r="B92" s="3" t="s">
        <v>14</v>
      </c>
      <c r="C92" s="20" t="e">
        <f>#REF!-'8'!C92-'9'!C92</f>
        <v>#REF!</v>
      </c>
      <c r="D92" s="20" t="e">
        <f>#REF!-'8'!D92-'9'!D92</f>
        <v>#REF!</v>
      </c>
      <c r="E92" s="20" t="e">
        <f>#REF!-'8'!E92-'9'!E92</f>
        <v>#REF!</v>
      </c>
      <c r="F92" s="20" t="e">
        <f>#REF!-'8'!F92-'9'!F92</f>
        <v>#REF!</v>
      </c>
      <c r="G92" s="20" t="e">
        <f>#REF!-'8'!G92-'9'!G92</f>
        <v>#REF!</v>
      </c>
      <c r="H92" s="20" t="e">
        <f>#REF!-'8'!H92-'9'!H92</f>
        <v>#REF!</v>
      </c>
    </row>
    <row r="93" spans="1:8" ht="25.5" x14ac:dyDescent="0.2">
      <c r="A93" s="131">
        <v>87</v>
      </c>
      <c r="B93" s="3" t="s">
        <v>15</v>
      </c>
      <c r="C93" s="20" t="e">
        <f>#REF!-'8'!C93-'9'!C93</f>
        <v>#REF!</v>
      </c>
      <c r="D93" s="20" t="e">
        <f>#REF!-'8'!D93-'9'!D93</f>
        <v>#REF!</v>
      </c>
      <c r="E93" s="20" t="e">
        <f>#REF!-'8'!E93-'9'!E93</f>
        <v>#REF!</v>
      </c>
      <c r="F93" s="20" t="e">
        <f>#REF!-'8'!F93-'9'!F93</f>
        <v>#REF!</v>
      </c>
      <c r="G93" s="20" t="e">
        <f>#REF!-'8'!G93-'9'!G93</f>
        <v>#REF!</v>
      </c>
      <c r="H93" s="20" t="e">
        <f>#REF!-'8'!H93-'9'!H93</f>
        <v>#REF!</v>
      </c>
    </row>
    <row r="94" spans="1:8" x14ac:dyDescent="0.2">
      <c r="A94" s="131">
        <v>88</v>
      </c>
      <c r="B94" s="3" t="s">
        <v>135</v>
      </c>
      <c r="C94" s="20" t="e">
        <f>#REF!-'8'!C94-'9'!C94</f>
        <v>#REF!</v>
      </c>
      <c r="D94" s="20" t="e">
        <f>#REF!-'8'!D94-'9'!D94</f>
        <v>#REF!</v>
      </c>
      <c r="E94" s="20" t="e">
        <f>#REF!-'8'!E94-'9'!E94</f>
        <v>#REF!</v>
      </c>
      <c r="F94" s="20" t="e">
        <f>#REF!-'8'!F94-'9'!F94</f>
        <v>#REF!</v>
      </c>
      <c r="G94" s="20" t="e">
        <f>#REF!-'8'!G94-'9'!G94</f>
        <v>#REF!</v>
      </c>
      <c r="H94" s="20" t="e">
        <f>#REF!-'8'!H94-'9'!H94</f>
        <v>#REF!</v>
      </c>
    </row>
    <row r="95" spans="1:8" x14ac:dyDescent="0.2">
      <c r="A95" s="131">
        <v>89</v>
      </c>
      <c r="B95" s="3" t="s">
        <v>16</v>
      </c>
      <c r="C95" s="20" t="e">
        <f>#REF!-'8'!C95-'9'!C95</f>
        <v>#REF!</v>
      </c>
      <c r="D95" s="20" t="e">
        <f>#REF!-'8'!D95-'9'!D95</f>
        <v>#REF!</v>
      </c>
      <c r="E95" s="20" t="e">
        <f>#REF!-'8'!E95-'9'!E95</f>
        <v>#REF!</v>
      </c>
      <c r="F95" s="20" t="e">
        <f>#REF!-'8'!F95-'9'!F95</f>
        <v>#REF!</v>
      </c>
      <c r="G95" s="20" t="e">
        <f>#REF!-'8'!G95-'9'!G95</f>
        <v>#REF!</v>
      </c>
      <c r="H95" s="20" t="e">
        <f>#REF!-'8'!H95-'9'!H95</f>
        <v>#REF!</v>
      </c>
    </row>
    <row r="96" spans="1:8" x14ac:dyDescent="0.2">
      <c r="A96" s="131">
        <v>90</v>
      </c>
      <c r="B96" s="3" t="s">
        <v>17</v>
      </c>
      <c r="C96" s="20" t="e">
        <f>#REF!-'8'!C96-'9'!C96</f>
        <v>#REF!</v>
      </c>
      <c r="D96" s="20" t="e">
        <f>#REF!-'8'!D96-'9'!D96</f>
        <v>#REF!</v>
      </c>
      <c r="E96" s="20" t="e">
        <f>#REF!-'8'!E96-'9'!E96</f>
        <v>#REF!</v>
      </c>
      <c r="F96" s="20" t="e">
        <f>#REF!-'8'!F96-'9'!F96</f>
        <v>#REF!</v>
      </c>
      <c r="G96" s="20" t="e">
        <f>#REF!-'8'!G96-'9'!G96</f>
        <v>#REF!</v>
      </c>
      <c r="H96" s="20" t="e">
        <f>#REF!-'8'!H96-'9'!H96</f>
        <v>#REF!</v>
      </c>
    </row>
    <row r="97" spans="1:8" x14ac:dyDescent="0.2">
      <c r="A97" s="131">
        <v>91</v>
      </c>
      <c r="B97" s="3" t="s">
        <v>18</v>
      </c>
      <c r="C97" s="20" t="e">
        <f>#REF!-'8'!C97-'9'!C97</f>
        <v>#REF!</v>
      </c>
      <c r="D97" s="20" t="e">
        <f>#REF!-'8'!D97-'9'!D97</f>
        <v>#REF!</v>
      </c>
      <c r="E97" s="20" t="e">
        <f>#REF!-'8'!E97-'9'!E97</f>
        <v>#REF!</v>
      </c>
      <c r="F97" s="20" t="e">
        <f>#REF!-'8'!F97-'9'!F97</f>
        <v>#REF!</v>
      </c>
      <c r="G97" s="20" t="e">
        <f>#REF!-'8'!G97-'9'!G97</f>
        <v>#REF!</v>
      </c>
      <c r="H97" s="20" t="e">
        <f>#REF!-'8'!H97-'9'!H97</f>
        <v>#REF!</v>
      </c>
    </row>
    <row r="98" spans="1:8" ht="25.5" x14ac:dyDescent="0.2">
      <c r="A98" s="131">
        <v>92</v>
      </c>
      <c r="B98" s="3" t="s">
        <v>136</v>
      </c>
      <c r="C98" s="20" t="e">
        <f>#REF!-'8'!C98-'9'!C98</f>
        <v>#REF!</v>
      </c>
      <c r="D98" s="20" t="e">
        <f>#REF!-'8'!D98-'9'!D98</f>
        <v>#REF!</v>
      </c>
      <c r="E98" s="20" t="e">
        <f>#REF!-'8'!E98-'9'!E98</f>
        <v>#REF!</v>
      </c>
      <c r="F98" s="20" t="e">
        <f>#REF!-'8'!F98-'9'!F98</f>
        <v>#REF!</v>
      </c>
      <c r="G98" s="20" t="e">
        <f>#REF!-'8'!G98-'9'!G98</f>
        <v>#REF!</v>
      </c>
      <c r="H98" s="20" t="e">
        <f>#REF!-'8'!H98-'9'!H98</f>
        <v>#REF!</v>
      </c>
    </row>
    <row r="99" spans="1:8" x14ac:dyDescent="0.2">
      <c r="A99" s="131">
        <v>93</v>
      </c>
      <c r="B99" s="3" t="s">
        <v>137</v>
      </c>
      <c r="C99" s="20" t="e">
        <f>#REF!-'8'!C99-'9'!C99</f>
        <v>#REF!</v>
      </c>
      <c r="D99" s="20" t="e">
        <f>#REF!-'8'!D99-'9'!D99</f>
        <v>#REF!</v>
      </c>
      <c r="E99" s="20" t="e">
        <f>#REF!-'8'!E99-'9'!E99</f>
        <v>#REF!</v>
      </c>
      <c r="F99" s="20" t="e">
        <f>#REF!-'8'!F99-'9'!F99</f>
        <v>#REF!</v>
      </c>
      <c r="G99" s="20" t="e">
        <f>#REF!-'8'!G99-'9'!G99</f>
        <v>#REF!</v>
      </c>
      <c r="H99" s="20" t="e">
        <f>#REF!-'8'!H99-'9'!H99</f>
        <v>#REF!</v>
      </c>
    </row>
    <row r="100" spans="1:8" x14ac:dyDescent="0.2">
      <c r="A100" s="131">
        <v>94</v>
      </c>
      <c r="B100" s="3" t="s">
        <v>19</v>
      </c>
      <c r="C100" s="20" t="e">
        <f>#REF!-'8'!C100-'9'!C100</f>
        <v>#REF!</v>
      </c>
      <c r="D100" s="20" t="e">
        <f>#REF!-'8'!D100-'9'!D100</f>
        <v>#REF!</v>
      </c>
      <c r="E100" s="20" t="e">
        <f>#REF!-'8'!E100-'9'!E100</f>
        <v>#REF!</v>
      </c>
      <c r="F100" s="20" t="e">
        <f>#REF!-'8'!F100-'9'!F100</f>
        <v>#REF!</v>
      </c>
      <c r="G100" s="20" t="e">
        <f>#REF!-'8'!G100-'9'!G100</f>
        <v>#REF!</v>
      </c>
      <c r="H100" s="20" t="e">
        <f>#REF!-'8'!H100-'9'!H100</f>
        <v>#REF!</v>
      </c>
    </row>
    <row r="101" spans="1:8" x14ac:dyDescent="0.2">
      <c r="A101" s="131">
        <v>95</v>
      </c>
      <c r="B101" s="5" t="s">
        <v>20</v>
      </c>
      <c r="C101" s="20" t="e">
        <f>#REF!-'8'!C101-'9'!C101</f>
        <v>#REF!</v>
      </c>
      <c r="D101" s="20" t="e">
        <f>#REF!-'8'!D101-'9'!D101</f>
        <v>#REF!</v>
      </c>
      <c r="E101" s="20" t="e">
        <f>#REF!-'8'!E101-'9'!E101</f>
        <v>#REF!</v>
      </c>
      <c r="F101" s="20" t="e">
        <f>#REF!-'8'!F101-'9'!F101</f>
        <v>#REF!</v>
      </c>
      <c r="G101" s="20" t="e">
        <f>#REF!-'8'!G101-'9'!G101</f>
        <v>#REF!</v>
      </c>
      <c r="H101" s="20" t="e">
        <f>#REF!-'8'!H101-'9'!H101</f>
        <v>#REF!</v>
      </c>
    </row>
    <row r="102" spans="1:8" x14ac:dyDescent="0.2">
      <c r="A102" s="131">
        <v>96</v>
      </c>
      <c r="B102" s="3" t="s">
        <v>21</v>
      </c>
      <c r="C102" s="20" t="e">
        <f>#REF!-'8'!C102-'9'!C102</f>
        <v>#REF!</v>
      </c>
      <c r="D102" s="20" t="e">
        <f>#REF!-'8'!D102-'9'!D102</f>
        <v>#REF!</v>
      </c>
      <c r="E102" s="20" t="e">
        <f>#REF!-'8'!E102-'9'!E102</f>
        <v>#REF!</v>
      </c>
      <c r="F102" s="20" t="e">
        <f>#REF!-'8'!F102-'9'!F102</f>
        <v>#REF!</v>
      </c>
      <c r="G102" s="20" t="e">
        <f>#REF!-'8'!G102-'9'!G102</f>
        <v>#REF!</v>
      </c>
      <c r="H102" s="20" t="e">
        <f>#REF!-'8'!H102-'9'!H102</f>
        <v>#REF!</v>
      </c>
    </row>
    <row r="103" spans="1:8" x14ac:dyDescent="0.2">
      <c r="A103" s="131">
        <v>97</v>
      </c>
      <c r="B103" s="3" t="s">
        <v>22</v>
      </c>
      <c r="C103" s="20" t="e">
        <f>#REF!-'8'!C103-'9'!C103</f>
        <v>#REF!</v>
      </c>
      <c r="D103" s="20" t="e">
        <f>#REF!-'8'!D103-'9'!D103</f>
        <v>#REF!</v>
      </c>
      <c r="E103" s="20" t="e">
        <f>#REF!-'8'!E103-'9'!E103</f>
        <v>#REF!</v>
      </c>
      <c r="F103" s="20" t="e">
        <f>#REF!-'8'!F103-'9'!F103</f>
        <v>#REF!</v>
      </c>
      <c r="G103" s="20" t="e">
        <f>#REF!-'8'!G103-'9'!G103</f>
        <v>#REF!</v>
      </c>
      <c r="H103" s="20" t="e">
        <f>#REF!-'8'!H103-'9'!H103</f>
        <v>#REF!</v>
      </c>
    </row>
    <row r="104" spans="1:8" x14ac:dyDescent="0.2">
      <c r="A104" s="131">
        <v>98</v>
      </c>
      <c r="B104" s="3" t="s">
        <v>23</v>
      </c>
      <c r="C104" s="20" t="e">
        <f>#REF!-'8'!C104-'9'!C104</f>
        <v>#REF!</v>
      </c>
      <c r="D104" s="20" t="e">
        <f>#REF!-'8'!D104-'9'!D104</f>
        <v>#REF!</v>
      </c>
      <c r="E104" s="20" t="e">
        <f>#REF!-'8'!E104-'9'!E104</f>
        <v>#REF!</v>
      </c>
      <c r="F104" s="20" t="e">
        <f>#REF!-'8'!F104-'9'!F104</f>
        <v>#REF!</v>
      </c>
      <c r="G104" s="20" t="e">
        <f>#REF!-'8'!G104-'9'!G104</f>
        <v>#REF!</v>
      </c>
      <c r="H104" s="20" t="e">
        <f>#REF!-'8'!H104-'9'!H104</f>
        <v>#REF!</v>
      </c>
    </row>
    <row r="105" spans="1:8" x14ac:dyDescent="0.2">
      <c r="A105" s="131">
        <v>99</v>
      </c>
      <c r="B105" s="3" t="s">
        <v>24</v>
      </c>
      <c r="C105" s="20" t="e">
        <f>#REF!-'8'!C105-'9'!C105</f>
        <v>#REF!</v>
      </c>
      <c r="D105" s="20" t="e">
        <f>#REF!-'8'!D105-'9'!D105</f>
        <v>#REF!</v>
      </c>
      <c r="E105" s="20" t="e">
        <f>#REF!-'8'!E105-'9'!E105</f>
        <v>#REF!</v>
      </c>
      <c r="F105" s="20" t="e">
        <f>#REF!-'8'!F105-'9'!F105</f>
        <v>#REF!</v>
      </c>
      <c r="G105" s="20" t="e">
        <f>#REF!-'8'!G105-'9'!G105</f>
        <v>#REF!</v>
      </c>
      <c r="H105" s="20" t="e">
        <f>#REF!-'8'!H105-'9'!H105</f>
        <v>#REF!</v>
      </c>
    </row>
    <row r="106" spans="1:8" ht="25.5" x14ac:dyDescent="0.2">
      <c r="A106" s="131">
        <v>100</v>
      </c>
      <c r="B106" s="3" t="s">
        <v>25</v>
      </c>
      <c r="C106" s="20" t="e">
        <f>#REF!-'8'!C106-'9'!C106</f>
        <v>#REF!</v>
      </c>
      <c r="D106" s="20" t="e">
        <f>#REF!-'8'!D106-'9'!D106</f>
        <v>#REF!</v>
      </c>
      <c r="E106" s="20" t="e">
        <f>#REF!-'8'!E106-'9'!E106</f>
        <v>#REF!</v>
      </c>
      <c r="F106" s="20" t="e">
        <f>#REF!-'8'!F106-'9'!F106</f>
        <v>#REF!</v>
      </c>
      <c r="G106" s="20" t="e">
        <f>#REF!-'8'!G106-'9'!G106</f>
        <v>#REF!</v>
      </c>
      <c r="H106" s="20" t="e">
        <f>#REF!-'8'!H106-'9'!H106</f>
        <v>#REF!</v>
      </c>
    </row>
    <row r="107" spans="1:8" x14ac:dyDescent="0.2">
      <c r="A107" s="131">
        <v>101</v>
      </c>
      <c r="B107" s="5" t="s">
        <v>26</v>
      </c>
      <c r="C107" s="20" t="e">
        <f>#REF!-'8'!C107-'9'!C107</f>
        <v>#REF!</v>
      </c>
      <c r="D107" s="20" t="e">
        <f>#REF!-'8'!D107-'9'!D107</f>
        <v>#REF!</v>
      </c>
      <c r="E107" s="20" t="e">
        <f>#REF!-'8'!E107-'9'!E107</f>
        <v>#REF!</v>
      </c>
      <c r="F107" s="20" t="e">
        <f>#REF!-'8'!F107-'9'!F107</f>
        <v>#REF!</v>
      </c>
      <c r="G107" s="20" t="e">
        <f>#REF!-'8'!G107-'9'!G107</f>
        <v>#REF!</v>
      </c>
      <c r="H107" s="20" t="e">
        <f>#REF!-'8'!H107-'9'!H107</f>
        <v>#REF!</v>
      </c>
    </row>
    <row r="108" spans="1:8" x14ac:dyDescent="0.2">
      <c r="A108" s="131">
        <v>102</v>
      </c>
      <c r="B108" s="3" t="s">
        <v>27</v>
      </c>
      <c r="C108" s="20" t="e">
        <f>#REF!-'8'!C108-'9'!C108</f>
        <v>#REF!</v>
      </c>
      <c r="D108" s="20" t="e">
        <f>#REF!-'8'!D108-'9'!D108</f>
        <v>#REF!</v>
      </c>
      <c r="E108" s="20" t="e">
        <f>#REF!-'8'!E108-'9'!E108</f>
        <v>#REF!</v>
      </c>
      <c r="F108" s="20" t="e">
        <f>#REF!-'8'!F108-'9'!F108</f>
        <v>#REF!</v>
      </c>
      <c r="G108" s="20" t="e">
        <f>#REF!-'8'!G108-'9'!G108</f>
        <v>#REF!</v>
      </c>
      <c r="H108" s="20" t="e">
        <f>#REF!-'8'!H108-'9'!H108</f>
        <v>#REF!</v>
      </c>
    </row>
    <row r="109" spans="1:8" x14ac:dyDescent="0.2">
      <c r="A109" s="131">
        <v>103</v>
      </c>
      <c r="B109" s="3" t="s">
        <v>138</v>
      </c>
      <c r="C109" s="20" t="e">
        <f>#REF!-'8'!C109-'9'!C109</f>
        <v>#REF!</v>
      </c>
      <c r="D109" s="20" t="e">
        <f>#REF!-'8'!D109-'9'!D109</f>
        <v>#REF!</v>
      </c>
      <c r="E109" s="20" t="e">
        <f>#REF!-'8'!E109-'9'!E109</f>
        <v>#REF!</v>
      </c>
      <c r="F109" s="20" t="e">
        <f>#REF!-'8'!F109-'9'!F109</f>
        <v>#REF!</v>
      </c>
      <c r="G109" s="20" t="e">
        <f>#REF!-'8'!G109-'9'!G109</f>
        <v>#REF!</v>
      </c>
      <c r="H109" s="20" t="e">
        <f>#REF!-'8'!H109-'9'!H109</f>
        <v>#REF!</v>
      </c>
    </row>
    <row r="110" spans="1:8" x14ac:dyDescent="0.2">
      <c r="A110" s="131">
        <v>104</v>
      </c>
      <c r="B110" s="3" t="s">
        <v>28</v>
      </c>
      <c r="C110" s="20" t="e">
        <f>#REF!-'8'!C110-'9'!C110</f>
        <v>#REF!</v>
      </c>
      <c r="D110" s="20" t="e">
        <f>#REF!-'8'!D110-'9'!D110</f>
        <v>#REF!</v>
      </c>
      <c r="E110" s="20" t="e">
        <f>#REF!-'8'!E110-'9'!E110</f>
        <v>#REF!</v>
      </c>
      <c r="F110" s="20" t="e">
        <f>#REF!-'8'!F110-'9'!F110</f>
        <v>#REF!</v>
      </c>
      <c r="G110" s="20" t="e">
        <f>#REF!-'8'!G110-'9'!G110</f>
        <v>#REF!</v>
      </c>
      <c r="H110" s="20" t="e">
        <f>#REF!-'8'!H110-'9'!H110</f>
        <v>#REF!</v>
      </c>
    </row>
    <row r="111" spans="1:8" ht="25.5" x14ac:dyDescent="0.2">
      <c r="A111" s="131">
        <v>105</v>
      </c>
      <c r="B111" s="3" t="s">
        <v>29</v>
      </c>
      <c r="C111" s="20" t="e">
        <f>#REF!-'8'!C111-'9'!C111</f>
        <v>#REF!</v>
      </c>
      <c r="D111" s="20" t="e">
        <f>#REF!-'8'!D111-'9'!D111</f>
        <v>#REF!</v>
      </c>
      <c r="E111" s="20" t="e">
        <f>#REF!-'8'!E111-'9'!E111</f>
        <v>#REF!</v>
      </c>
      <c r="F111" s="20" t="e">
        <f>#REF!-'8'!F111-'9'!F111</f>
        <v>#REF!</v>
      </c>
      <c r="G111" s="20" t="e">
        <f>#REF!-'8'!G111-'9'!G111</f>
        <v>#REF!</v>
      </c>
      <c r="H111" s="20" t="e">
        <f>#REF!-'8'!H111-'9'!H111</f>
        <v>#REF!</v>
      </c>
    </row>
    <row r="112" spans="1:8" x14ac:dyDescent="0.2">
      <c r="A112" s="131">
        <v>106</v>
      </c>
      <c r="B112" s="5" t="s">
        <v>30</v>
      </c>
      <c r="C112" s="20" t="e">
        <f>#REF!-'8'!C112-'9'!C112</f>
        <v>#REF!</v>
      </c>
      <c r="D112" s="20" t="e">
        <f>#REF!-'8'!D112-'9'!D112</f>
        <v>#REF!</v>
      </c>
      <c r="E112" s="20" t="e">
        <f>#REF!-'8'!E112-'9'!E112</f>
        <v>#REF!</v>
      </c>
      <c r="F112" s="20" t="e">
        <f>#REF!-'8'!F112-'9'!F112</f>
        <v>#REF!</v>
      </c>
      <c r="G112" s="20" t="e">
        <f>#REF!-'8'!G112-'9'!G112</f>
        <v>#REF!</v>
      </c>
      <c r="H112" s="20" t="e">
        <f>#REF!-'8'!H112-'9'!H112</f>
        <v>#REF!</v>
      </c>
    </row>
    <row r="113" spans="1:8" ht="25.5" x14ac:dyDescent="0.2">
      <c r="A113" s="131">
        <v>107</v>
      </c>
      <c r="B113" s="3" t="s">
        <v>150</v>
      </c>
      <c r="C113" s="16" t="e">
        <f>SUM(D113:H113)</f>
        <v>#REF!</v>
      </c>
      <c r="D113" s="27">
        <v>7516495</v>
      </c>
      <c r="E113" s="20" t="e">
        <f>#REF!-'8'!E113-'9'!E113</f>
        <v>#REF!</v>
      </c>
      <c r="F113" s="20" t="e">
        <f>#REF!-'8'!F113-'9'!F113</f>
        <v>#REF!</v>
      </c>
      <c r="G113" s="20" t="e">
        <f>#REF!-'8'!G113-'9'!G113</f>
        <v>#REF!</v>
      </c>
      <c r="H113" s="20" t="e">
        <f>#REF!-'8'!H113-'9'!H113</f>
        <v>#REF!</v>
      </c>
    </row>
    <row r="114" spans="1:8" x14ac:dyDescent="0.2">
      <c r="A114" s="131">
        <v>108</v>
      </c>
      <c r="B114" s="3" t="s">
        <v>151</v>
      </c>
      <c r="C114" s="16" t="e">
        <f t="shared" ref="C114:C115" si="0">SUM(D114:H114)</f>
        <v>#REF!</v>
      </c>
      <c r="D114" s="28" t="e">
        <f>SUM(D115:D116)</f>
        <v>#REF!</v>
      </c>
      <c r="E114" s="20" t="e">
        <f>#REF!-'8'!E114-'9'!E114</f>
        <v>#REF!</v>
      </c>
      <c r="F114" s="20" t="e">
        <f>#REF!-'8'!F114-'9'!F114</f>
        <v>#REF!</v>
      </c>
      <c r="G114" s="20" t="e">
        <f>#REF!-'8'!G114-'9'!G114</f>
        <v>#REF!</v>
      </c>
      <c r="H114" s="20" t="e">
        <f>#REF!-'8'!H114-'9'!H114</f>
        <v>#REF!</v>
      </c>
    </row>
    <row r="115" spans="1:8" ht="25.5" x14ac:dyDescent="0.2">
      <c r="A115" s="131">
        <v>109</v>
      </c>
      <c r="B115" s="3" t="s">
        <v>139</v>
      </c>
      <c r="C115" s="16" t="e">
        <f t="shared" si="0"/>
        <v>#REF!</v>
      </c>
      <c r="D115" s="28">
        <v>7500000</v>
      </c>
      <c r="E115" s="20" t="e">
        <f>#REF!-'8'!E115-'9'!E115</f>
        <v>#REF!</v>
      </c>
      <c r="F115" s="20" t="e">
        <f>#REF!-'8'!F115-'9'!F115</f>
        <v>#REF!</v>
      </c>
      <c r="G115" s="20" t="e">
        <f>#REF!-'8'!G115-'9'!G115</f>
        <v>#REF!</v>
      </c>
      <c r="H115" s="20" t="e">
        <f>#REF!-'8'!H115-'9'!H115</f>
        <v>#REF!</v>
      </c>
    </row>
    <row r="116" spans="1:8" x14ac:dyDescent="0.2">
      <c r="A116" s="131">
        <v>110</v>
      </c>
      <c r="B116" s="3" t="s">
        <v>140</v>
      </c>
      <c r="C116" s="20" t="e">
        <f>#REF!-'8'!C116-'9'!C116</f>
        <v>#REF!</v>
      </c>
      <c r="D116" s="20" t="e">
        <f>#REF!-'8'!D116-'9'!D116</f>
        <v>#REF!</v>
      </c>
      <c r="E116" s="20" t="e">
        <f>#REF!-'8'!E116-'9'!E116</f>
        <v>#REF!</v>
      </c>
      <c r="F116" s="20" t="e">
        <f>#REF!-'8'!F116-'9'!F116</f>
        <v>#REF!</v>
      </c>
      <c r="G116" s="20" t="e">
        <f>#REF!-'8'!G116-'9'!G116</f>
        <v>#REF!</v>
      </c>
      <c r="H116" s="20" t="e">
        <f>#REF!-'8'!H116-'9'!H116</f>
        <v>#REF!</v>
      </c>
    </row>
    <row r="117" spans="1:8" x14ac:dyDescent="0.2">
      <c r="A117" s="131">
        <v>111</v>
      </c>
      <c r="B117" s="5" t="s">
        <v>31</v>
      </c>
      <c r="C117" s="20" t="e">
        <f>#REF!-'8'!C117-'9'!C117</f>
        <v>#REF!</v>
      </c>
      <c r="D117" s="20" t="e">
        <f>#REF!-'8'!D117-'9'!D117</f>
        <v>#REF!</v>
      </c>
      <c r="E117" s="20" t="e">
        <f>#REF!-'8'!E117-'9'!E117</f>
        <v>#REF!</v>
      </c>
      <c r="F117" s="20" t="e">
        <f>#REF!-'8'!F117-'9'!F117</f>
        <v>#REF!</v>
      </c>
      <c r="G117" s="20" t="e">
        <f>#REF!-'8'!G117-'9'!G117</f>
        <v>#REF!</v>
      </c>
      <c r="H117" s="20" t="e">
        <f>#REF!-'8'!H117-'9'!H117</f>
        <v>#REF!</v>
      </c>
    </row>
    <row r="118" spans="1:8" x14ac:dyDescent="0.2">
      <c r="A118" s="131">
        <v>112</v>
      </c>
      <c r="B118" s="4" t="s">
        <v>32</v>
      </c>
      <c r="C118" s="20" t="e">
        <f>#REF!-'8'!C118-'9'!C118</f>
        <v>#REF!</v>
      </c>
      <c r="D118" s="20" t="e">
        <f>#REF!-'8'!D118-'9'!D118</f>
        <v>#REF!</v>
      </c>
      <c r="E118" s="20" t="e">
        <f>#REF!-'8'!E118-'9'!E118</f>
        <v>#REF!</v>
      </c>
      <c r="F118" s="20" t="e">
        <f>#REF!-'8'!F118-'9'!F118</f>
        <v>#REF!</v>
      </c>
      <c r="G118" s="20" t="e">
        <f>#REF!-'8'!G118-'9'!G118</f>
        <v>#REF!</v>
      </c>
      <c r="H118" s="20" t="e">
        <f>#REF!-'8'!H118-'9'!H118</f>
        <v>#REF!</v>
      </c>
    </row>
    <row r="119" spans="1:8" ht="25.5" x14ac:dyDescent="0.2">
      <c r="A119" s="131">
        <v>113</v>
      </c>
      <c r="B119" s="3" t="s">
        <v>33</v>
      </c>
      <c r="C119" s="20" t="e">
        <f>#REF!-'8'!C119-'9'!C119</f>
        <v>#REF!</v>
      </c>
      <c r="D119" s="20" t="e">
        <f>#REF!-'8'!D119-'9'!D119</f>
        <v>#REF!</v>
      </c>
      <c r="E119" s="20" t="e">
        <f>#REF!-'8'!E119-'9'!E119</f>
        <v>#REF!</v>
      </c>
      <c r="F119" s="20" t="e">
        <f>#REF!-'8'!F119-'9'!F119</f>
        <v>#REF!</v>
      </c>
      <c r="G119" s="20" t="e">
        <f>#REF!-'8'!G119-'9'!G119</f>
        <v>#REF!</v>
      </c>
      <c r="H119" s="20" t="e">
        <f>#REF!-'8'!H119-'9'!H119</f>
        <v>#REF!</v>
      </c>
    </row>
    <row r="120" spans="1:8" x14ac:dyDescent="0.2">
      <c r="A120" s="131">
        <v>114</v>
      </c>
      <c r="B120" s="3" t="s">
        <v>34</v>
      </c>
      <c r="C120" s="20" t="e">
        <f>#REF!-'8'!C120-'9'!C120</f>
        <v>#REF!</v>
      </c>
      <c r="D120" s="20" t="e">
        <f>#REF!-'8'!D120-'9'!D120</f>
        <v>#REF!</v>
      </c>
      <c r="E120" s="20" t="e">
        <f>#REF!-'8'!E120-'9'!E120</f>
        <v>#REF!</v>
      </c>
      <c r="F120" s="20" t="e">
        <f>#REF!-'8'!F120-'9'!F120</f>
        <v>#REF!</v>
      </c>
      <c r="G120" s="20" t="e">
        <f>#REF!-'8'!G120-'9'!G120</f>
        <v>#REF!</v>
      </c>
      <c r="H120" s="20" t="e">
        <f>#REF!-'8'!H120-'9'!H120</f>
        <v>#REF!</v>
      </c>
    </row>
    <row r="121" spans="1:8" x14ac:dyDescent="0.2">
      <c r="A121" s="131">
        <v>115</v>
      </c>
      <c r="B121" s="3" t="s">
        <v>35</v>
      </c>
      <c r="C121" s="20" t="e">
        <f>#REF!-'8'!C121-'9'!C121</f>
        <v>#REF!</v>
      </c>
      <c r="D121" s="20" t="e">
        <f>#REF!-'8'!D121-'9'!D121</f>
        <v>#REF!</v>
      </c>
      <c r="E121" s="20" t="e">
        <f>#REF!-'8'!E121-'9'!E121</f>
        <v>#REF!</v>
      </c>
      <c r="F121" s="20" t="e">
        <f>#REF!-'8'!F121-'9'!F121</f>
        <v>#REF!</v>
      </c>
      <c r="G121" s="20" t="e">
        <f>#REF!-'8'!G121-'9'!G121</f>
        <v>#REF!</v>
      </c>
      <c r="H121" s="20" t="e">
        <f>#REF!-'8'!H121-'9'!H121</f>
        <v>#REF!</v>
      </c>
    </row>
    <row r="122" spans="1:8" ht="13.5" thickBot="1" x14ac:dyDescent="0.25">
      <c r="A122" s="131">
        <v>116</v>
      </c>
      <c r="B122" s="165" t="s">
        <v>36</v>
      </c>
      <c r="C122" s="20" t="e">
        <f>#REF!-'8'!C122-'9'!C122</f>
        <v>#REF!</v>
      </c>
      <c r="D122" s="20" t="e">
        <f>#REF!-'8'!D122-'9'!D122</f>
        <v>#REF!</v>
      </c>
      <c r="E122" s="20" t="e">
        <f>#REF!-'8'!E122-'9'!E122</f>
        <v>#REF!</v>
      </c>
      <c r="F122" s="20" t="e">
        <f>#REF!-'8'!F122-'9'!F122</f>
        <v>#REF!</v>
      </c>
      <c r="G122" s="20" t="e">
        <f>#REF!-'8'!G122-'9'!G122</f>
        <v>#REF!</v>
      </c>
      <c r="H122" s="20" t="e">
        <f>#REF!-'8'!H122-'9'!H122</f>
        <v>#REF!</v>
      </c>
    </row>
    <row r="123" spans="1:8" ht="14.25" thickTop="1" thickBot="1" x14ac:dyDescent="0.25">
      <c r="A123" s="131">
        <v>117</v>
      </c>
      <c r="B123" s="6" t="s">
        <v>37</v>
      </c>
      <c r="C123" s="18" t="e">
        <f>#REF!-'8'!C123-'9'!C123</f>
        <v>#REF!</v>
      </c>
      <c r="D123" s="18" t="e">
        <f>#REF!-'8'!D123-'9'!D123</f>
        <v>#REF!</v>
      </c>
      <c r="E123" s="18" t="e">
        <f>#REF!-'8'!E123-'9'!E123</f>
        <v>#REF!</v>
      </c>
      <c r="F123" s="18" t="e">
        <f>#REF!-'8'!F123-'9'!F123</f>
        <v>#REF!</v>
      </c>
      <c r="G123" s="18" t="e">
        <f>#REF!-'8'!G123-'9'!G123</f>
        <v>#REF!</v>
      </c>
      <c r="H123" s="18" t="e">
        <f>#REF!-'8'!H123-'9'!H123</f>
        <v>#REF!</v>
      </c>
    </row>
    <row r="124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workbookViewId="0">
      <pane ySplit="6" topLeftCell="A51" activePane="bottomLeft" state="frozen"/>
      <selection activeCell="F1" sqref="F1"/>
      <selection pane="bottomLeft" activeCell="F1" sqref="F1"/>
    </sheetView>
  </sheetViews>
  <sheetFormatPr defaultRowHeight="12.75" x14ac:dyDescent="0.2"/>
  <cols>
    <col min="1" max="1" width="5.7109375" style="156" customWidth="1"/>
    <col min="2" max="2" width="50" style="156" customWidth="1"/>
    <col min="3" max="3" width="14.7109375" style="156" customWidth="1"/>
    <col min="4" max="8" width="12.7109375" style="156" customWidth="1"/>
    <col min="9" max="255" width="9.140625" style="156"/>
    <col min="256" max="256" width="5.7109375" style="156" customWidth="1"/>
    <col min="257" max="257" width="50" style="156" customWidth="1"/>
    <col min="258" max="258" width="28.85546875" style="156" customWidth="1"/>
    <col min="259" max="511" width="9.140625" style="156"/>
    <col min="512" max="512" width="5.7109375" style="156" customWidth="1"/>
    <col min="513" max="513" width="50" style="156" customWidth="1"/>
    <col min="514" max="514" width="28.85546875" style="156" customWidth="1"/>
    <col min="515" max="767" width="9.140625" style="156"/>
    <col min="768" max="768" width="5.7109375" style="156" customWidth="1"/>
    <col min="769" max="769" width="50" style="156" customWidth="1"/>
    <col min="770" max="770" width="28.85546875" style="156" customWidth="1"/>
    <col min="771" max="1023" width="9.140625" style="156"/>
    <col min="1024" max="1024" width="5.7109375" style="156" customWidth="1"/>
    <col min="1025" max="1025" width="50" style="156" customWidth="1"/>
    <col min="1026" max="1026" width="28.85546875" style="156" customWidth="1"/>
    <col min="1027" max="1279" width="9.140625" style="156"/>
    <col min="1280" max="1280" width="5.7109375" style="156" customWidth="1"/>
    <col min="1281" max="1281" width="50" style="156" customWidth="1"/>
    <col min="1282" max="1282" width="28.85546875" style="156" customWidth="1"/>
    <col min="1283" max="1535" width="9.140625" style="156"/>
    <col min="1536" max="1536" width="5.7109375" style="156" customWidth="1"/>
    <col min="1537" max="1537" width="50" style="156" customWidth="1"/>
    <col min="1538" max="1538" width="28.85546875" style="156" customWidth="1"/>
    <col min="1539" max="1791" width="9.140625" style="156"/>
    <col min="1792" max="1792" width="5.7109375" style="156" customWidth="1"/>
    <col min="1793" max="1793" width="50" style="156" customWidth="1"/>
    <col min="1794" max="1794" width="28.85546875" style="156" customWidth="1"/>
    <col min="1795" max="2047" width="9.140625" style="156"/>
    <col min="2048" max="2048" width="5.7109375" style="156" customWidth="1"/>
    <col min="2049" max="2049" width="50" style="156" customWidth="1"/>
    <col min="2050" max="2050" width="28.85546875" style="156" customWidth="1"/>
    <col min="2051" max="2303" width="9.140625" style="156"/>
    <col min="2304" max="2304" width="5.7109375" style="156" customWidth="1"/>
    <col min="2305" max="2305" width="50" style="156" customWidth="1"/>
    <col min="2306" max="2306" width="28.85546875" style="156" customWidth="1"/>
    <col min="2307" max="2559" width="9.140625" style="156"/>
    <col min="2560" max="2560" width="5.7109375" style="156" customWidth="1"/>
    <col min="2561" max="2561" width="50" style="156" customWidth="1"/>
    <col min="2562" max="2562" width="28.85546875" style="156" customWidth="1"/>
    <col min="2563" max="2815" width="9.140625" style="156"/>
    <col min="2816" max="2816" width="5.7109375" style="156" customWidth="1"/>
    <col min="2817" max="2817" width="50" style="156" customWidth="1"/>
    <col min="2818" max="2818" width="28.85546875" style="156" customWidth="1"/>
    <col min="2819" max="3071" width="9.140625" style="156"/>
    <col min="3072" max="3072" width="5.7109375" style="156" customWidth="1"/>
    <col min="3073" max="3073" width="50" style="156" customWidth="1"/>
    <col min="3074" max="3074" width="28.85546875" style="156" customWidth="1"/>
    <col min="3075" max="3327" width="9.140625" style="156"/>
    <col min="3328" max="3328" width="5.7109375" style="156" customWidth="1"/>
    <col min="3329" max="3329" width="50" style="156" customWidth="1"/>
    <col min="3330" max="3330" width="28.85546875" style="156" customWidth="1"/>
    <col min="3331" max="3583" width="9.140625" style="156"/>
    <col min="3584" max="3584" width="5.7109375" style="156" customWidth="1"/>
    <col min="3585" max="3585" width="50" style="156" customWidth="1"/>
    <col min="3586" max="3586" width="28.85546875" style="156" customWidth="1"/>
    <col min="3587" max="3839" width="9.140625" style="156"/>
    <col min="3840" max="3840" width="5.7109375" style="156" customWidth="1"/>
    <col min="3841" max="3841" width="50" style="156" customWidth="1"/>
    <col min="3842" max="3842" width="28.85546875" style="156" customWidth="1"/>
    <col min="3843" max="4095" width="9.140625" style="156"/>
    <col min="4096" max="4096" width="5.7109375" style="156" customWidth="1"/>
    <col min="4097" max="4097" width="50" style="156" customWidth="1"/>
    <col min="4098" max="4098" width="28.85546875" style="156" customWidth="1"/>
    <col min="4099" max="4351" width="9.140625" style="156"/>
    <col min="4352" max="4352" width="5.7109375" style="156" customWidth="1"/>
    <col min="4353" max="4353" width="50" style="156" customWidth="1"/>
    <col min="4354" max="4354" width="28.85546875" style="156" customWidth="1"/>
    <col min="4355" max="4607" width="9.140625" style="156"/>
    <col min="4608" max="4608" width="5.7109375" style="156" customWidth="1"/>
    <col min="4609" max="4609" width="50" style="156" customWidth="1"/>
    <col min="4610" max="4610" width="28.85546875" style="156" customWidth="1"/>
    <col min="4611" max="4863" width="9.140625" style="156"/>
    <col min="4864" max="4864" width="5.7109375" style="156" customWidth="1"/>
    <col min="4865" max="4865" width="50" style="156" customWidth="1"/>
    <col min="4866" max="4866" width="28.85546875" style="156" customWidth="1"/>
    <col min="4867" max="5119" width="9.140625" style="156"/>
    <col min="5120" max="5120" width="5.7109375" style="156" customWidth="1"/>
    <col min="5121" max="5121" width="50" style="156" customWidth="1"/>
    <col min="5122" max="5122" width="28.85546875" style="156" customWidth="1"/>
    <col min="5123" max="5375" width="9.140625" style="156"/>
    <col min="5376" max="5376" width="5.7109375" style="156" customWidth="1"/>
    <col min="5377" max="5377" width="50" style="156" customWidth="1"/>
    <col min="5378" max="5378" width="28.85546875" style="156" customWidth="1"/>
    <col min="5379" max="5631" width="9.140625" style="156"/>
    <col min="5632" max="5632" width="5.7109375" style="156" customWidth="1"/>
    <col min="5633" max="5633" width="50" style="156" customWidth="1"/>
    <col min="5634" max="5634" width="28.85546875" style="156" customWidth="1"/>
    <col min="5635" max="5887" width="9.140625" style="156"/>
    <col min="5888" max="5888" width="5.7109375" style="156" customWidth="1"/>
    <col min="5889" max="5889" width="50" style="156" customWidth="1"/>
    <col min="5890" max="5890" width="28.85546875" style="156" customWidth="1"/>
    <col min="5891" max="6143" width="9.140625" style="156"/>
    <col min="6144" max="6144" width="5.7109375" style="156" customWidth="1"/>
    <col min="6145" max="6145" width="50" style="156" customWidth="1"/>
    <col min="6146" max="6146" width="28.85546875" style="156" customWidth="1"/>
    <col min="6147" max="6399" width="9.140625" style="156"/>
    <col min="6400" max="6400" width="5.7109375" style="156" customWidth="1"/>
    <col min="6401" max="6401" width="50" style="156" customWidth="1"/>
    <col min="6402" max="6402" width="28.85546875" style="156" customWidth="1"/>
    <col min="6403" max="6655" width="9.140625" style="156"/>
    <col min="6656" max="6656" width="5.7109375" style="156" customWidth="1"/>
    <col min="6657" max="6657" width="50" style="156" customWidth="1"/>
    <col min="6658" max="6658" width="28.85546875" style="156" customWidth="1"/>
    <col min="6659" max="6911" width="9.140625" style="156"/>
    <col min="6912" max="6912" width="5.7109375" style="156" customWidth="1"/>
    <col min="6913" max="6913" width="50" style="156" customWidth="1"/>
    <col min="6914" max="6914" width="28.85546875" style="156" customWidth="1"/>
    <col min="6915" max="7167" width="9.140625" style="156"/>
    <col min="7168" max="7168" width="5.7109375" style="156" customWidth="1"/>
    <col min="7169" max="7169" width="50" style="156" customWidth="1"/>
    <col min="7170" max="7170" width="28.85546875" style="156" customWidth="1"/>
    <col min="7171" max="7423" width="9.140625" style="156"/>
    <col min="7424" max="7424" width="5.7109375" style="156" customWidth="1"/>
    <col min="7425" max="7425" width="50" style="156" customWidth="1"/>
    <col min="7426" max="7426" width="28.85546875" style="156" customWidth="1"/>
    <col min="7427" max="7679" width="9.140625" style="156"/>
    <col min="7680" max="7680" width="5.7109375" style="156" customWidth="1"/>
    <col min="7681" max="7681" width="50" style="156" customWidth="1"/>
    <col min="7682" max="7682" width="28.85546875" style="156" customWidth="1"/>
    <col min="7683" max="7935" width="9.140625" style="156"/>
    <col min="7936" max="7936" width="5.7109375" style="156" customWidth="1"/>
    <col min="7937" max="7937" width="50" style="156" customWidth="1"/>
    <col min="7938" max="7938" width="28.85546875" style="156" customWidth="1"/>
    <col min="7939" max="8191" width="9.140625" style="156"/>
    <col min="8192" max="8192" width="5.7109375" style="156" customWidth="1"/>
    <col min="8193" max="8193" width="50" style="156" customWidth="1"/>
    <col min="8194" max="8194" width="28.85546875" style="156" customWidth="1"/>
    <col min="8195" max="8447" width="9.140625" style="156"/>
    <col min="8448" max="8448" width="5.7109375" style="156" customWidth="1"/>
    <col min="8449" max="8449" width="50" style="156" customWidth="1"/>
    <col min="8450" max="8450" width="28.85546875" style="156" customWidth="1"/>
    <col min="8451" max="8703" width="9.140625" style="156"/>
    <col min="8704" max="8704" width="5.7109375" style="156" customWidth="1"/>
    <col min="8705" max="8705" width="50" style="156" customWidth="1"/>
    <col min="8706" max="8706" width="28.85546875" style="156" customWidth="1"/>
    <col min="8707" max="8959" width="9.140625" style="156"/>
    <col min="8960" max="8960" width="5.7109375" style="156" customWidth="1"/>
    <col min="8961" max="8961" width="50" style="156" customWidth="1"/>
    <col min="8962" max="8962" width="28.85546875" style="156" customWidth="1"/>
    <col min="8963" max="9215" width="9.140625" style="156"/>
    <col min="9216" max="9216" width="5.7109375" style="156" customWidth="1"/>
    <col min="9217" max="9217" width="50" style="156" customWidth="1"/>
    <col min="9218" max="9218" width="28.85546875" style="156" customWidth="1"/>
    <col min="9219" max="9471" width="9.140625" style="156"/>
    <col min="9472" max="9472" width="5.7109375" style="156" customWidth="1"/>
    <col min="9473" max="9473" width="50" style="156" customWidth="1"/>
    <col min="9474" max="9474" width="28.85546875" style="156" customWidth="1"/>
    <col min="9475" max="9727" width="9.140625" style="156"/>
    <col min="9728" max="9728" width="5.7109375" style="156" customWidth="1"/>
    <col min="9729" max="9729" width="50" style="156" customWidth="1"/>
    <col min="9730" max="9730" width="28.85546875" style="156" customWidth="1"/>
    <col min="9731" max="9983" width="9.140625" style="156"/>
    <col min="9984" max="9984" width="5.7109375" style="156" customWidth="1"/>
    <col min="9985" max="9985" width="50" style="156" customWidth="1"/>
    <col min="9986" max="9986" width="28.85546875" style="156" customWidth="1"/>
    <col min="9987" max="10239" width="9.140625" style="156"/>
    <col min="10240" max="10240" width="5.7109375" style="156" customWidth="1"/>
    <col min="10241" max="10241" width="50" style="156" customWidth="1"/>
    <col min="10242" max="10242" width="28.85546875" style="156" customWidth="1"/>
    <col min="10243" max="10495" width="9.140625" style="156"/>
    <col min="10496" max="10496" width="5.7109375" style="156" customWidth="1"/>
    <col min="10497" max="10497" width="50" style="156" customWidth="1"/>
    <col min="10498" max="10498" width="28.85546875" style="156" customWidth="1"/>
    <col min="10499" max="10751" width="9.140625" style="156"/>
    <col min="10752" max="10752" width="5.7109375" style="156" customWidth="1"/>
    <col min="10753" max="10753" width="50" style="156" customWidth="1"/>
    <col min="10754" max="10754" width="28.85546875" style="156" customWidth="1"/>
    <col min="10755" max="11007" width="9.140625" style="156"/>
    <col min="11008" max="11008" width="5.7109375" style="156" customWidth="1"/>
    <col min="11009" max="11009" width="50" style="156" customWidth="1"/>
    <col min="11010" max="11010" width="28.85546875" style="156" customWidth="1"/>
    <col min="11011" max="11263" width="9.140625" style="156"/>
    <col min="11264" max="11264" width="5.7109375" style="156" customWidth="1"/>
    <col min="11265" max="11265" width="50" style="156" customWidth="1"/>
    <col min="11266" max="11266" width="28.85546875" style="156" customWidth="1"/>
    <col min="11267" max="11519" width="9.140625" style="156"/>
    <col min="11520" max="11520" width="5.7109375" style="156" customWidth="1"/>
    <col min="11521" max="11521" width="50" style="156" customWidth="1"/>
    <col min="11522" max="11522" width="28.85546875" style="156" customWidth="1"/>
    <col min="11523" max="11775" width="9.140625" style="156"/>
    <col min="11776" max="11776" width="5.7109375" style="156" customWidth="1"/>
    <col min="11777" max="11777" width="50" style="156" customWidth="1"/>
    <col min="11778" max="11778" width="28.85546875" style="156" customWidth="1"/>
    <col min="11779" max="12031" width="9.140625" style="156"/>
    <col min="12032" max="12032" width="5.7109375" style="156" customWidth="1"/>
    <col min="12033" max="12033" width="50" style="156" customWidth="1"/>
    <col min="12034" max="12034" width="28.85546875" style="156" customWidth="1"/>
    <col min="12035" max="12287" width="9.140625" style="156"/>
    <col min="12288" max="12288" width="5.7109375" style="156" customWidth="1"/>
    <col min="12289" max="12289" width="50" style="156" customWidth="1"/>
    <col min="12290" max="12290" width="28.85546875" style="156" customWidth="1"/>
    <col min="12291" max="12543" width="9.140625" style="156"/>
    <col min="12544" max="12544" width="5.7109375" style="156" customWidth="1"/>
    <col min="12545" max="12545" width="50" style="156" customWidth="1"/>
    <col min="12546" max="12546" width="28.85546875" style="156" customWidth="1"/>
    <col min="12547" max="12799" width="9.140625" style="156"/>
    <col min="12800" max="12800" width="5.7109375" style="156" customWidth="1"/>
    <col min="12801" max="12801" width="50" style="156" customWidth="1"/>
    <col min="12802" max="12802" width="28.85546875" style="156" customWidth="1"/>
    <col min="12803" max="13055" width="9.140625" style="156"/>
    <col min="13056" max="13056" width="5.7109375" style="156" customWidth="1"/>
    <col min="13057" max="13057" width="50" style="156" customWidth="1"/>
    <col min="13058" max="13058" width="28.85546875" style="156" customWidth="1"/>
    <col min="13059" max="13311" width="9.140625" style="156"/>
    <col min="13312" max="13312" width="5.7109375" style="156" customWidth="1"/>
    <col min="13313" max="13313" width="50" style="156" customWidth="1"/>
    <col min="13314" max="13314" width="28.85546875" style="156" customWidth="1"/>
    <col min="13315" max="13567" width="9.140625" style="156"/>
    <col min="13568" max="13568" width="5.7109375" style="156" customWidth="1"/>
    <col min="13569" max="13569" width="50" style="156" customWidth="1"/>
    <col min="13570" max="13570" width="28.85546875" style="156" customWidth="1"/>
    <col min="13571" max="13823" width="9.140625" style="156"/>
    <col min="13824" max="13824" width="5.7109375" style="156" customWidth="1"/>
    <col min="13825" max="13825" width="50" style="156" customWidth="1"/>
    <col min="13826" max="13826" width="28.85546875" style="156" customWidth="1"/>
    <col min="13827" max="14079" width="9.140625" style="156"/>
    <col min="14080" max="14080" width="5.7109375" style="156" customWidth="1"/>
    <col min="14081" max="14081" width="50" style="156" customWidth="1"/>
    <col min="14082" max="14082" width="28.85546875" style="156" customWidth="1"/>
    <col min="14083" max="14335" width="9.140625" style="156"/>
    <col min="14336" max="14336" width="5.7109375" style="156" customWidth="1"/>
    <col min="14337" max="14337" width="50" style="156" customWidth="1"/>
    <col min="14338" max="14338" width="28.85546875" style="156" customWidth="1"/>
    <col min="14339" max="14591" width="9.140625" style="156"/>
    <col min="14592" max="14592" width="5.7109375" style="156" customWidth="1"/>
    <col min="14593" max="14593" width="50" style="156" customWidth="1"/>
    <col min="14594" max="14594" width="28.85546875" style="156" customWidth="1"/>
    <col min="14595" max="14847" width="9.140625" style="156"/>
    <col min="14848" max="14848" width="5.7109375" style="156" customWidth="1"/>
    <col min="14849" max="14849" width="50" style="156" customWidth="1"/>
    <col min="14850" max="14850" width="28.85546875" style="156" customWidth="1"/>
    <col min="14851" max="15103" width="9.140625" style="156"/>
    <col min="15104" max="15104" width="5.7109375" style="156" customWidth="1"/>
    <col min="15105" max="15105" width="50" style="156" customWidth="1"/>
    <col min="15106" max="15106" width="28.85546875" style="156" customWidth="1"/>
    <col min="15107" max="15359" width="9.140625" style="156"/>
    <col min="15360" max="15360" width="5.7109375" style="156" customWidth="1"/>
    <col min="15361" max="15361" width="50" style="156" customWidth="1"/>
    <col min="15362" max="15362" width="28.85546875" style="156" customWidth="1"/>
    <col min="15363" max="15615" width="9.140625" style="156"/>
    <col min="15616" max="15616" width="5.7109375" style="156" customWidth="1"/>
    <col min="15617" max="15617" width="50" style="156" customWidth="1"/>
    <col min="15618" max="15618" width="28.85546875" style="156" customWidth="1"/>
    <col min="15619" max="15871" width="9.140625" style="156"/>
    <col min="15872" max="15872" width="5.7109375" style="156" customWidth="1"/>
    <col min="15873" max="15873" width="50" style="156" customWidth="1"/>
    <col min="15874" max="15874" width="28.85546875" style="156" customWidth="1"/>
    <col min="15875" max="16127" width="9.140625" style="156"/>
    <col min="16128" max="16128" width="5.7109375" style="156" customWidth="1"/>
    <col min="16129" max="16129" width="50" style="156" customWidth="1"/>
    <col min="16130" max="16130" width="28.85546875" style="156" customWidth="1"/>
    <col min="16131" max="16384" width="9.140625" style="156"/>
  </cols>
  <sheetData>
    <row r="1" spans="1:8" x14ac:dyDescent="0.2">
      <c r="B1" s="10" t="s">
        <v>93</v>
      </c>
      <c r="F1" s="213" t="s">
        <v>415</v>
      </c>
    </row>
    <row r="2" spans="1:8" x14ac:dyDescent="0.2">
      <c r="B2" s="25" t="s">
        <v>255</v>
      </c>
      <c r="F2" s="156" t="s">
        <v>295</v>
      </c>
    </row>
    <row r="3" spans="1:8" x14ac:dyDescent="0.2">
      <c r="C3" s="126"/>
      <c r="F3" s="156" t="s">
        <v>75</v>
      </c>
    </row>
    <row r="4" spans="1:8" x14ac:dyDescent="0.2">
      <c r="B4" s="11" t="s">
        <v>142</v>
      </c>
      <c r="C4" s="127" t="s">
        <v>94</v>
      </c>
    </row>
    <row r="5" spans="1:8" ht="38.25" x14ac:dyDescent="0.2">
      <c r="A5" s="128" t="s">
        <v>1</v>
      </c>
      <c r="B5" s="129" t="s">
        <v>2</v>
      </c>
      <c r="C5" s="130" t="s">
        <v>95</v>
      </c>
      <c r="D5" s="130" t="s">
        <v>39</v>
      </c>
      <c r="E5" s="130" t="s">
        <v>96</v>
      </c>
      <c r="F5" s="130" t="s">
        <v>40</v>
      </c>
      <c r="G5" s="130" t="s">
        <v>91</v>
      </c>
      <c r="H5" s="130" t="s">
        <v>41</v>
      </c>
    </row>
    <row r="6" spans="1:8" ht="25.5" x14ac:dyDescent="0.2">
      <c r="A6" s="131">
        <v>1</v>
      </c>
      <c r="B6" s="132" t="s">
        <v>42</v>
      </c>
      <c r="C6" s="133">
        <f>SUM(D6:H6)</f>
        <v>0</v>
      </c>
      <c r="D6" s="134"/>
      <c r="E6" s="134"/>
      <c r="F6" s="134"/>
      <c r="G6" s="134"/>
      <c r="H6" s="134"/>
    </row>
    <row r="7" spans="1:8" ht="25.5" x14ac:dyDescent="0.2">
      <c r="A7" s="131">
        <v>2</v>
      </c>
      <c r="B7" s="132" t="s">
        <v>97</v>
      </c>
      <c r="C7" s="133">
        <f t="shared" ref="C7:C72" si="0">SUM(D7:H7)</f>
        <v>0</v>
      </c>
      <c r="D7" s="134"/>
      <c r="E7" s="134"/>
      <c r="F7" s="134"/>
      <c r="G7" s="134"/>
      <c r="H7" s="134"/>
    </row>
    <row r="8" spans="1:8" ht="25.5" x14ac:dyDescent="0.2">
      <c r="A8" s="131">
        <v>3</v>
      </c>
      <c r="B8" s="132" t="s">
        <v>266</v>
      </c>
      <c r="C8" s="133">
        <f t="shared" si="0"/>
        <v>0</v>
      </c>
      <c r="D8" s="134"/>
      <c r="E8" s="134"/>
      <c r="F8" s="134"/>
      <c r="G8" s="134"/>
      <c r="H8" s="134"/>
    </row>
    <row r="9" spans="1:8" ht="18" customHeight="1" x14ac:dyDescent="0.2">
      <c r="A9" s="131">
        <v>4</v>
      </c>
      <c r="B9" s="132" t="s">
        <v>267</v>
      </c>
      <c r="C9" s="133"/>
      <c r="D9" s="134"/>
      <c r="E9" s="134"/>
      <c r="F9" s="134"/>
      <c r="G9" s="134"/>
      <c r="H9" s="134"/>
    </row>
    <row r="10" spans="1:8" ht="25.5" x14ac:dyDescent="0.2">
      <c r="A10" s="131">
        <v>5</v>
      </c>
      <c r="B10" s="132" t="s">
        <v>98</v>
      </c>
      <c r="C10" s="133">
        <f t="shared" si="0"/>
        <v>0</v>
      </c>
      <c r="D10" s="134"/>
      <c r="E10" s="134"/>
      <c r="F10" s="134"/>
      <c r="G10" s="134"/>
      <c r="H10" s="134"/>
    </row>
    <row r="11" spans="1:8" ht="25.5" x14ac:dyDescent="0.2">
      <c r="A11" s="131">
        <v>6</v>
      </c>
      <c r="B11" s="132" t="s">
        <v>99</v>
      </c>
      <c r="C11" s="133">
        <f t="shared" si="0"/>
        <v>0</v>
      </c>
      <c r="D11" s="134"/>
      <c r="E11" s="134"/>
      <c r="F11" s="134"/>
      <c r="G11" s="134"/>
      <c r="H11" s="134"/>
    </row>
    <row r="12" spans="1:8" x14ac:dyDescent="0.2">
      <c r="A12" s="131">
        <v>7</v>
      </c>
      <c r="B12" s="132" t="s">
        <v>88</v>
      </c>
      <c r="C12" s="133">
        <f t="shared" si="0"/>
        <v>0</v>
      </c>
      <c r="D12" s="134"/>
      <c r="E12" s="134"/>
      <c r="F12" s="134"/>
      <c r="G12" s="134"/>
      <c r="H12" s="134"/>
    </row>
    <row r="13" spans="1:8" x14ac:dyDescent="0.2">
      <c r="A13" s="131">
        <v>8</v>
      </c>
      <c r="B13" s="132" t="s">
        <v>43</v>
      </c>
      <c r="C13" s="133">
        <f t="shared" si="0"/>
        <v>0</v>
      </c>
      <c r="D13" s="135">
        <f>SUM(D6:D12)</f>
        <v>0</v>
      </c>
      <c r="E13" s="135">
        <f>SUM(E6:E12)</f>
        <v>0</v>
      </c>
      <c r="F13" s="135">
        <f>SUM(F6:F12)</f>
        <v>0</v>
      </c>
      <c r="G13" s="135">
        <f>SUM(G6:G12)</f>
        <v>0</v>
      </c>
      <c r="H13" s="135">
        <f>SUM(H6:H12)</f>
        <v>0</v>
      </c>
    </row>
    <row r="14" spans="1:8" s="12" customFormat="1" x14ac:dyDescent="0.2">
      <c r="A14" s="131">
        <v>9</v>
      </c>
      <c r="B14" s="136" t="s">
        <v>100</v>
      </c>
      <c r="C14" s="133">
        <f t="shared" si="0"/>
        <v>0</v>
      </c>
      <c r="D14" s="137"/>
      <c r="E14" s="137"/>
      <c r="F14" s="137"/>
      <c r="G14" s="137"/>
      <c r="H14" s="137"/>
    </row>
    <row r="15" spans="1:8" ht="25.5" x14ac:dyDescent="0.2">
      <c r="A15" s="131">
        <v>10</v>
      </c>
      <c r="B15" s="132" t="s">
        <v>44</v>
      </c>
      <c r="C15" s="133">
        <f t="shared" si="0"/>
        <v>0</v>
      </c>
      <c r="D15" s="135">
        <f>SUM(D16:D20)</f>
        <v>0</v>
      </c>
      <c r="E15" s="135">
        <f>SUM(E16:E20)</f>
        <v>0</v>
      </c>
      <c r="F15" s="135">
        <f>SUM(F16:F20)</f>
        <v>0</v>
      </c>
      <c r="G15" s="135">
        <f>SUM(G16:G20)</f>
        <v>0</v>
      </c>
      <c r="H15" s="135">
        <f>SUM(H16:H20)</f>
        <v>0</v>
      </c>
    </row>
    <row r="16" spans="1:8" x14ac:dyDescent="0.2">
      <c r="A16" s="131">
        <v>11</v>
      </c>
      <c r="B16" s="132" t="s">
        <v>101</v>
      </c>
      <c r="C16" s="133">
        <f t="shared" si="0"/>
        <v>0</v>
      </c>
      <c r="D16" s="134"/>
      <c r="E16" s="134"/>
      <c r="F16" s="134"/>
      <c r="G16" s="134"/>
      <c r="H16" s="134"/>
    </row>
    <row r="17" spans="1:8" x14ac:dyDescent="0.2">
      <c r="A17" s="131">
        <v>12</v>
      </c>
      <c r="B17" s="132" t="s">
        <v>102</v>
      </c>
      <c r="C17" s="133">
        <f t="shared" si="0"/>
        <v>0</v>
      </c>
      <c r="D17" s="134"/>
      <c r="E17" s="134"/>
      <c r="F17" s="134"/>
      <c r="G17" s="134"/>
      <c r="H17" s="134"/>
    </row>
    <row r="18" spans="1:8" x14ac:dyDescent="0.2">
      <c r="A18" s="131">
        <v>13</v>
      </c>
      <c r="B18" s="132" t="s">
        <v>103</v>
      </c>
      <c r="C18" s="133">
        <f t="shared" si="0"/>
        <v>0</v>
      </c>
      <c r="D18" s="134"/>
      <c r="E18" s="134"/>
      <c r="F18" s="134"/>
      <c r="G18" s="134"/>
      <c r="H18" s="134"/>
    </row>
    <row r="19" spans="1:8" x14ac:dyDescent="0.2">
      <c r="A19" s="131">
        <v>14</v>
      </c>
      <c r="B19" s="132" t="s">
        <v>104</v>
      </c>
      <c r="C19" s="133">
        <f t="shared" si="0"/>
        <v>0</v>
      </c>
      <c r="D19" s="134"/>
      <c r="E19" s="134"/>
      <c r="F19" s="134"/>
      <c r="G19" s="134"/>
      <c r="H19" s="134"/>
    </row>
    <row r="20" spans="1:8" x14ac:dyDescent="0.2">
      <c r="A20" s="131">
        <v>15</v>
      </c>
      <c r="B20" s="132" t="s">
        <v>105</v>
      </c>
      <c r="C20" s="133">
        <f t="shared" si="0"/>
        <v>0</v>
      </c>
      <c r="D20" s="134"/>
      <c r="E20" s="134"/>
      <c r="F20" s="134"/>
      <c r="G20" s="134"/>
      <c r="H20" s="134"/>
    </row>
    <row r="21" spans="1:8" ht="25.5" x14ac:dyDescent="0.2">
      <c r="A21" s="131">
        <v>16</v>
      </c>
      <c r="B21" s="138" t="s">
        <v>45</v>
      </c>
      <c r="C21" s="133">
        <f t="shared" si="0"/>
        <v>0</v>
      </c>
      <c r="D21" s="139">
        <f>D13+D15</f>
        <v>0</v>
      </c>
      <c r="E21" s="139">
        <f>E13+E15</f>
        <v>0</v>
      </c>
      <c r="F21" s="139">
        <f>F13+F15</f>
        <v>0</v>
      </c>
      <c r="G21" s="139">
        <f>G13+G15</f>
        <v>0</v>
      </c>
      <c r="H21" s="139">
        <f>H13+H15</f>
        <v>0</v>
      </c>
    </row>
    <row r="22" spans="1:8" x14ac:dyDescent="0.2">
      <c r="A22" s="131">
        <v>17</v>
      </c>
      <c r="B22" s="132" t="s">
        <v>46</v>
      </c>
      <c r="C22" s="133">
        <f t="shared" si="0"/>
        <v>0</v>
      </c>
      <c r="D22" s="140">
        <f>D23</f>
        <v>0</v>
      </c>
      <c r="E22" s="140">
        <f>E23</f>
        <v>0</v>
      </c>
      <c r="F22" s="140">
        <f>F23</f>
        <v>0</v>
      </c>
      <c r="G22" s="140">
        <f>G23</f>
        <v>0</v>
      </c>
      <c r="H22" s="140">
        <f>H23</f>
        <v>0</v>
      </c>
    </row>
    <row r="23" spans="1:8" x14ac:dyDescent="0.2">
      <c r="A23" s="131">
        <v>18</v>
      </c>
      <c r="B23" s="132" t="s">
        <v>106</v>
      </c>
      <c r="C23" s="133">
        <f t="shared" si="0"/>
        <v>0</v>
      </c>
      <c r="D23" s="141"/>
      <c r="E23" s="141"/>
      <c r="F23" s="141"/>
      <c r="G23" s="141"/>
      <c r="H23" s="141"/>
    </row>
    <row r="24" spans="1:8" x14ac:dyDescent="0.2">
      <c r="A24" s="131">
        <v>19</v>
      </c>
      <c r="B24" s="132" t="s">
        <v>107</v>
      </c>
      <c r="C24" s="133">
        <f t="shared" si="0"/>
        <v>0</v>
      </c>
      <c r="D24" s="140">
        <f>SUM(D25:D28)</f>
        <v>0</v>
      </c>
      <c r="E24" s="140">
        <f>SUM(E25:E28)</f>
        <v>0</v>
      </c>
      <c r="F24" s="140">
        <f>SUM(F25:F28)</f>
        <v>0</v>
      </c>
      <c r="G24" s="140">
        <f>SUM(G25:G28)</f>
        <v>0</v>
      </c>
      <c r="H24" s="140">
        <f>SUM(H25:H28)</f>
        <v>0</v>
      </c>
    </row>
    <row r="25" spans="1:8" x14ac:dyDescent="0.2">
      <c r="A25" s="131">
        <v>20</v>
      </c>
      <c r="B25" s="132" t="s">
        <v>108</v>
      </c>
      <c r="C25" s="133">
        <f t="shared" si="0"/>
        <v>0</v>
      </c>
      <c r="D25" s="130"/>
      <c r="E25" s="130"/>
      <c r="F25" s="130"/>
      <c r="G25" s="130"/>
      <c r="H25" s="130"/>
    </row>
    <row r="26" spans="1:8" x14ac:dyDescent="0.2">
      <c r="A26" s="131">
        <v>21</v>
      </c>
      <c r="B26" s="132" t="s">
        <v>109</v>
      </c>
      <c r="C26" s="133">
        <f t="shared" si="0"/>
        <v>0</v>
      </c>
      <c r="D26" s="130"/>
      <c r="E26" s="130"/>
      <c r="F26" s="130"/>
      <c r="G26" s="130"/>
      <c r="H26" s="130"/>
    </row>
    <row r="27" spans="1:8" x14ac:dyDescent="0.2">
      <c r="A27" s="131">
        <v>22</v>
      </c>
      <c r="B27" s="132" t="s">
        <v>110</v>
      </c>
      <c r="C27" s="133">
        <f t="shared" si="0"/>
        <v>0</v>
      </c>
      <c r="D27" s="130"/>
      <c r="E27" s="130"/>
      <c r="F27" s="130"/>
      <c r="G27" s="130"/>
      <c r="H27" s="130"/>
    </row>
    <row r="28" spans="1:8" x14ac:dyDescent="0.2">
      <c r="A28" s="131">
        <v>23</v>
      </c>
      <c r="B28" s="142" t="s">
        <v>111</v>
      </c>
      <c r="C28" s="133">
        <f t="shared" si="0"/>
        <v>0</v>
      </c>
      <c r="D28" s="130"/>
      <c r="E28" s="130"/>
      <c r="F28" s="130"/>
      <c r="G28" s="130"/>
      <c r="H28" s="130"/>
    </row>
    <row r="29" spans="1:8" ht="25.5" x14ac:dyDescent="0.2">
      <c r="A29" s="131">
        <v>24</v>
      </c>
      <c r="B29" s="138" t="s">
        <v>47</v>
      </c>
      <c r="C29" s="133">
        <f t="shared" si="0"/>
        <v>0</v>
      </c>
      <c r="D29" s="139">
        <f>D22+D24</f>
        <v>0</v>
      </c>
      <c r="E29" s="139">
        <f>E22+E24</f>
        <v>0</v>
      </c>
      <c r="F29" s="139">
        <f>F22+F24</f>
        <v>0</v>
      </c>
      <c r="G29" s="139">
        <f>G22+G24</f>
        <v>0</v>
      </c>
      <c r="H29" s="139">
        <f>H22+H24</f>
        <v>0</v>
      </c>
    </row>
    <row r="30" spans="1:8" x14ac:dyDescent="0.2">
      <c r="A30" s="131">
        <v>25</v>
      </c>
      <c r="B30" s="132" t="s">
        <v>48</v>
      </c>
      <c r="C30" s="133">
        <f t="shared" si="0"/>
        <v>381500</v>
      </c>
      <c r="D30" s="135">
        <f>SUM(D31:D32)</f>
        <v>381500</v>
      </c>
      <c r="E30" s="135">
        <f>SUM(E31:E32)</f>
        <v>0</v>
      </c>
      <c r="F30" s="135">
        <f>SUM(F31:F32)</f>
        <v>0</v>
      </c>
      <c r="G30" s="135">
        <f>SUM(G31:G32)</f>
        <v>0</v>
      </c>
      <c r="H30" s="135">
        <f>SUM(H31:H32)</f>
        <v>0</v>
      </c>
    </row>
    <row r="31" spans="1:8" x14ac:dyDescent="0.2">
      <c r="A31" s="131">
        <v>26</v>
      </c>
      <c r="B31" s="132" t="s">
        <v>49</v>
      </c>
      <c r="C31" s="133">
        <f t="shared" si="0"/>
        <v>381500</v>
      </c>
      <c r="D31" s="134">
        <v>381500</v>
      </c>
      <c r="E31" s="134"/>
      <c r="F31" s="134"/>
      <c r="G31" s="134"/>
      <c r="H31" s="134"/>
    </row>
    <row r="32" spans="1:8" ht="16.5" customHeight="1" x14ac:dyDescent="0.2">
      <c r="A32" s="131">
        <v>27</v>
      </c>
      <c r="B32" s="132" t="s">
        <v>50</v>
      </c>
      <c r="C32" s="133">
        <f t="shared" si="0"/>
        <v>0</v>
      </c>
      <c r="D32" s="134"/>
      <c r="E32" s="134"/>
      <c r="F32" s="134"/>
      <c r="G32" s="134"/>
      <c r="H32" s="134"/>
    </row>
    <row r="33" spans="1:8" ht="18.75" customHeight="1" x14ac:dyDescent="0.2">
      <c r="A33" s="131">
        <v>28</v>
      </c>
      <c r="B33" s="132" t="s">
        <v>51</v>
      </c>
      <c r="C33" s="133">
        <f t="shared" si="0"/>
        <v>10689687</v>
      </c>
      <c r="D33" s="134">
        <v>10689687</v>
      </c>
      <c r="E33" s="134"/>
      <c r="F33" s="134"/>
      <c r="G33" s="134"/>
      <c r="H33" s="134"/>
    </row>
    <row r="34" spans="1:8" x14ac:dyDescent="0.2">
      <c r="A34" s="131">
        <v>29</v>
      </c>
      <c r="B34" s="132" t="s">
        <v>112</v>
      </c>
      <c r="C34" s="133">
        <f t="shared" si="0"/>
        <v>0</v>
      </c>
      <c r="D34" s="134"/>
      <c r="E34" s="134"/>
      <c r="F34" s="134"/>
      <c r="G34" s="134"/>
      <c r="H34" s="134"/>
    </row>
    <row r="35" spans="1:8" ht="25.5" x14ac:dyDescent="0.2">
      <c r="A35" s="131">
        <v>30</v>
      </c>
      <c r="B35" s="132" t="s">
        <v>113</v>
      </c>
      <c r="C35" s="133">
        <f t="shared" si="0"/>
        <v>0</v>
      </c>
      <c r="D35" s="134"/>
      <c r="E35" s="134"/>
      <c r="F35" s="134"/>
      <c r="G35" s="134"/>
      <c r="H35" s="134"/>
    </row>
    <row r="36" spans="1:8" x14ac:dyDescent="0.2">
      <c r="A36" s="131">
        <v>31</v>
      </c>
      <c r="B36" s="132" t="s">
        <v>52</v>
      </c>
      <c r="C36" s="133">
        <f t="shared" si="0"/>
        <v>10689687</v>
      </c>
      <c r="D36" s="135">
        <f>SUM(D33:D35)</f>
        <v>10689687</v>
      </c>
      <c r="E36" s="135">
        <f>SUM(E33:E35)</f>
        <v>0</v>
      </c>
      <c r="F36" s="135">
        <f>SUM(F33:F35)</f>
        <v>0</v>
      </c>
      <c r="G36" s="135">
        <f>SUM(G33:G35)</f>
        <v>0</v>
      </c>
      <c r="H36" s="135">
        <f>SUM(H33:H35)</f>
        <v>0</v>
      </c>
    </row>
    <row r="37" spans="1:8" x14ac:dyDescent="0.2">
      <c r="A37" s="131">
        <v>32</v>
      </c>
      <c r="B37" s="132" t="s">
        <v>53</v>
      </c>
      <c r="C37" s="133">
        <f t="shared" si="0"/>
        <v>0</v>
      </c>
      <c r="D37" s="135">
        <f>SUM(D38:D39)</f>
        <v>0</v>
      </c>
      <c r="E37" s="135">
        <f>SUM(E38:E39)</f>
        <v>0</v>
      </c>
      <c r="F37" s="135">
        <f>SUM(F38:F39)</f>
        <v>0</v>
      </c>
      <c r="G37" s="135">
        <f>SUM(G38:G39)</f>
        <v>0</v>
      </c>
      <c r="H37" s="135">
        <f>SUM(H38:H39)</f>
        <v>0</v>
      </c>
    </row>
    <row r="38" spans="1:8" ht="51" x14ac:dyDescent="0.2">
      <c r="A38" s="131">
        <v>33</v>
      </c>
      <c r="B38" s="132" t="s">
        <v>114</v>
      </c>
      <c r="C38" s="133">
        <f t="shared" si="0"/>
        <v>0</v>
      </c>
      <c r="D38" s="134"/>
      <c r="E38" s="134"/>
      <c r="F38" s="134"/>
      <c r="G38" s="134"/>
      <c r="H38" s="134"/>
    </row>
    <row r="39" spans="1:8" x14ac:dyDescent="0.2">
      <c r="A39" s="131">
        <v>34</v>
      </c>
      <c r="B39" s="132" t="s">
        <v>115</v>
      </c>
      <c r="C39" s="133">
        <f t="shared" si="0"/>
        <v>0</v>
      </c>
      <c r="D39" s="134"/>
      <c r="E39" s="134"/>
      <c r="F39" s="134"/>
      <c r="G39" s="134"/>
      <c r="H39" s="134"/>
    </row>
    <row r="40" spans="1:8" x14ac:dyDescent="0.2">
      <c r="A40" s="131">
        <v>35</v>
      </c>
      <c r="B40" s="138" t="s">
        <v>54</v>
      </c>
      <c r="C40" s="133">
        <f t="shared" si="0"/>
        <v>11071187</v>
      </c>
      <c r="D40" s="139">
        <f>D30+D36+D37</f>
        <v>11071187</v>
      </c>
      <c r="E40" s="139">
        <f>E30+E36+E37</f>
        <v>0</v>
      </c>
      <c r="F40" s="139">
        <f>F30+F36+F37</f>
        <v>0</v>
      </c>
      <c r="G40" s="139">
        <f>G30+G36+G37</f>
        <v>0</v>
      </c>
      <c r="H40" s="139">
        <f>H30+H36+H37</f>
        <v>0</v>
      </c>
    </row>
    <row r="41" spans="1:8" x14ac:dyDescent="0.2">
      <c r="A41" s="131">
        <v>36</v>
      </c>
      <c r="B41" s="136" t="s">
        <v>116</v>
      </c>
      <c r="C41" s="133">
        <f t="shared" si="0"/>
        <v>0</v>
      </c>
      <c r="D41" s="143"/>
      <c r="E41" s="143"/>
      <c r="F41" s="143"/>
      <c r="G41" s="143"/>
      <c r="H41" s="143"/>
    </row>
    <row r="42" spans="1:8" x14ac:dyDescent="0.2">
      <c r="A42" s="131">
        <v>37</v>
      </c>
      <c r="B42" s="144" t="s">
        <v>55</v>
      </c>
      <c r="C42" s="133">
        <f t="shared" si="0"/>
        <v>0</v>
      </c>
      <c r="D42" s="145">
        <f>SUM(D43:D46)</f>
        <v>0</v>
      </c>
      <c r="E42" s="145">
        <f>SUM(E43:E46)</f>
        <v>0</v>
      </c>
      <c r="F42" s="145">
        <f>SUM(F43:F46)</f>
        <v>0</v>
      </c>
      <c r="G42" s="145">
        <f>SUM(G43:G46)</f>
        <v>0</v>
      </c>
      <c r="H42" s="145">
        <f>SUM(H43:H46)</f>
        <v>0</v>
      </c>
    </row>
    <row r="43" spans="1:8" x14ac:dyDescent="0.2">
      <c r="A43" s="131">
        <v>38</v>
      </c>
      <c r="B43" s="144" t="s">
        <v>117</v>
      </c>
      <c r="C43" s="133">
        <f t="shared" si="0"/>
        <v>0</v>
      </c>
      <c r="D43" s="146"/>
      <c r="E43" s="146"/>
      <c r="F43" s="146"/>
      <c r="G43" s="146"/>
      <c r="H43" s="146"/>
    </row>
    <row r="44" spans="1:8" x14ac:dyDescent="0.2">
      <c r="A44" s="131">
        <v>39</v>
      </c>
      <c r="B44" s="144" t="s">
        <v>56</v>
      </c>
      <c r="C44" s="133">
        <f t="shared" si="0"/>
        <v>0</v>
      </c>
      <c r="D44" s="147"/>
      <c r="E44" s="147"/>
      <c r="F44" s="147"/>
      <c r="G44" s="147"/>
      <c r="H44" s="147"/>
    </row>
    <row r="45" spans="1:8" x14ac:dyDescent="0.2">
      <c r="A45" s="131">
        <v>40</v>
      </c>
      <c r="B45" s="144" t="s">
        <v>118</v>
      </c>
      <c r="C45" s="133">
        <f t="shared" si="0"/>
        <v>0</v>
      </c>
      <c r="D45" s="147"/>
      <c r="E45" s="147"/>
      <c r="F45" s="147"/>
      <c r="G45" s="147"/>
      <c r="H45" s="147"/>
    </row>
    <row r="46" spans="1:8" x14ac:dyDescent="0.2">
      <c r="A46" s="131">
        <v>41</v>
      </c>
      <c r="B46" s="144" t="s">
        <v>119</v>
      </c>
      <c r="C46" s="133">
        <f t="shared" si="0"/>
        <v>0</v>
      </c>
      <c r="D46" s="147"/>
      <c r="E46" s="147"/>
      <c r="F46" s="147"/>
      <c r="G46" s="147"/>
      <c r="H46" s="147"/>
    </row>
    <row r="47" spans="1:8" x14ac:dyDescent="0.2">
      <c r="A47" s="131">
        <v>42</v>
      </c>
      <c r="B47" s="132" t="s">
        <v>57</v>
      </c>
      <c r="C47" s="133">
        <f t="shared" si="0"/>
        <v>1550000</v>
      </c>
      <c r="D47" s="145">
        <f>SUM(D48:D49)</f>
        <v>0</v>
      </c>
      <c r="E47" s="145">
        <f>SUM(E48:E49)</f>
        <v>0</v>
      </c>
      <c r="F47" s="145">
        <f>SUM(F48:F49)</f>
        <v>1550000</v>
      </c>
      <c r="G47" s="145">
        <f>SUM(G48:G49)</f>
        <v>0</v>
      </c>
      <c r="H47" s="145">
        <f>SUM(H48:H49)</f>
        <v>0</v>
      </c>
    </row>
    <row r="48" spans="1:8" x14ac:dyDescent="0.2">
      <c r="A48" s="131">
        <v>43</v>
      </c>
      <c r="B48" s="132" t="s">
        <v>58</v>
      </c>
      <c r="C48" s="133">
        <f t="shared" si="0"/>
        <v>50000</v>
      </c>
      <c r="D48" s="134"/>
      <c r="E48" s="134"/>
      <c r="F48" s="134">
        <v>50000</v>
      </c>
      <c r="G48" s="134"/>
      <c r="H48" s="134"/>
    </row>
    <row r="49" spans="1:8" x14ac:dyDescent="0.2">
      <c r="A49" s="131">
        <v>44</v>
      </c>
      <c r="B49" s="132" t="s">
        <v>59</v>
      </c>
      <c r="C49" s="133">
        <f t="shared" si="0"/>
        <v>1500000</v>
      </c>
      <c r="D49" s="134"/>
      <c r="E49" s="134"/>
      <c r="F49" s="134">
        <v>1500000</v>
      </c>
      <c r="G49" s="134"/>
      <c r="H49" s="134"/>
    </row>
    <row r="50" spans="1:8" x14ac:dyDescent="0.2">
      <c r="A50" s="131">
        <v>45</v>
      </c>
      <c r="B50" s="132" t="s">
        <v>120</v>
      </c>
      <c r="C50" s="133">
        <f t="shared" si="0"/>
        <v>9610000</v>
      </c>
      <c r="D50" s="145">
        <f>SUM(D51:D54)</f>
        <v>9610000</v>
      </c>
      <c r="E50" s="145">
        <f>SUM(E51:E54)</f>
        <v>0</v>
      </c>
      <c r="F50" s="145">
        <f>SUM(F51:F54)</f>
        <v>0</v>
      </c>
      <c r="G50" s="145">
        <f>SUM(G51:G54)</f>
        <v>0</v>
      </c>
      <c r="H50" s="145">
        <f>SUM(H51:H54)</f>
        <v>0</v>
      </c>
    </row>
    <row r="51" spans="1:8" ht="25.5" x14ac:dyDescent="0.2">
      <c r="A51" s="131">
        <v>46</v>
      </c>
      <c r="B51" s="132" t="s">
        <v>121</v>
      </c>
      <c r="C51" s="133">
        <f t="shared" si="0"/>
        <v>0</v>
      </c>
      <c r="D51" s="134"/>
      <c r="E51" s="134"/>
      <c r="F51" s="134"/>
      <c r="G51" s="134"/>
      <c r="H51" s="134"/>
    </row>
    <row r="52" spans="1:8" ht="25.5" x14ac:dyDescent="0.2">
      <c r="A52" s="131">
        <v>47</v>
      </c>
      <c r="B52" s="132" t="s">
        <v>60</v>
      </c>
      <c r="C52" s="133">
        <f t="shared" si="0"/>
        <v>0</v>
      </c>
      <c r="D52" s="134"/>
      <c r="E52" s="134"/>
      <c r="F52" s="134"/>
      <c r="G52" s="134"/>
      <c r="H52" s="134"/>
    </row>
    <row r="53" spans="1:8" x14ac:dyDescent="0.2">
      <c r="A53" s="131">
        <v>48</v>
      </c>
      <c r="B53" s="132" t="s">
        <v>122</v>
      </c>
      <c r="C53" s="133">
        <f t="shared" si="0"/>
        <v>9100000</v>
      </c>
      <c r="D53" s="134">
        <v>9100000</v>
      </c>
      <c r="E53" s="134"/>
      <c r="F53" s="134"/>
      <c r="G53" s="134"/>
      <c r="H53" s="134"/>
    </row>
    <row r="54" spans="1:8" x14ac:dyDescent="0.2">
      <c r="A54" s="131">
        <v>49</v>
      </c>
      <c r="B54" s="132" t="s">
        <v>61</v>
      </c>
      <c r="C54" s="133">
        <f t="shared" si="0"/>
        <v>510000</v>
      </c>
      <c r="D54" s="134">
        <v>510000</v>
      </c>
      <c r="E54" s="134"/>
      <c r="F54" s="134"/>
      <c r="G54" s="134"/>
      <c r="H54" s="134"/>
    </row>
    <row r="55" spans="1:8" x14ac:dyDescent="0.2">
      <c r="A55" s="131">
        <v>50</v>
      </c>
      <c r="B55" s="132" t="s">
        <v>123</v>
      </c>
      <c r="C55" s="133">
        <f t="shared" si="0"/>
        <v>0</v>
      </c>
      <c r="D55" s="134"/>
      <c r="E55" s="134"/>
      <c r="F55" s="134"/>
      <c r="G55" s="134"/>
      <c r="H55" s="134"/>
    </row>
    <row r="56" spans="1:8" x14ac:dyDescent="0.2">
      <c r="A56" s="131">
        <v>51</v>
      </c>
      <c r="B56" s="132" t="s">
        <v>124</v>
      </c>
      <c r="C56" s="133">
        <f t="shared" si="0"/>
        <v>3823200</v>
      </c>
      <c r="D56" s="151">
        <v>3404700</v>
      </c>
      <c r="E56" s="151"/>
      <c r="F56" s="151">
        <v>418500</v>
      </c>
      <c r="G56" s="151"/>
      <c r="H56" s="151"/>
    </row>
    <row r="57" spans="1:8" x14ac:dyDescent="0.2">
      <c r="A57" s="131">
        <v>52</v>
      </c>
      <c r="B57" s="132" t="s">
        <v>62</v>
      </c>
      <c r="C57" s="133">
        <f t="shared" si="0"/>
        <v>0</v>
      </c>
      <c r="D57" s="134"/>
      <c r="E57" s="134"/>
      <c r="F57" s="134"/>
      <c r="G57" s="134"/>
      <c r="H57" s="134"/>
    </row>
    <row r="58" spans="1:8" ht="25.5" x14ac:dyDescent="0.2">
      <c r="A58" s="131">
        <v>53</v>
      </c>
      <c r="B58" s="132" t="s">
        <v>125</v>
      </c>
      <c r="C58" s="133">
        <f t="shared" si="0"/>
        <v>0</v>
      </c>
      <c r="D58" s="134"/>
      <c r="E58" s="134"/>
      <c r="F58" s="134"/>
      <c r="G58" s="134"/>
      <c r="H58" s="134"/>
    </row>
    <row r="59" spans="1:8" x14ac:dyDescent="0.2">
      <c r="A59" s="131">
        <v>54</v>
      </c>
      <c r="B59" s="132" t="s">
        <v>126</v>
      </c>
      <c r="C59" s="133">
        <f t="shared" si="0"/>
        <v>0</v>
      </c>
      <c r="D59" s="134"/>
      <c r="E59" s="134"/>
      <c r="F59" s="134"/>
      <c r="G59" s="134"/>
      <c r="H59" s="134"/>
    </row>
    <row r="60" spans="1:8" x14ac:dyDescent="0.2">
      <c r="A60" s="131">
        <v>55</v>
      </c>
      <c r="B60" s="132" t="s">
        <v>63</v>
      </c>
      <c r="C60" s="133">
        <f t="shared" si="0"/>
        <v>0</v>
      </c>
      <c r="D60" s="134"/>
      <c r="E60" s="134"/>
      <c r="F60" s="134"/>
      <c r="G60" s="134"/>
      <c r="H60" s="134"/>
    </row>
    <row r="61" spans="1:8" x14ac:dyDescent="0.2">
      <c r="A61" s="131">
        <v>56</v>
      </c>
      <c r="B61" s="132" t="s">
        <v>127</v>
      </c>
      <c r="C61" s="133">
        <f t="shared" si="0"/>
        <v>1610000</v>
      </c>
      <c r="D61" s="134">
        <v>1610000</v>
      </c>
      <c r="E61" s="130"/>
      <c r="F61" s="130"/>
      <c r="G61" s="130"/>
      <c r="H61" s="130"/>
    </row>
    <row r="62" spans="1:8" x14ac:dyDescent="0.2">
      <c r="A62" s="131">
        <v>57</v>
      </c>
      <c r="B62" s="138" t="s">
        <v>64</v>
      </c>
      <c r="C62" s="133">
        <f t="shared" si="0"/>
        <v>16593200</v>
      </c>
      <c r="D62" s="139">
        <f>D41+D42+D47+D50+D55+D56+D57+D58+D59+D60+D61</f>
        <v>14624700</v>
      </c>
      <c r="E62" s="139">
        <f>E41+E42+E47+E50+E55+E56+E57+E58+E59+E60+E61</f>
        <v>0</v>
      </c>
      <c r="F62" s="139">
        <f>F41+F42+F47+F50+F55+F56+F57+F58+F59+F60+F61</f>
        <v>1968500</v>
      </c>
      <c r="G62" s="139">
        <f>G41+G42+G47+G50+G55+G56+G57+G58+G59+G60+G61</f>
        <v>0</v>
      </c>
      <c r="H62" s="139">
        <f>H41+H42+H47+H50+H55+H56+H57+H58+H59+H60+H61</f>
        <v>0</v>
      </c>
    </row>
    <row r="63" spans="1:8" x14ac:dyDescent="0.2">
      <c r="A63" s="131">
        <v>58</v>
      </c>
      <c r="B63" s="132" t="s">
        <v>128</v>
      </c>
      <c r="C63" s="133">
        <f t="shared" si="0"/>
        <v>3000000</v>
      </c>
      <c r="D63" s="134">
        <v>3000000</v>
      </c>
      <c r="E63" s="134"/>
      <c r="F63" s="134"/>
      <c r="G63" s="130"/>
      <c r="H63" s="130"/>
    </row>
    <row r="64" spans="1:8" x14ac:dyDescent="0.2">
      <c r="A64" s="131">
        <v>59</v>
      </c>
      <c r="B64" s="132" t="s">
        <v>129</v>
      </c>
      <c r="C64" s="133">
        <f t="shared" si="0"/>
        <v>0</v>
      </c>
      <c r="D64" s="134"/>
      <c r="E64" s="134"/>
      <c r="F64" s="134"/>
      <c r="G64" s="130"/>
      <c r="H64" s="130"/>
    </row>
    <row r="65" spans="1:8" x14ac:dyDescent="0.2">
      <c r="A65" s="131">
        <v>60</v>
      </c>
      <c r="B65" s="138" t="s">
        <v>65</v>
      </c>
      <c r="C65" s="133">
        <f t="shared" si="0"/>
        <v>3000000</v>
      </c>
      <c r="D65" s="139">
        <f>SUM(D63:D64)</f>
        <v>3000000</v>
      </c>
      <c r="E65" s="139">
        <f>SUM(E63:E64)</f>
        <v>0</v>
      </c>
      <c r="F65" s="139">
        <f>SUM(F63:F64)</f>
        <v>0</v>
      </c>
      <c r="G65" s="139">
        <f>SUM(G63:G64)</f>
        <v>0</v>
      </c>
      <c r="H65" s="139">
        <f>SUM(H63:H64)</f>
        <v>0</v>
      </c>
    </row>
    <row r="66" spans="1:8" s="213" customFormat="1" x14ac:dyDescent="0.2">
      <c r="A66" s="335"/>
      <c r="B66" s="339" t="s">
        <v>367</v>
      </c>
      <c r="C66" s="133">
        <f t="shared" si="0"/>
        <v>0</v>
      </c>
      <c r="D66" s="336"/>
      <c r="E66" s="336"/>
      <c r="F66" s="336"/>
      <c r="G66" s="336"/>
      <c r="H66" s="336"/>
    </row>
    <row r="67" spans="1:8" x14ac:dyDescent="0.2">
      <c r="A67" s="131">
        <v>61</v>
      </c>
      <c r="B67" s="158" t="s">
        <v>87</v>
      </c>
      <c r="C67" s="133">
        <f t="shared" si="0"/>
        <v>0</v>
      </c>
      <c r="D67" s="146"/>
      <c r="E67" s="146"/>
      <c r="F67" s="146"/>
      <c r="G67" s="146"/>
      <c r="H67" s="146"/>
    </row>
    <row r="68" spans="1:8" x14ac:dyDescent="0.2">
      <c r="A68" s="131">
        <v>62</v>
      </c>
      <c r="B68" s="159" t="s">
        <v>86</v>
      </c>
      <c r="C68" s="133">
        <f t="shared" si="0"/>
        <v>0</v>
      </c>
      <c r="D68" s="139">
        <f>D67</f>
        <v>0</v>
      </c>
      <c r="E68" s="139">
        <f>E67</f>
        <v>0</v>
      </c>
      <c r="F68" s="139">
        <f>F67</f>
        <v>0</v>
      </c>
      <c r="G68" s="139">
        <f>G67</f>
        <v>0</v>
      </c>
      <c r="H68" s="139">
        <f>H67</f>
        <v>0</v>
      </c>
    </row>
    <row r="69" spans="1:8" ht="25.5" x14ac:dyDescent="0.2">
      <c r="A69" s="131">
        <v>63</v>
      </c>
      <c r="B69" s="132" t="s">
        <v>66</v>
      </c>
      <c r="C69" s="133">
        <f t="shared" si="0"/>
        <v>0</v>
      </c>
      <c r="D69" s="134"/>
      <c r="E69" s="134"/>
      <c r="F69" s="134"/>
      <c r="G69" s="134"/>
      <c r="H69" s="134"/>
    </row>
    <row r="70" spans="1:8" x14ac:dyDescent="0.2">
      <c r="A70" s="131">
        <v>64</v>
      </c>
      <c r="B70" s="132" t="s">
        <v>67</v>
      </c>
      <c r="C70" s="133">
        <f t="shared" si="0"/>
        <v>80000</v>
      </c>
      <c r="D70" s="134">
        <v>80000</v>
      </c>
      <c r="E70" s="134"/>
      <c r="F70" s="134"/>
      <c r="G70" s="134"/>
      <c r="H70" s="134"/>
    </row>
    <row r="71" spans="1:8" x14ac:dyDescent="0.2">
      <c r="A71" s="131">
        <v>65</v>
      </c>
      <c r="B71" s="132" t="s">
        <v>68</v>
      </c>
      <c r="C71" s="133">
        <f t="shared" si="0"/>
        <v>0</v>
      </c>
      <c r="D71" s="130"/>
      <c r="E71" s="130"/>
      <c r="F71" s="130"/>
      <c r="G71" s="130"/>
      <c r="H71" s="130"/>
    </row>
    <row r="72" spans="1:8" x14ac:dyDescent="0.2">
      <c r="A72" s="131">
        <v>66</v>
      </c>
      <c r="B72" s="138" t="s">
        <v>69</v>
      </c>
      <c r="C72" s="133">
        <f t="shared" si="0"/>
        <v>80000</v>
      </c>
      <c r="D72" s="148">
        <f>SUM(D69:D71)</f>
        <v>80000</v>
      </c>
      <c r="E72" s="148">
        <f>SUM(E69:E71)</f>
        <v>0</v>
      </c>
      <c r="F72" s="148">
        <f>SUM(F69:F71)</f>
        <v>0</v>
      </c>
      <c r="G72" s="148">
        <f>SUM(G69:G71)</f>
        <v>0</v>
      </c>
      <c r="H72" s="148">
        <f>SUM(H69:H71)</f>
        <v>0</v>
      </c>
    </row>
    <row r="73" spans="1:8" x14ac:dyDescent="0.2">
      <c r="A73" s="131">
        <v>67</v>
      </c>
      <c r="B73" s="149" t="s">
        <v>70</v>
      </c>
      <c r="C73" s="133">
        <f t="shared" ref="C73:C112" si="1">SUM(D73:H73)</f>
        <v>30744387</v>
      </c>
      <c r="D73" s="150">
        <f>D21+D29+D40+D62+D65+D68+D72</f>
        <v>28775887</v>
      </c>
      <c r="E73" s="150">
        <f>E21+E29+E40+E62+E65+E68+E72</f>
        <v>0</v>
      </c>
      <c r="F73" s="150">
        <f>F21+F29+F40+F62+F65+F68+F72</f>
        <v>1968500</v>
      </c>
      <c r="G73" s="150">
        <f>G21+G29+G40+G62+G65+G68+G72</f>
        <v>0</v>
      </c>
      <c r="H73" s="150">
        <f>H21+H29+H40+H62+H65+H68+H72</f>
        <v>0</v>
      </c>
    </row>
    <row r="74" spans="1:8" ht="25.5" x14ac:dyDescent="0.2">
      <c r="A74" s="131">
        <v>68</v>
      </c>
      <c r="B74" s="136" t="s">
        <v>130</v>
      </c>
      <c r="C74" s="133">
        <f t="shared" si="1"/>
        <v>0</v>
      </c>
      <c r="D74" s="146"/>
      <c r="E74" s="146"/>
      <c r="F74" s="146"/>
      <c r="G74" s="146"/>
      <c r="H74" s="146"/>
    </row>
    <row r="75" spans="1:8" ht="25.5" x14ac:dyDescent="0.2">
      <c r="A75" s="131">
        <v>69</v>
      </c>
      <c r="B75" s="132" t="s">
        <v>131</v>
      </c>
      <c r="C75" s="133">
        <f t="shared" si="1"/>
        <v>0</v>
      </c>
      <c r="D75" s="134"/>
      <c r="E75" s="134"/>
      <c r="F75" s="134"/>
      <c r="G75" s="134"/>
      <c r="H75" s="134"/>
    </row>
    <row r="76" spans="1:8" x14ac:dyDescent="0.2">
      <c r="A76" s="131">
        <v>70</v>
      </c>
      <c r="B76" s="132" t="s">
        <v>71</v>
      </c>
      <c r="C76" s="133">
        <f t="shared" si="1"/>
        <v>0</v>
      </c>
      <c r="D76" s="134"/>
      <c r="E76" s="134"/>
      <c r="F76" s="134"/>
      <c r="G76" s="134"/>
      <c r="H76" s="134"/>
    </row>
    <row r="77" spans="1:8" x14ac:dyDescent="0.2">
      <c r="A77" s="131">
        <v>71</v>
      </c>
      <c r="B77" s="132" t="s">
        <v>132</v>
      </c>
      <c r="C77" s="133">
        <f t="shared" si="1"/>
        <v>7309675</v>
      </c>
      <c r="D77" s="134"/>
      <c r="E77" s="134"/>
      <c r="F77" s="134">
        <v>2466100</v>
      </c>
      <c r="G77" s="134">
        <f>G123</f>
        <v>4843575</v>
      </c>
      <c r="H77" s="134"/>
    </row>
    <row r="78" spans="1:8" x14ac:dyDescent="0.2">
      <c r="A78" s="131">
        <v>72</v>
      </c>
      <c r="B78" s="132" t="s">
        <v>72</v>
      </c>
      <c r="C78" s="133">
        <f t="shared" si="1"/>
        <v>7309675</v>
      </c>
      <c r="D78" s="140">
        <f>SUM(D74:D77)</f>
        <v>0</v>
      </c>
      <c r="E78" s="140">
        <f>SUM(E74:E77)</f>
        <v>0</v>
      </c>
      <c r="F78" s="140">
        <f>SUM(F74:F77)</f>
        <v>2466100</v>
      </c>
      <c r="G78" s="140">
        <f>SUM(G74:G77)</f>
        <v>4843575</v>
      </c>
      <c r="H78" s="140">
        <f>SUM(H74:H77)</f>
        <v>0</v>
      </c>
    </row>
    <row r="79" spans="1:8" ht="13.5" thickBot="1" x14ac:dyDescent="0.25">
      <c r="A79" s="131">
        <v>73</v>
      </c>
      <c r="B79" s="160" t="s">
        <v>73</v>
      </c>
      <c r="C79" s="174">
        <f t="shared" si="1"/>
        <v>7309675</v>
      </c>
      <c r="D79" s="161">
        <f>D78</f>
        <v>0</v>
      </c>
      <c r="E79" s="161">
        <f>E78</f>
        <v>0</v>
      </c>
      <c r="F79" s="161">
        <f>F78</f>
        <v>2466100</v>
      </c>
      <c r="G79" s="161">
        <f>G78</f>
        <v>4843575</v>
      </c>
      <c r="H79" s="161">
        <f>H78</f>
        <v>0</v>
      </c>
    </row>
    <row r="80" spans="1:8" ht="13.5" thickBot="1" x14ac:dyDescent="0.25">
      <c r="A80" s="131">
        <v>74</v>
      </c>
      <c r="B80" s="17" t="s">
        <v>37</v>
      </c>
      <c r="C80" s="21">
        <f t="shared" si="1"/>
        <v>38054062</v>
      </c>
      <c r="D80" s="22">
        <f>D73+D79</f>
        <v>28775887</v>
      </c>
      <c r="E80" s="22">
        <f>E73+E79</f>
        <v>0</v>
      </c>
      <c r="F80" s="22">
        <f>F73+F79</f>
        <v>4434600</v>
      </c>
      <c r="G80" s="22">
        <f>G73+G79</f>
        <v>4843575</v>
      </c>
      <c r="H80" s="23">
        <f>H73+H79</f>
        <v>0</v>
      </c>
    </row>
    <row r="81" spans="1:8" ht="13.5" thickTop="1" x14ac:dyDescent="0.2">
      <c r="A81" s="131">
        <v>75</v>
      </c>
      <c r="B81" s="19" t="s">
        <v>3</v>
      </c>
      <c r="C81" s="20">
        <f t="shared" si="1"/>
        <v>3574200</v>
      </c>
      <c r="D81" s="24"/>
      <c r="E81" s="24"/>
      <c r="F81" s="24"/>
      <c r="G81" s="24">
        <v>3574200</v>
      </c>
      <c r="H81" s="24"/>
    </row>
    <row r="82" spans="1:8" ht="25.5" x14ac:dyDescent="0.2">
      <c r="A82" s="131">
        <v>76</v>
      </c>
      <c r="B82" s="154" t="s">
        <v>4</v>
      </c>
      <c r="C82" s="133">
        <f t="shared" si="1"/>
        <v>625485</v>
      </c>
      <c r="D82" s="155"/>
      <c r="E82" s="155"/>
      <c r="F82" s="155"/>
      <c r="G82" s="155">
        <v>625485</v>
      </c>
      <c r="H82" s="155"/>
    </row>
    <row r="83" spans="1:8" x14ac:dyDescent="0.2">
      <c r="A83" s="131">
        <v>77</v>
      </c>
      <c r="B83" s="154" t="s">
        <v>5</v>
      </c>
      <c r="C83" s="133">
        <f t="shared" si="1"/>
        <v>22327202</v>
      </c>
      <c r="D83" s="155">
        <v>17566212</v>
      </c>
      <c r="E83" s="155"/>
      <c r="F83" s="155">
        <v>4117100</v>
      </c>
      <c r="G83" s="155">
        <v>643890</v>
      </c>
      <c r="H83" s="155"/>
    </row>
    <row r="84" spans="1:8" x14ac:dyDescent="0.2">
      <c r="A84" s="131">
        <v>78</v>
      </c>
      <c r="B84" s="3" t="s">
        <v>6</v>
      </c>
      <c r="C84" s="16">
        <f t="shared" si="1"/>
        <v>0</v>
      </c>
      <c r="D84" s="27">
        <f>D85</f>
        <v>0</v>
      </c>
      <c r="E84" s="147">
        <f>E85</f>
        <v>0</v>
      </c>
      <c r="F84" s="147">
        <f>F85</f>
        <v>0</v>
      </c>
      <c r="G84" s="147">
        <f>G85</f>
        <v>0</v>
      </c>
      <c r="H84" s="147">
        <f>H85</f>
        <v>0</v>
      </c>
    </row>
    <row r="85" spans="1:8" ht="25.5" x14ac:dyDescent="0.2">
      <c r="A85" s="131">
        <v>79</v>
      </c>
      <c r="B85" s="3" t="s">
        <v>7</v>
      </c>
      <c r="C85" s="16">
        <f t="shared" si="1"/>
        <v>0</v>
      </c>
      <c r="D85" s="28"/>
      <c r="E85" s="134"/>
      <c r="F85" s="134"/>
      <c r="G85" s="134"/>
      <c r="H85" s="134"/>
    </row>
    <row r="86" spans="1:8" x14ac:dyDescent="0.2">
      <c r="A86" s="131">
        <v>80</v>
      </c>
      <c r="B86" s="3" t="s">
        <v>8</v>
      </c>
      <c r="C86" s="16">
        <f t="shared" si="1"/>
        <v>0</v>
      </c>
      <c r="D86" s="27">
        <f>D87</f>
        <v>0</v>
      </c>
      <c r="E86" s="147">
        <f>E87</f>
        <v>0</v>
      </c>
      <c r="F86" s="147">
        <f>F87</f>
        <v>0</v>
      </c>
      <c r="G86" s="147">
        <f>G87</f>
        <v>0</v>
      </c>
      <c r="H86" s="147">
        <f>H87</f>
        <v>0</v>
      </c>
    </row>
    <row r="87" spans="1:8" x14ac:dyDescent="0.2">
      <c r="A87" s="131">
        <v>81</v>
      </c>
      <c r="B87" s="3" t="s">
        <v>9</v>
      </c>
      <c r="C87" s="16">
        <f t="shared" si="1"/>
        <v>0</v>
      </c>
      <c r="D87" s="27"/>
      <c r="E87" s="147"/>
      <c r="F87" s="147"/>
      <c r="G87" s="147"/>
      <c r="H87" s="147"/>
    </row>
    <row r="88" spans="1:8" x14ac:dyDescent="0.2">
      <c r="A88" s="131">
        <v>82</v>
      </c>
      <c r="B88" s="3" t="s">
        <v>10</v>
      </c>
      <c r="C88" s="16">
        <f t="shared" si="1"/>
        <v>0</v>
      </c>
      <c r="D88" s="27">
        <f>SUM(D89:D90)</f>
        <v>0</v>
      </c>
      <c r="E88" s="147">
        <f>SUM(E89:E90)</f>
        <v>0</v>
      </c>
      <c r="F88" s="147">
        <f>SUM(F89:F90)</f>
        <v>0</v>
      </c>
      <c r="G88" s="147">
        <f>SUM(G89:G90)</f>
        <v>0</v>
      </c>
      <c r="H88" s="147">
        <f>SUM(H89:H90)</f>
        <v>0</v>
      </c>
    </row>
    <row r="89" spans="1:8" x14ac:dyDescent="0.2">
      <c r="A89" s="131">
        <v>83</v>
      </c>
      <c r="B89" s="3" t="s">
        <v>11</v>
      </c>
      <c r="C89" s="16">
        <f t="shared" si="1"/>
        <v>0</v>
      </c>
      <c r="D89" s="28"/>
      <c r="E89" s="134"/>
      <c r="F89" s="134"/>
      <c r="G89" s="134"/>
      <c r="H89" s="134"/>
    </row>
    <row r="90" spans="1:8" x14ac:dyDescent="0.2">
      <c r="A90" s="131">
        <v>84</v>
      </c>
      <c r="B90" s="3" t="s">
        <v>12</v>
      </c>
      <c r="C90" s="16">
        <f t="shared" si="1"/>
        <v>0</v>
      </c>
      <c r="D90" s="28"/>
      <c r="E90" s="134"/>
      <c r="F90" s="134"/>
      <c r="G90" s="134"/>
      <c r="H90" s="134"/>
    </row>
    <row r="91" spans="1:8" x14ac:dyDescent="0.2">
      <c r="A91" s="131">
        <v>85</v>
      </c>
      <c r="B91" s="5" t="s">
        <v>13</v>
      </c>
      <c r="C91" s="16">
        <f t="shared" si="1"/>
        <v>0</v>
      </c>
      <c r="D91" s="26">
        <f>D84+D86+D88</f>
        <v>0</v>
      </c>
      <c r="E91" s="152">
        <f>E84+E86+E88</f>
        <v>0</v>
      </c>
      <c r="F91" s="152">
        <f>F84+F86+F88</f>
        <v>0</v>
      </c>
      <c r="G91" s="152">
        <f>G84+G86+G88</f>
        <v>0</v>
      </c>
      <c r="H91" s="152">
        <f>H84+H86+H88</f>
        <v>0</v>
      </c>
    </row>
    <row r="92" spans="1:8" x14ac:dyDescent="0.2">
      <c r="A92" s="131">
        <v>86</v>
      </c>
      <c r="B92" s="3" t="s">
        <v>14</v>
      </c>
      <c r="C92" s="16">
        <f t="shared" si="1"/>
        <v>0</v>
      </c>
      <c r="D92" s="28"/>
      <c r="E92" s="134"/>
      <c r="F92" s="134"/>
      <c r="G92" s="134"/>
      <c r="H92" s="134"/>
    </row>
    <row r="93" spans="1:8" ht="25.5" x14ac:dyDescent="0.2">
      <c r="A93" s="131">
        <v>87</v>
      </c>
      <c r="B93" s="3" t="s">
        <v>15</v>
      </c>
      <c r="C93" s="16">
        <f t="shared" si="1"/>
        <v>0</v>
      </c>
      <c r="D93" s="29">
        <f>SUM(D94:D97)</f>
        <v>0</v>
      </c>
      <c r="E93" s="139">
        <f>SUM(E94:E97)</f>
        <v>0</v>
      </c>
      <c r="F93" s="139">
        <f>SUM(F94:F97)</f>
        <v>0</v>
      </c>
      <c r="G93" s="139">
        <f>SUM(G94:G97)</f>
        <v>0</v>
      </c>
      <c r="H93" s="139">
        <f>SUM(H94:H97)</f>
        <v>0</v>
      </c>
    </row>
    <row r="94" spans="1:8" x14ac:dyDescent="0.2">
      <c r="A94" s="131">
        <v>88</v>
      </c>
      <c r="B94" s="3" t="s">
        <v>135</v>
      </c>
      <c r="C94" s="16">
        <f t="shared" si="1"/>
        <v>0</v>
      </c>
      <c r="D94" s="28"/>
      <c r="E94" s="134"/>
      <c r="F94" s="134"/>
      <c r="G94" s="134"/>
      <c r="H94" s="134"/>
    </row>
    <row r="95" spans="1:8" x14ac:dyDescent="0.2">
      <c r="A95" s="131">
        <v>89</v>
      </c>
      <c r="B95" s="3" t="s">
        <v>16</v>
      </c>
      <c r="C95" s="16">
        <f t="shared" si="1"/>
        <v>0</v>
      </c>
      <c r="D95" s="28"/>
      <c r="E95" s="134"/>
      <c r="F95" s="134"/>
      <c r="G95" s="134"/>
      <c r="H95" s="134"/>
    </row>
    <row r="96" spans="1:8" x14ac:dyDescent="0.2">
      <c r="A96" s="131">
        <v>90</v>
      </c>
      <c r="B96" s="3" t="s">
        <v>17</v>
      </c>
      <c r="C96" s="16">
        <f t="shared" si="1"/>
        <v>0</v>
      </c>
      <c r="D96" s="28"/>
      <c r="E96" s="134"/>
      <c r="F96" s="134"/>
      <c r="G96" s="134"/>
      <c r="H96" s="134"/>
    </row>
    <row r="97" spans="1:8" x14ac:dyDescent="0.2">
      <c r="A97" s="131">
        <v>91</v>
      </c>
      <c r="B97" s="3" t="s">
        <v>18</v>
      </c>
      <c r="C97" s="16">
        <f t="shared" si="1"/>
        <v>0</v>
      </c>
      <c r="D97" s="28"/>
      <c r="E97" s="134"/>
      <c r="F97" s="134"/>
      <c r="G97" s="134"/>
      <c r="H97" s="134"/>
    </row>
    <row r="98" spans="1:8" ht="25.5" x14ac:dyDescent="0.2">
      <c r="A98" s="131">
        <v>92</v>
      </c>
      <c r="B98" s="3" t="s">
        <v>136</v>
      </c>
      <c r="C98" s="16">
        <f t="shared" si="1"/>
        <v>3900000</v>
      </c>
      <c r="D98" s="28">
        <v>3900000</v>
      </c>
      <c r="E98" s="134"/>
      <c r="F98" s="134"/>
      <c r="G98" s="134"/>
      <c r="H98" s="134"/>
    </row>
    <row r="99" spans="1:8" x14ac:dyDescent="0.2">
      <c r="A99" s="131">
        <v>93</v>
      </c>
      <c r="B99" s="3" t="s">
        <v>137</v>
      </c>
      <c r="C99" s="16">
        <f t="shared" si="1"/>
        <v>0</v>
      </c>
      <c r="D99" s="28"/>
      <c r="E99" s="134"/>
      <c r="F99" s="134"/>
      <c r="G99" s="134"/>
      <c r="H99" s="134"/>
    </row>
    <row r="100" spans="1:8" x14ac:dyDescent="0.2">
      <c r="A100" s="131">
        <v>94</v>
      </c>
      <c r="B100" s="3" t="s">
        <v>19</v>
      </c>
      <c r="C100" s="16">
        <f t="shared" si="1"/>
        <v>0</v>
      </c>
      <c r="D100" s="28"/>
      <c r="E100" s="134"/>
      <c r="F100" s="134"/>
      <c r="G100" s="134"/>
      <c r="H100" s="134"/>
    </row>
    <row r="101" spans="1:8" x14ac:dyDescent="0.2">
      <c r="A101" s="131">
        <v>95</v>
      </c>
      <c r="B101" s="5" t="s">
        <v>20</v>
      </c>
      <c r="C101" s="16">
        <f t="shared" si="1"/>
        <v>3900000</v>
      </c>
      <c r="D101" s="26">
        <f>D92+D93+D98+D99+D100</f>
        <v>3900000</v>
      </c>
      <c r="E101" s="152">
        <f>E92+E93+E98+E99+E100</f>
        <v>0</v>
      </c>
      <c r="F101" s="152">
        <f>F92+F93+F98+F99+F100</f>
        <v>0</v>
      </c>
      <c r="G101" s="152">
        <f>G92+G93+G98+G99+G100</f>
        <v>0</v>
      </c>
      <c r="H101" s="152">
        <f>H92+H93+H98+H99+H100</f>
        <v>0</v>
      </c>
    </row>
    <row r="102" spans="1:8" x14ac:dyDescent="0.2">
      <c r="A102" s="131">
        <v>96</v>
      </c>
      <c r="B102" s="3" t="s">
        <v>21</v>
      </c>
      <c r="C102" s="16">
        <f t="shared" si="1"/>
        <v>0</v>
      </c>
      <c r="D102" s="28"/>
      <c r="E102" s="134"/>
      <c r="F102" s="134"/>
      <c r="G102" s="134"/>
      <c r="H102" s="134"/>
    </row>
    <row r="103" spans="1:8" x14ac:dyDescent="0.2">
      <c r="A103" s="131">
        <v>97</v>
      </c>
      <c r="B103" s="3" t="s">
        <v>22</v>
      </c>
      <c r="C103" s="16">
        <f t="shared" si="1"/>
        <v>0</v>
      </c>
      <c r="D103" s="28"/>
      <c r="E103" s="134"/>
      <c r="F103" s="134"/>
      <c r="G103" s="134"/>
      <c r="H103" s="134"/>
    </row>
    <row r="104" spans="1:8" x14ac:dyDescent="0.2">
      <c r="A104" s="131">
        <v>98</v>
      </c>
      <c r="B104" s="3" t="s">
        <v>23</v>
      </c>
      <c r="C104" s="16">
        <f t="shared" si="1"/>
        <v>0</v>
      </c>
      <c r="D104" s="28"/>
      <c r="E104" s="134"/>
      <c r="F104" s="134"/>
      <c r="G104" s="134"/>
      <c r="H104" s="134"/>
    </row>
    <row r="105" spans="1:8" x14ac:dyDescent="0.2">
      <c r="A105" s="131">
        <v>99</v>
      </c>
      <c r="B105" s="3" t="s">
        <v>24</v>
      </c>
      <c r="C105" s="16">
        <f t="shared" si="1"/>
        <v>0</v>
      </c>
      <c r="D105" s="28"/>
      <c r="E105" s="134"/>
      <c r="F105" s="134"/>
      <c r="G105" s="134"/>
      <c r="H105" s="134"/>
    </row>
    <row r="106" spans="1:8" ht="25.5" x14ac:dyDescent="0.2">
      <c r="A106" s="131">
        <v>100</v>
      </c>
      <c r="B106" s="3" t="s">
        <v>25</v>
      </c>
      <c r="C106" s="16">
        <f t="shared" si="1"/>
        <v>0</v>
      </c>
      <c r="D106" s="28"/>
      <c r="E106" s="134"/>
      <c r="F106" s="134"/>
      <c r="G106" s="134"/>
      <c r="H106" s="134"/>
    </row>
    <row r="107" spans="1:8" x14ac:dyDescent="0.2">
      <c r="A107" s="131">
        <v>101</v>
      </c>
      <c r="B107" s="5" t="s">
        <v>26</v>
      </c>
      <c r="C107" s="16">
        <f t="shared" si="1"/>
        <v>0</v>
      </c>
      <c r="D107" s="26">
        <f>SUM(D102:D106)</f>
        <v>0</v>
      </c>
      <c r="E107" s="152">
        <f>SUM(E102:E106)</f>
        <v>0</v>
      </c>
      <c r="F107" s="152">
        <f>SUM(F102:F106)</f>
        <v>0</v>
      </c>
      <c r="G107" s="152">
        <f>SUM(G102:G106)</f>
        <v>0</v>
      </c>
      <c r="H107" s="152">
        <f>SUM(H102:H106)</f>
        <v>0</v>
      </c>
    </row>
    <row r="108" spans="1:8" x14ac:dyDescent="0.2">
      <c r="A108" s="131">
        <v>102</v>
      </c>
      <c r="B108" s="3" t="s">
        <v>27</v>
      </c>
      <c r="C108" s="16">
        <f t="shared" si="1"/>
        <v>3944845</v>
      </c>
      <c r="D108" s="28">
        <v>3944845</v>
      </c>
      <c r="E108" s="134"/>
      <c r="F108" s="134"/>
      <c r="G108" s="134"/>
      <c r="H108" s="134"/>
    </row>
    <row r="109" spans="1:8" x14ac:dyDescent="0.2">
      <c r="A109" s="131">
        <v>103</v>
      </c>
      <c r="B109" s="3" t="s">
        <v>138</v>
      </c>
      <c r="C109" s="16">
        <f t="shared" si="1"/>
        <v>250000</v>
      </c>
      <c r="D109" s="28"/>
      <c r="E109" s="134"/>
      <c r="F109" s="134">
        <v>250000</v>
      </c>
      <c r="G109" s="134"/>
      <c r="H109" s="134"/>
    </row>
    <row r="110" spans="1:8" x14ac:dyDescent="0.2">
      <c r="A110" s="131">
        <v>104</v>
      </c>
      <c r="B110" s="3" t="s">
        <v>28</v>
      </c>
      <c r="C110" s="16">
        <f t="shared" si="1"/>
        <v>0</v>
      </c>
      <c r="D110" s="28"/>
      <c r="E110" s="134"/>
      <c r="F110" s="134"/>
      <c r="G110" s="134"/>
      <c r="H110" s="134"/>
    </row>
    <row r="111" spans="1:8" ht="25.5" x14ac:dyDescent="0.2">
      <c r="A111" s="131">
        <v>105</v>
      </c>
      <c r="B111" s="3" t="s">
        <v>29</v>
      </c>
      <c r="C111" s="16">
        <f t="shared" si="1"/>
        <v>67500</v>
      </c>
      <c r="D111" s="28"/>
      <c r="E111" s="134"/>
      <c r="F111" s="134">
        <v>67500</v>
      </c>
      <c r="G111" s="134"/>
      <c r="H111" s="134"/>
    </row>
    <row r="112" spans="1:8" x14ac:dyDescent="0.2">
      <c r="A112" s="131">
        <v>106</v>
      </c>
      <c r="B112" s="5" t="s">
        <v>30</v>
      </c>
      <c r="C112" s="16">
        <f t="shared" si="1"/>
        <v>4262345</v>
      </c>
      <c r="D112" s="26">
        <f>SUM(D108:D111)</f>
        <v>3944845</v>
      </c>
      <c r="E112" s="152">
        <f>SUM(E108:E111)</f>
        <v>0</v>
      </c>
      <c r="F112" s="152">
        <f>SUM(F108:F111)</f>
        <v>317500</v>
      </c>
      <c r="G112" s="152">
        <f>SUM(G108:G111)</f>
        <v>0</v>
      </c>
      <c r="H112" s="152">
        <f>SUM(H108:H111)</f>
        <v>0</v>
      </c>
    </row>
    <row r="113" spans="1:8" ht="25.5" x14ac:dyDescent="0.2">
      <c r="A113" s="131">
        <v>107</v>
      </c>
      <c r="B113" s="3" t="s">
        <v>150</v>
      </c>
      <c r="C113" s="16">
        <f>SUM(D113:H113)</f>
        <v>0</v>
      </c>
      <c r="D113" s="27"/>
      <c r="E113" s="147">
        <f>SUM(E114:E116)</f>
        <v>0</v>
      </c>
      <c r="F113" s="147">
        <f>SUM(F114:F116)</f>
        <v>0</v>
      </c>
      <c r="G113" s="147">
        <f>SUM(G114:G116)</f>
        <v>0</v>
      </c>
      <c r="H113" s="147">
        <f>SUM(H114:H116)</f>
        <v>0</v>
      </c>
    </row>
    <row r="114" spans="1:8" x14ac:dyDescent="0.2">
      <c r="A114" s="131">
        <v>108</v>
      </c>
      <c r="B114" s="3" t="s">
        <v>151</v>
      </c>
      <c r="C114" s="16">
        <f t="shared" ref="C114:C123" si="2">SUM(D114:H114)</f>
        <v>0</v>
      </c>
      <c r="D114" s="28"/>
      <c r="E114" s="134"/>
      <c r="F114" s="134"/>
      <c r="G114" s="134"/>
      <c r="H114" s="134"/>
    </row>
    <row r="115" spans="1:8" ht="25.5" x14ac:dyDescent="0.2">
      <c r="A115" s="131">
        <v>109</v>
      </c>
      <c r="B115" s="3" t="s">
        <v>139</v>
      </c>
      <c r="C115" s="16">
        <f t="shared" si="2"/>
        <v>0</v>
      </c>
      <c r="D115" s="28"/>
      <c r="E115" s="134"/>
      <c r="F115" s="134"/>
      <c r="G115" s="134"/>
      <c r="H115" s="134"/>
    </row>
    <row r="116" spans="1:8" x14ac:dyDescent="0.2">
      <c r="A116" s="131">
        <v>110</v>
      </c>
      <c r="B116" s="3" t="s">
        <v>140</v>
      </c>
      <c r="C116" s="16">
        <f t="shared" si="2"/>
        <v>0</v>
      </c>
      <c r="D116" s="28"/>
      <c r="E116" s="134"/>
      <c r="F116" s="134"/>
      <c r="G116" s="134"/>
      <c r="H116" s="134"/>
    </row>
    <row r="117" spans="1:8" x14ac:dyDescent="0.2">
      <c r="A117" s="131">
        <v>111</v>
      </c>
      <c r="B117" s="5" t="s">
        <v>31</v>
      </c>
      <c r="C117" s="16">
        <f t="shared" si="2"/>
        <v>0</v>
      </c>
      <c r="D117" s="26">
        <f>D113</f>
        <v>0</v>
      </c>
      <c r="E117" s="152">
        <f>E113</f>
        <v>0</v>
      </c>
      <c r="F117" s="152">
        <f>F113</f>
        <v>0</v>
      </c>
      <c r="G117" s="152">
        <f>G113</f>
        <v>0</v>
      </c>
      <c r="H117" s="152">
        <f>H113</f>
        <v>0</v>
      </c>
    </row>
    <row r="118" spans="1:8" x14ac:dyDescent="0.2">
      <c r="A118" s="131">
        <v>112</v>
      </c>
      <c r="B118" s="4" t="s">
        <v>32</v>
      </c>
      <c r="C118" s="16">
        <f t="shared" si="2"/>
        <v>34689232</v>
      </c>
      <c r="D118" s="153">
        <f>D81+D82+D83+D91+D101+D107+D112+D117</f>
        <v>25411057</v>
      </c>
      <c r="E118" s="153">
        <f>E81+E82+E83+E91+E101+E107+E112+E117</f>
        <v>0</v>
      </c>
      <c r="F118" s="153">
        <f>F81+F82+F83+F91+F101+F107+F112+F117</f>
        <v>4434600</v>
      </c>
      <c r="G118" s="153">
        <f>G81+G82+G83+G91+G101+G107+G112+G117</f>
        <v>4843575</v>
      </c>
      <c r="H118" s="153">
        <f>H81+H82+H83+H91+H101+H107+H112+H117</f>
        <v>0</v>
      </c>
    </row>
    <row r="119" spans="1:8" ht="25.5" x14ac:dyDescent="0.2">
      <c r="A119" s="131">
        <v>113</v>
      </c>
      <c r="B119" s="3" t="s">
        <v>33</v>
      </c>
      <c r="C119" s="16">
        <f t="shared" si="2"/>
        <v>0</v>
      </c>
      <c r="D119" s="28"/>
      <c r="E119" s="134"/>
      <c r="F119" s="134"/>
      <c r="G119" s="134"/>
      <c r="H119" s="134"/>
    </row>
    <row r="120" spans="1:8" x14ac:dyDescent="0.2">
      <c r="A120" s="131">
        <v>114</v>
      </c>
      <c r="B120" s="3" t="s">
        <v>34</v>
      </c>
      <c r="C120" s="16">
        <f t="shared" si="2"/>
        <v>7309675</v>
      </c>
      <c r="D120" s="28">
        <v>7309675</v>
      </c>
      <c r="E120" s="134"/>
      <c r="F120" s="134"/>
      <c r="G120" s="134"/>
      <c r="H120" s="134"/>
    </row>
    <row r="121" spans="1:8" x14ac:dyDescent="0.2">
      <c r="A121" s="131">
        <v>115</v>
      </c>
      <c r="B121" s="3" t="s">
        <v>35</v>
      </c>
      <c r="C121" s="16">
        <f t="shared" si="2"/>
        <v>7309675</v>
      </c>
      <c r="D121" s="27">
        <f>SUM(D119:D120)</f>
        <v>7309675</v>
      </c>
      <c r="E121" s="147">
        <f>SUM(E119:E120)</f>
        <v>0</v>
      </c>
      <c r="F121" s="147">
        <f>SUM(F119:F120)</f>
        <v>0</v>
      </c>
      <c r="G121" s="147">
        <f>SUM(G119:G120)</f>
        <v>0</v>
      </c>
      <c r="H121" s="147">
        <f>SUM(H119:H120)</f>
        <v>0</v>
      </c>
    </row>
    <row r="122" spans="1:8" ht="13.5" thickBot="1" x14ac:dyDescent="0.25">
      <c r="A122" s="131">
        <v>116</v>
      </c>
      <c r="B122" s="165" t="s">
        <v>36</v>
      </c>
      <c r="C122" s="16">
        <f t="shared" si="2"/>
        <v>7309675</v>
      </c>
      <c r="D122" s="166">
        <f>D121</f>
        <v>7309675</v>
      </c>
      <c r="E122" s="167">
        <f>E121</f>
        <v>0</v>
      </c>
      <c r="F122" s="167">
        <f>F121</f>
        <v>0</v>
      </c>
      <c r="G122" s="167">
        <f>G121</f>
        <v>0</v>
      </c>
      <c r="H122" s="167">
        <f>H121</f>
        <v>0</v>
      </c>
    </row>
    <row r="123" spans="1:8" ht="14.25" thickTop="1" thickBot="1" x14ac:dyDescent="0.25">
      <c r="A123" s="131">
        <v>117</v>
      </c>
      <c r="B123" s="6" t="s">
        <v>37</v>
      </c>
      <c r="C123" s="16">
        <f t="shared" si="2"/>
        <v>41998907</v>
      </c>
      <c r="D123" s="2">
        <f>D118+D122</f>
        <v>32720732</v>
      </c>
      <c r="E123" s="1">
        <f>E118+E122</f>
        <v>0</v>
      </c>
      <c r="F123" s="1">
        <f>F118+F122</f>
        <v>4434600</v>
      </c>
      <c r="G123" s="1">
        <f>G118+G122</f>
        <v>4843575</v>
      </c>
      <c r="H123" s="1">
        <f>H118+H122</f>
        <v>0</v>
      </c>
    </row>
    <row r="124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workbookViewId="0">
      <pane ySplit="6" topLeftCell="A48" activePane="bottomLeft" state="frozen"/>
      <selection activeCell="F1" sqref="F1"/>
      <selection pane="bottomLeft" activeCell="F1" sqref="F1"/>
    </sheetView>
  </sheetViews>
  <sheetFormatPr defaultRowHeight="12.75" x14ac:dyDescent="0.2"/>
  <cols>
    <col min="1" max="1" width="5.7109375" style="156" customWidth="1"/>
    <col min="2" max="2" width="50" style="156" customWidth="1"/>
    <col min="3" max="3" width="14.7109375" style="156" customWidth="1"/>
    <col min="4" max="8" width="12.7109375" style="156" customWidth="1"/>
    <col min="9" max="255" width="9.140625" style="156"/>
    <col min="256" max="256" width="5.7109375" style="156" customWidth="1"/>
    <col min="257" max="257" width="50" style="156" customWidth="1"/>
    <col min="258" max="258" width="28.85546875" style="156" customWidth="1"/>
    <col min="259" max="511" width="9.140625" style="156"/>
    <col min="512" max="512" width="5.7109375" style="156" customWidth="1"/>
    <col min="513" max="513" width="50" style="156" customWidth="1"/>
    <col min="514" max="514" width="28.85546875" style="156" customWidth="1"/>
    <col min="515" max="767" width="9.140625" style="156"/>
    <col min="768" max="768" width="5.7109375" style="156" customWidth="1"/>
    <col min="769" max="769" width="50" style="156" customWidth="1"/>
    <col min="770" max="770" width="28.85546875" style="156" customWidth="1"/>
    <col min="771" max="1023" width="9.140625" style="156"/>
    <col min="1024" max="1024" width="5.7109375" style="156" customWidth="1"/>
    <col min="1025" max="1025" width="50" style="156" customWidth="1"/>
    <col min="1026" max="1026" width="28.85546875" style="156" customWidth="1"/>
    <col min="1027" max="1279" width="9.140625" style="156"/>
    <col min="1280" max="1280" width="5.7109375" style="156" customWidth="1"/>
    <col min="1281" max="1281" width="50" style="156" customWidth="1"/>
    <col min="1282" max="1282" width="28.85546875" style="156" customWidth="1"/>
    <col min="1283" max="1535" width="9.140625" style="156"/>
    <col min="1536" max="1536" width="5.7109375" style="156" customWidth="1"/>
    <col min="1537" max="1537" width="50" style="156" customWidth="1"/>
    <col min="1538" max="1538" width="28.85546875" style="156" customWidth="1"/>
    <col min="1539" max="1791" width="9.140625" style="156"/>
    <col min="1792" max="1792" width="5.7109375" style="156" customWidth="1"/>
    <col min="1793" max="1793" width="50" style="156" customWidth="1"/>
    <col min="1794" max="1794" width="28.85546875" style="156" customWidth="1"/>
    <col min="1795" max="2047" width="9.140625" style="156"/>
    <col min="2048" max="2048" width="5.7109375" style="156" customWidth="1"/>
    <col min="2049" max="2049" width="50" style="156" customWidth="1"/>
    <col min="2050" max="2050" width="28.85546875" style="156" customWidth="1"/>
    <col min="2051" max="2303" width="9.140625" style="156"/>
    <col min="2304" max="2304" width="5.7109375" style="156" customWidth="1"/>
    <col min="2305" max="2305" width="50" style="156" customWidth="1"/>
    <col min="2306" max="2306" width="28.85546875" style="156" customWidth="1"/>
    <col min="2307" max="2559" width="9.140625" style="156"/>
    <col min="2560" max="2560" width="5.7109375" style="156" customWidth="1"/>
    <col min="2561" max="2561" width="50" style="156" customWidth="1"/>
    <col min="2562" max="2562" width="28.85546875" style="156" customWidth="1"/>
    <col min="2563" max="2815" width="9.140625" style="156"/>
    <col min="2816" max="2816" width="5.7109375" style="156" customWidth="1"/>
    <col min="2817" max="2817" width="50" style="156" customWidth="1"/>
    <col min="2818" max="2818" width="28.85546875" style="156" customWidth="1"/>
    <col min="2819" max="3071" width="9.140625" style="156"/>
    <col min="3072" max="3072" width="5.7109375" style="156" customWidth="1"/>
    <col min="3073" max="3073" width="50" style="156" customWidth="1"/>
    <col min="3074" max="3074" width="28.85546875" style="156" customWidth="1"/>
    <col min="3075" max="3327" width="9.140625" style="156"/>
    <col min="3328" max="3328" width="5.7109375" style="156" customWidth="1"/>
    <col min="3329" max="3329" width="50" style="156" customWidth="1"/>
    <col min="3330" max="3330" width="28.85546875" style="156" customWidth="1"/>
    <col min="3331" max="3583" width="9.140625" style="156"/>
    <col min="3584" max="3584" width="5.7109375" style="156" customWidth="1"/>
    <col min="3585" max="3585" width="50" style="156" customWidth="1"/>
    <col min="3586" max="3586" width="28.85546875" style="156" customWidth="1"/>
    <col min="3587" max="3839" width="9.140625" style="156"/>
    <col min="3840" max="3840" width="5.7109375" style="156" customWidth="1"/>
    <col min="3841" max="3841" width="50" style="156" customWidth="1"/>
    <col min="3842" max="3842" width="28.85546875" style="156" customWidth="1"/>
    <col min="3843" max="4095" width="9.140625" style="156"/>
    <col min="4096" max="4096" width="5.7109375" style="156" customWidth="1"/>
    <col min="4097" max="4097" width="50" style="156" customWidth="1"/>
    <col min="4098" max="4098" width="28.85546875" style="156" customWidth="1"/>
    <col min="4099" max="4351" width="9.140625" style="156"/>
    <col min="4352" max="4352" width="5.7109375" style="156" customWidth="1"/>
    <col min="4353" max="4353" width="50" style="156" customWidth="1"/>
    <col min="4354" max="4354" width="28.85546875" style="156" customWidth="1"/>
    <col min="4355" max="4607" width="9.140625" style="156"/>
    <col min="4608" max="4608" width="5.7109375" style="156" customWidth="1"/>
    <col min="4609" max="4609" width="50" style="156" customWidth="1"/>
    <col min="4610" max="4610" width="28.85546875" style="156" customWidth="1"/>
    <col min="4611" max="4863" width="9.140625" style="156"/>
    <col min="4864" max="4864" width="5.7109375" style="156" customWidth="1"/>
    <col min="4865" max="4865" width="50" style="156" customWidth="1"/>
    <col min="4866" max="4866" width="28.85546875" style="156" customWidth="1"/>
    <col min="4867" max="5119" width="9.140625" style="156"/>
    <col min="5120" max="5120" width="5.7109375" style="156" customWidth="1"/>
    <col min="5121" max="5121" width="50" style="156" customWidth="1"/>
    <col min="5122" max="5122" width="28.85546875" style="156" customWidth="1"/>
    <col min="5123" max="5375" width="9.140625" style="156"/>
    <col min="5376" max="5376" width="5.7109375" style="156" customWidth="1"/>
    <col min="5377" max="5377" width="50" style="156" customWidth="1"/>
    <col min="5378" max="5378" width="28.85546875" style="156" customWidth="1"/>
    <col min="5379" max="5631" width="9.140625" style="156"/>
    <col min="5632" max="5632" width="5.7109375" style="156" customWidth="1"/>
    <col min="5633" max="5633" width="50" style="156" customWidth="1"/>
    <col min="5634" max="5634" width="28.85546875" style="156" customWidth="1"/>
    <col min="5635" max="5887" width="9.140625" style="156"/>
    <col min="5888" max="5888" width="5.7109375" style="156" customWidth="1"/>
    <col min="5889" max="5889" width="50" style="156" customWidth="1"/>
    <col min="5890" max="5890" width="28.85546875" style="156" customWidth="1"/>
    <col min="5891" max="6143" width="9.140625" style="156"/>
    <col min="6144" max="6144" width="5.7109375" style="156" customWidth="1"/>
    <col min="6145" max="6145" width="50" style="156" customWidth="1"/>
    <col min="6146" max="6146" width="28.85546875" style="156" customWidth="1"/>
    <col min="6147" max="6399" width="9.140625" style="156"/>
    <col min="6400" max="6400" width="5.7109375" style="156" customWidth="1"/>
    <col min="6401" max="6401" width="50" style="156" customWidth="1"/>
    <col min="6402" max="6402" width="28.85546875" style="156" customWidth="1"/>
    <col min="6403" max="6655" width="9.140625" style="156"/>
    <col min="6656" max="6656" width="5.7109375" style="156" customWidth="1"/>
    <col min="6657" max="6657" width="50" style="156" customWidth="1"/>
    <col min="6658" max="6658" width="28.85546875" style="156" customWidth="1"/>
    <col min="6659" max="6911" width="9.140625" style="156"/>
    <col min="6912" max="6912" width="5.7109375" style="156" customWidth="1"/>
    <col min="6913" max="6913" width="50" style="156" customWidth="1"/>
    <col min="6914" max="6914" width="28.85546875" style="156" customWidth="1"/>
    <col min="6915" max="7167" width="9.140625" style="156"/>
    <col min="7168" max="7168" width="5.7109375" style="156" customWidth="1"/>
    <col min="7169" max="7169" width="50" style="156" customWidth="1"/>
    <col min="7170" max="7170" width="28.85546875" style="156" customWidth="1"/>
    <col min="7171" max="7423" width="9.140625" style="156"/>
    <col min="7424" max="7424" width="5.7109375" style="156" customWidth="1"/>
    <col min="7425" max="7425" width="50" style="156" customWidth="1"/>
    <col min="7426" max="7426" width="28.85546875" style="156" customWidth="1"/>
    <col min="7427" max="7679" width="9.140625" style="156"/>
    <col min="7680" max="7680" width="5.7109375" style="156" customWidth="1"/>
    <col min="7681" max="7681" width="50" style="156" customWidth="1"/>
    <col min="7682" max="7682" width="28.85546875" style="156" customWidth="1"/>
    <col min="7683" max="7935" width="9.140625" style="156"/>
    <col min="7936" max="7936" width="5.7109375" style="156" customWidth="1"/>
    <col min="7937" max="7937" width="50" style="156" customWidth="1"/>
    <col min="7938" max="7938" width="28.85546875" style="156" customWidth="1"/>
    <col min="7939" max="8191" width="9.140625" style="156"/>
    <col min="8192" max="8192" width="5.7109375" style="156" customWidth="1"/>
    <col min="8193" max="8193" width="50" style="156" customWidth="1"/>
    <col min="8194" max="8194" width="28.85546875" style="156" customWidth="1"/>
    <col min="8195" max="8447" width="9.140625" style="156"/>
    <col min="8448" max="8448" width="5.7109375" style="156" customWidth="1"/>
    <col min="8449" max="8449" width="50" style="156" customWidth="1"/>
    <col min="8450" max="8450" width="28.85546875" style="156" customWidth="1"/>
    <col min="8451" max="8703" width="9.140625" style="156"/>
    <col min="8704" max="8704" width="5.7109375" style="156" customWidth="1"/>
    <col min="8705" max="8705" width="50" style="156" customWidth="1"/>
    <col min="8706" max="8706" width="28.85546875" style="156" customWidth="1"/>
    <col min="8707" max="8959" width="9.140625" style="156"/>
    <col min="8960" max="8960" width="5.7109375" style="156" customWidth="1"/>
    <col min="8961" max="8961" width="50" style="156" customWidth="1"/>
    <col min="8962" max="8962" width="28.85546875" style="156" customWidth="1"/>
    <col min="8963" max="9215" width="9.140625" style="156"/>
    <col min="9216" max="9216" width="5.7109375" style="156" customWidth="1"/>
    <col min="9217" max="9217" width="50" style="156" customWidth="1"/>
    <col min="9218" max="9218" width="28.85546875" style="156" customWidth="1"/>
    <col min="9219" max="9471" width="9.140625" style="156"/>
    <col min="9472" max="9472" width="5.7109375" style="156" customWidth="1"/>
    <col min="9473" max="9473" width="50" style="156" customWidth="1"/>
    <col min="9474" max="9474" width="28.85546875" style="156" customWidth="1"/>
    <col min="9475" max="9727" width="9.140625" style="156"/>
    <col min="9728" max="9728" width="5.7109375" style="156" customWidth="1"/>
    <col min="9729" max="9729" width="50" style="156" customWidth="1"/>
    <col min="9730" max="9730" width="28.85546875" style="156" customWidth="1"/>
    <col min="9731" max="9983" width="9.140625" style="156"/>
    <col min="9984" max="9984" width="5.7109375" style="156" customWidth="1"/>
    <col min="9985" max="9985" width="50" style="156" customWidth="1"/>
    <col min="9986" max="9986" width="28.85546875" style="156" customWidth="1"/>
    <col min="9987" max="10239" width="9.140625" style="156"/>
    <col min="10240" max="10240" width="5.7109375" style="156" customWidth="1"/>
    <col min="10241" max="10241" width="50" style="156" customWidth="1"/>
    <col min="10242" max="10242" width="28.85546875" style="156" customWidth="1"/>
    <col min="10243" max="10495" width="9.140625" style="156"/>
    <col min="10496" max="10496" width="5.7109375" style="156" customWidth="1"/>
    <col min="10497" max="10497" width="50" style="156" customWidth="1"/>
    <col min="10498" max="10498" width="28.85546875" style="156" customWidth="1"/>
    <col min="10499" max="10751" width="9.140625" style="156"/>
    <col min="10752" max="10752" width="5.7109375" style="156" customWidth="1"/>
    <col min="10753" max="10753" width="50" style="156" customWidth="1"/>
    <col min="10754" max="10754" width="28.85546875" style="156" customWidth="1"/>
    <col min="10755" max="11007" width="9.140625" style="156"/>
    <col min="11008" max="11008" width="5.7109375" style="156" customWidth="1"/>
    <col min="11009" max="11009" width="50" style="156" customWidth="1"/>
    <col min="11010" max="11010" width="28.85546875" style="156" customWidth="1"/>
    <col min="11011" max="11263" width="9.140625" style="156"/>
    <col min="11264" max="11264" width="5.7109375" style="156" customWidth="1"/>
    <col min="11265" max="11265" width="50" style="156" customWidth="1"/>
    <col min="11266" max="11266" width="28.85546875" style="156" customWidth="1"/>
    <col min="11267" max="11519" width="9.140625" style="156"/>
    <col min="11520" max="11520" width="5.7109375" style="156" customWidth="1"/>
    <col min="11521" max="11521" width="50" style="156" customWidth="1"/>
    <col min="11522" max="11522" width="28.85546875" style="156" customWidth="1"/>
    <col min="11523" max="11775" width="9.140625" style="156"/>
    <col min="11776" max="11776" width="5.7109375" style="156" customWidth="1"/>
    <col min="11777" max="11777" width="50" style="156" customWidth="1"/>
    <col min="11778" max="11778" width="28.85546875" style="156" customWidth="1"/>
    <col min="11779" max="12031" width="9.140625" style="156"/>
    <col min="12032" max="12032" width="5.7109375" style="156" customWidth="1"/>
    <col min="12033" max="12033" width="50" style="156" customWidth="1"/>
    <col min="12034" max="12034" width="28.85546875" style="156" customWidth="1"/>
    <col min="12035" max="12287" width="9.140625" style="156"/>
    <col min="12288" max="12288" width="5.7109375" style="156" customWidth="1"/>
    <col min="12289" max="12289" width="50" style="156" customWidth="1"/>
    <col min="12290" max="12290" width="28.85546875" style="156" customWidth="1"/>
    <col min="12291" max="12543" width="9.140625" style="156"/>
    <col min="12544" max="12544" width="5.7109375" style="156" customWidth="1"/>
    <col min="12545" max="12545" width="50" style="156" customWidth="1"/>
    <col min="12546" max="12546" width="28.85546875" style="156" customWidth="1"/>
    <col min="12547" max="12799" width="9.140625" style="156"/>
    <col min="12800" max="12800" width="5.7109375" style="156" customWidth="1"/>
    <col min="12801" max="12801" width="50" style="156" customWidth="1"/>
    <col min="12802" max="12802" width="28.85546875" style="156" customWidth="1"/>
    <col min="12803" max="13055" width="9.140625" style="156"/>
    <col min="13056" max="13056" width="5.7109375" style="156" customWidth="1"/>
    <col min="13057" max="13057" width="50" style="156" customWidth="1"/>
    <col min="13058" max="13058" width="28.85546875" style="156" customWidth="1"/>
    <col min="13059" max="13311" width="9.140625" style="156"/>
    <col min="13312" max="13312" width="5.7109375" style="156" customWidth="1"/>
    <col min="13313" max="13313" width="50" style="156" customWidth="1"/>
    <col min="13314" max="13314" width="28.85546875" style="156" customWidth="1"/>
    <col min="13315" max="13567" width="9.140625" style="156"/>
    <col min="13568" max="13568" width="5.7109375" style="156" customWidth="1"/>
    <col min="13569" max="13569" width="50" style="156" customWidth="1"/>
    <col min="13570" max="13570" width="28.85546875" style="156" customWidth="1"/>
    <col min="13571" max="13823" width="9.140625" style="156"/>
    <col min="13824" max="13824" width="5.7109375" style="156" customWidth="1"/>
    <col min="13825" max="13825" width="50" style="156" customWidth="1"/>
    <col min="13826" max="13826" width="28.85546875" style="156" customWidth="1"/>
    <col min="13827" max="14079" width="9.140625" style="156"/>
    <col min="14080" max="14080" width="5.7109375" style="156" customWidth="1"/>
    <col min="14081" max="14081" width="50" style="156" customWidth="1"/>
    <col min="14082" max="14082" width="28.85546875" style="156" customWidth="1"/>
    <col min="14083" max="14335" width="9.140625" style="156"/>
    <col min="14336" max="14336" width="5.7109375" style="156" customWidth="1"/>
    <col min="14337" max="14337" width="50" style="156" customWidth="1"/>
    <col min="14338" max="14338" width="28.85546875" style="156" customWidth="1"/>
    <col min="14339" max="14591" width="9.140625" style="156"/>
    <col min="14592" max="14592" width="5.7109375" style="156" customWidth="1"/>
    <col min="14593" max="14593" width="50" style="156" customWidth="1"/>
    <col min="14594" max="14594" width="28.85546875" style="156" customWidth="1"/>
    <col min="14595" max="14847" width="9.140625" style="156"/>
    <col min="14848" max="14848" width="5.7109375" style="156" customWidth="1"/>
    <col min="14849" max="14849" width="50" style="156" customWidth="1"/>
    <col min="14850" max="14850" width="28.85546875" style="156" customWidth="1"/>
    <col min="14851" max="15103" width="9.140625" style="156"/>
    <col min="15104" max="15104" width="5.7109375" style="156" customWidth="1"/>
    <col min="15105" max="15105" width="50" style="156" customWidth="1"/>
    <col min="15106" max="15106" width="28.85546875" style="156" customWidth="1"/>
    <col min="15107" max="15359" width="9.140625" style="156"/>
    <col min="15360" max="15360" width="5.7109375" style="156" customWidth="1"/>
    <col min="15361" max="15361" width="50" style="156" customWidth="1"/>
    <col min="15362" max="15362" width="28.85546875" style="156" customWidth="1"/>
    <col min="15363" max="15615" width="9.140625" style="156"/>
    <col min="15616" max="15616" width="5.7109375" style="156" customWidth="1"/>
    <col min="15617" max="15617" width="50" style="156" customWidth="1"/>
    <col min="15618" max="15618" width="28.85546875" style="156" customWidth="1"/>
    <col min="15619" max="15871" width="9.140625" style="156"/>
    <col min="15872" max="15872" width="5.7109375" style="156" customWidth="1"/>
    <col min="15873" max="15873" width="50" style="156" customWidth="1"/>
    <col min="15874" max="15874" width="28.85546875" style="156" customWidth="1"/>
    <col min="15875" max="16127" width="9.140625" style="156"/>
    <col min="16128" max="16128" width="5.7109375" style="156" customWidth="1"/>
    <col min="16129" max="16129" width="50" style="156" customWidth="1"/>
    <col min="16130" max="16130" width="28.85546875" style="156" customWidth="1"/>
    <col min="16131" max="16384" width="9.140625" style="156"/>
  </cols>
  <sheetData>
    <row r="1" spans="1:8" x14ac:dyDescent="0.2">
      <c r="B1" s="10" t="s">
        <v>93</v>
      </c>
      <c r="F1" s="213" t="s">
        <v>416</v>
      </c>
    </row>
    <row r="2" spans="1:8" x14ac:dyDescent="0.2">
      <c r="B2" s="25" t="s">
        <v>255</v>
      </c>
      <c r="F2" s="156" t="s">
        <v>296</v>
      </c>
    </row>
    <row r="3" spans="1:8" x14ac:dyDescent="0.2">
      <c r="C3" s="126"/>
      <c r="F3" s="156" t="s">
        <v>75</v>
      </c>
    </row>
    <row r="4" spans="1:8" x14ac:dyDescent="0.2">
      <c r="B4" s="11" t="s">
        <v>143</v>
      </c>
      <c r="C4" s="127" t="s">
        <v>94</v>
      </c>
    </row>
    <row r="5" spans="1:8" ht="38.25" x14ac:dyDescent="0.2">
      <c r="A5" s="128" t="s">
        <v>1</v>
      </c>
      <c r="B5" s="129" t="s">
        <v>2</v>
      </c>
      <c r="C5" s="130" t="s">
        <v>95</v>
      </c>
      <c r="D5" s="130" t="s">
        <v>39</v>
      </c>
      <c r="E5" s="130" t="s">
        <v>96</v>
      </c>
      <c r="F5" s="130" t="s">
        <v>40</v>
      </c>
      <c r="G5" s="130" t="s">
        <v>91</v>
      </c>
      <c r="H5" s="130" t="s">
        <v>41</v>
      </c>
    </row>
    <row r="6" spans="1:8" ht="25.5" x14ac:dyDescent="0.2">
      <c r="A6" s="131">
        <v>1</v>
      </c>
      <c r="B6" s="132" t="s">
        <v>42</v>
      </c>
      <c r="C6" s="133">
        <f>SUM(D6:H6)</f>
        <v>0</v>
      </c>
      <c r="D6" s="134"/>
      <c r="E6" s="134"/>
      <c r="F6" s="134"/>
      <c r="G6" s="134"/>
      <c r="H6" s="134"/>
    </row>
    <row r="7" spans="1:8" ht="25.5" x14ac:dyDescent="0.2">
      <c r="A7" s="131">
        <v>2</v>
      </c>
      <c r="B7" s="132" t="s">
        <v>97</v>
      </c>
      <c r="C7" s="133">
        <f t="shared" ref="C7:C72" si="0">SUM(D7:H7)</f>
        <v>0</v>
      </c>
      <c r="D7" s="134"/>
      <c r="E7" s="134"/>
      <c r="F7" s="134"/>
      <c r="G7" s="134"/>
      <c r="H7" s="134"/>
    </row>
    <row r="8" spans="1:8" ht="25.5" x14ac:dyDescent="0.2">
      <c r="A8" s="131">
        <v>3</v>
      </c>
      <c r="B8" s="132" t="s">
        <v>266</v>
      </c>
      <c r="C8" s="133">
        <f t="shared" si="0"/>
        <v>0</v>
      </c>
      <c r="D8" s="134"/>
      <c r="E8" s="134"/>
      <c r="F8" s="134"/>
      <c r="G8" s="134"/>
      <c r="H8" s="134"/>
    </row>
    <row r="9" spans="1:8" ht="18" customHeight="1" x14ac:dyDescent="0.2">
      <c r="A9" s="131">
        <v>4</v>
      </c>
      <c r="B9" s="132" t="s">
        <v>267</v>
      </c>
      <c r="C9" s="133"/>
      <c r="D9" s="134"/>
      <c r="E9" s="134"/>
      <c r="F9" s="134"/>
      <c r="G9" s="134"/>
      <c r="H9" s="134"/>
    </row>
    <row r="10" spans="1:8" ht="25.5" x14ac:dyDescent="0.2">
      <c r="A10" s="131">
        <v>5</v>
      </c>
      <c r="B10" s="132" t="s">
        <v>98</v>
      </c>
      <c r="C10" s="133">
        <f t="shared" si="0"/>
        <v>0</v>
      </c>
      <c r="D10" s="134"/>
      <c r="E10" s="134"/>
      <c r="F10" s="134"/>
      <c r="G10" s="134"/>
      <c r="H10" s="134"/>
    </row>
    <row r="11" spans="1:8" ht="25.5" x14ac:dyDescent="0.2">
      <c r="A11" s="131">
        <v>6</v>
      </c>
      <c r="B11" s="132" t="s">
        <v>99</v>
      </c>
      <c r="C11" s="133">
        <f t="shared" si="0"/>
        <v>0</v>
      </c>
      <c r="D11" s="134"/>
      <c r="E11" s="134"/>
      <c r="F11" s="134"/>
      <c r="G11" s="134"/>
      <c r="H11" s="134"/>
    </row>
    <row r="12" spans="1:8" x14ac:dyDescent="0.2">
      <c r="A12" s="131">
        <v>7</v>
      </c>
      <c r="B12" s="132" t="s">
        <v>88</v>
      </c>
      <c r="C12" s="133">
        <f t="shared" si="0"/>
        <v>0</v>
      </c>
      <c r="D12" s="134"/>
      <c r="E12" s="134"/>
      <c r="F12" s="134"/>
      <c r="G12" s="134"/>
      <c r="H12" s="134"/>
    </row>
    <row r="13" spans="1:8" x14ac:dyDescent="0.2">
      <c r="A13" s="131">
        <v>8</v>
      </c>
      <c r="B13" s="132" t="s">
        <v>43</v>
      </c>
      <c r="C13" s="133">
        <f t="shared" si="0"/>
        <v>0</v>
      </c>
      <c r="D13" s="135">
        <f>SUM(D6:D12)</f>
        <v>0</v>
      </c>
      <c r="E13" s="135">
        <f>SUM(E6:E12)</f>
        <v>0</v>
      </c>
      <c r="F13" s="135">
        <f>SUM(F6:F12)</f>
        <v>0</v>
      </c>
      <c r="G13" s="135">
        <f>SUM(G6:G12)</f>
        <v>0</v>
      </c>
      <c r="H13" s="135">
        <f>SUM(H6:H12)</f>
        <v>0</v>
      </c>
    </row>
    <row r="14" spans="1:8" s="12" customFormat="1" x14ac:dyDescent="0.2">
      <c r="A14" s="131">
        <v>9</v>
      </c>
      <c r="B14" s="136" t="s">
        <v>100</v>
      </c>
      <c r="C14" s="133">
        <f t="shared" si="0"/>
        <v>0</v>
      </c>
      <c r="D14" s="137"/>
      <c r="E14" s="137"/>
      <c r="F14" s="137"/>
      <c r="G14" s="137"/>
      <c r="H14" s="137"/>
    </row>
    <row r="15" spans="1:8" ht="25.5" x14ac:dyDescent="0.2">
      <c r="A15" s="131">
        <v>10</v>
      </c>
      <c r="B15" s="132" t="s">
        <v>44</v>
      </c>
      <c r="C15" s="133">
        <f t="shared" si="0"/>
        <v>0</v>
      </c>
      <c r="D15" s="135">
        <f>SUM(D16:D20)</f>
        <v>0</v>
      </c>
      <c r="E15" s="135">
        <f>SUM(E16:E20)</f>
        <v>0</v>
      </c>
      <c r="F15" s="135">
        <f>SUM(F16:F20)</f>
        <v>0</v>
      </c>
      <c r="G15" s="135">
        <f>SUM(G16:G20)</f>
        <v>0</v>
      </c>
      <c r="H15" s="135">
        <f>SUM(H16:H20)</f>
        <v>0</v>
      </c>
    </row>
    <row r="16" spans="1:8" x14ac:dyDescent="0.2">
      <c r="A16" s="131">
        <v>11</v>
      </c>
      <c r="B16" s="132" t="s">
        <v>101</v>
      </c>
      <c r="C16" s="133">
        <f t="shared" si="0"/>
        <v>0</v>
      </c>
      <c r="D16" s="134"/>
      <c r="E16" s="134"/>
      <c r="F16" s="134"/>
      <c r="G16" s="134"/>
      <c r="H16" s="134"/>
    </row>
    <row r="17" spans="1:8" x14ac:dyDescent="0.2">
      <c r="A17" s="131">
        <v>12</v>
      </c>
      <c r="B17" s="132" t="s">
        <v>102</v>
      </c>
      <c r="C17" s="133">
        <f t="shared" si="0"/>
        <v>0</v>
      </c>
      <c r="D17" s="134"/>
      <c r="E17" s="134"/>
      <c r="F17" s="134"/>
      <c r="G17" s="134"/>
      <c r="H17" s="134"/>
    </row>
    <row r="18" spans="1:8" x14ac:dyDescent="0.2">
      <c r="A18" s="131">
        <v>13</v>
      </c>
      <c r="B18" s="132" t="s">
        <v>103</v>
      </c>
      <c r="C18" s="133">
        <f t="shared" si="0"/>
        <v>0</v>
      </c>
      <c r="D18" s="134"/>
      <c r="E18" s="134"/>
      <c r="F18" s="134"/>
      <c r="G18" s="134"/>
      <c r="H18" s="134"/>
    </row>
    <row r="19" spans="1:8" x14ac:dyDescent="0.2">
      <c r="A19" s="131">
        <v>14</v>
      </c>
      <c r="B19" s="132" t="s">
        <v>104</v>
      </c>
      <c r="C19" s="133">
        <f t="shared" si="0"/>
        <v>0</v>
      </c>
      <c r="D19" s="134"/>
      <c r="E19" s="134"/>
      <c r="F19" s="134"/>
      <c r="G19" s="134"/>
      <c r="H19" s="134"/>
    </row>
    <row r="20" spans="1:8" x14ac:dyDescent="0.2">
      <c r="A20" s="131">
        <v>15</v>
      </c>
      <c r="B20" s="132" t="s">
        <v>105</v>
      </c>
      <c r="C20" s="133">
        <f t="shared" si="0"/>
        <v>0</v>
      </c>
      <c r="D20" s="134"/>
      <c r="E20" s="134"/>
      <c r="F20" s="134"/>
      <c r="G20" s="134"/>
      <c r="H20" s="134"/>
    </row>
    <row r="21" spans="1:8" ht="25.5" x14ac:dyDescent="0.2">
      <c r="A21" s="131">
        <v>16</v>
      </c>
      <c r="B21" s="138" t="s">
        <v>45</v>
      </c>
      <c r="C21" s="133">
        <f t="shared" si="0"/>
        <v>0</v>
      </c>
      <c r="D21" s="139">
        <f>D13+D15</f>
        <v>0</v>
      </c>
      <c r="E21" s="139">
        <f>E13+E15</f>
        <v>0</v>
      </c>
      <c r="F21" s="139">
        <f>F13+F15</f>
        <v>0</v>
      </c>
      <c r="G21" s="139">
        <f>G13+G15</f>
        <v>0</v>
      </c>
      <c r="H21" s="139">
        <f>H13+H15</f>
        <v>0</v>
      </c>
    </row>
    <row r="22" spans="1:8" x14ac:dyDescent="0.2">
      <c r="A22" s="131">
        <v>17</v>
      </c>
      <c r="B22" s="132" t="s">
        <v>46</v>
      </c>
      <c r="C22" s="133">
        <f t="shared" si="0"/>
        <v>0</v>
      </c>
      <c r="D22" s="140">
        <f>D23</f>
        <v>0</v>
      </c>
      <c r="E22" s="140">
        <f>E23</f>
        <v>0</v>
      </c>
      <c r="F22" s="140">
        <f>F23</f>
        <v>0</v>
      </c>
      <c r="G22" s="140">
        <f>G23</f>
        <v>0</v>
      </c>
      <c r="H22" s="140">
        <f>H23</f>
        <v>0</v>
      </c>
    </row>
    <row r="23" spans="1:8" x14ac:dyDescent="0.2">
      <c r="A23" s="131">
        <v>18</v>
      </c>
      <c r="B23" s="132" t="s">
        <v>106</v>
      </c>
      <c r="C23" s="133">
        <f t="shared" si="0"/>
        <v>0</v>
      </c>
      <c r="D23" s="141"/>
      <c r="E23" s="141"/>
      <c r="F23" s="141"/>
      <c r="G23" s="141"/>
      <c r="H23" s="141"/>
    </row>
    <row r="24" spans="1:8" x14ac:dyDescent="0.2">
      <c r="A24" s="131">
        <v>19</v>
      </c>
      <c r="B24" s="132" t="s">
        <v>107</v>
      </c>
      <c r="C24" s="133">
        <f t="shared" si="0"/>
        <v>0</v>
      </c>
      <c r="D24" s="140">
        <f>SUM(D25:D28)</f>
        <v>0</v>
      </c>
      <c r="E24" s="140">
        <f>SUM(E25:E28)</f>
        <v>0</v>
      </c>
      <c r="F24" s="140">
        <f>SUM(F25:F28)</f>
        <v>0</v>
      </c>
      <c r="G24" s="140">
        <f>SUM(G25:G28)</f>
        <v>0</v>
      </c>
      <c r="H24" s="140">
        <f>SUM(H25:H28)</f>
        <v>0</v>
      </c>
    </row>
    <row r="25" spans="1:8" x14ac:dyDescent="0.2">
      <c r="A25" s="131">
        <v>20</v>
      </c>
      <c r="B25" s="132" t="s">
        <v>108</v>
      </c>
      <c r="C25" s="133">
        <f t="shared" si="0"/>
        <v>0</v>
      </c>
      <c r="D25" s="130"/>
      <c r="E25" s="130"/>
      <c r="F25" s="130"/>
      <c r="G25" s="130"/>
      <c r="H25" s="130"/>
    </row>
    <row r="26" spans="1:8" x14ac:dyDescent="0.2">
      <c r="A26" s="131">
        <v>21</v>
      </c>
      <c r="B26" s="132" t="s">
        <v>109</v>
      </c>
      <c r="C26" s="133">
        <f t="shared" si="0"/>
        <v>0</v>
      </c>
      <c r="D26" s="130"/>
      <c r="E26" s="130"/>
      <c r="F26" s="130"/>
      <c r="G26" s="130"/>
      <c r="H26" s="130"/>
    </row>
    <row r="27" spans="1:8" x14ac:dyDescent="0.2">
      <c r="A27" s="131">
        <v>22</v>
      </c>
      <c r="B27" s="132" t="s">
        <v>110</v>
      </c>
      <c r="C27" s="133">
        <f t="shared" si="0"/>
        <v>0</v>
      </c>
      <c r="D27" s="130"/>
      <c r="E27" s="130"/>
      <c r="F27" s="130"/>
      <c r="G27" s="130"/>
      <c r="H27" s="130"/>
    </row>
    <row r="28" spans="1:8" x14ac:dyDescent="0.2">
      <c r="A28" s="131">
        <v>23</v>
      </c>
      <c r="B28" s="142" t="s">
        <v>111</v>
      </c>
      <c r="C28" s="133">
        <f t="shared" si="0"/>
        <v>0</v>
      </c>
      <c r="D28" s="130"/>
      <c r="E28" s="130"/>
      <c r="F28" s="130"/>
      <c r="G28" s="130"/>
      <c r="H28" s="130"/>
    </row>
    <row r="29" spans="1:8" ht="25.5" x14ac:dyDescent="0.2">
      <c r="A29" s="131">
        <v>24</v>
      </c>
      <c r="B29" s="138" t="s">
        <v>47</v>
      </c>
      <c r="C29" s="133">
        <f t="shared" si="0"/>
        <v>0</v>
      </c>
      <c r="D29" s="139">
        <f>D22+D24</f>
        <v>0</v>
      </c>
      <c r="E29" s="139">
        <f>E22+E24</f>
        <v>0</v>
      </c>
      <c r="F29" s="139">
        <f>F22+F24</f>
        <v>0</v>
      </c>
      <c r="G29" s="139">
        <f>G22+G24</f>
        <v>0</v>
      </c>
      <c r="H29" s="139">
        <f>H22+H24</f>
        <v>0</v>
      </c>
    </row>
    <row r="30" spans="1:8" x14ac:dyDescent="0.2">
      <c r="A30" s="131">
        <v>25</v>
      </c>
      <c r="B30" s="132" t="s">
        <v>48</v>
      </c>
      <c r="C30" s="133">
        <f t="shared" si="0"/>
        <v>9772612</v>
      </c>
      <c r="D30" s="135">
        <f>SUM(D31:D32)</f>
        <v>9772612</v>
      </c>
      <c r="E30" s="135">
        <f>SUM(E31:E32)</f>
        <v>0</v>
      </c>
      <c r="F30" s="135">
        <f>SUM(F31:F32)</f>
        <v>0</v>
      </c>
      <c r="G30" s="135">
        <f>SUM(G31:G32)</f>
        <v>0</v>
      </c>
      <c r="H30" s="135">
        <f>SUM(H31:H32)</f>
        <v>0</v>
      </c>
    </row>
    <row r="31" spans="1:8" x14ac:dyDescent="0.2">
      <c r="A31" s="131">
        <v>26</v>
      </c>
      <c r="B31" s="132" t="s">
        <v>49</v>
      </c>
      <c r="C31" s="133">
        <f t="shared" si="0"/>
        <v>9772612</v>
      </c>
      <c r="D31" s="134">
        <f>D120</f>
        <v>9772612</v>
      </c>
      <c r="E31" s="134"/>
      <c r="F31" s="134"/>
      <c r="G31" s="134"/>
      <c r="H31" s="134"/>
    </row>
    <row r="32" spans="1:8" ht="16.5" customHeight="1" x14ac:dyDescent="0.2">
      <c r="A32" s="131">
        <v>27</v>
      </c>
      <c r="B32" s="132" t="s">
        <v>50</v>
      </c>
      <c r="C32" s="133">
        <f t="shared" si="0"/>
        <v>0</v>
      </c>
      <c r="D32" s="134"/>
      <c r="E32" s="134"/>
      <c r="F32" s="134"/>
      <c r="G32" s="134"/>
      <c r="H32" s="134"/>
    </row>
    <row r="33" spans="1:8" ht="18.75" customHeight="1" x14ac:dyDescent="0.2">
      <c r="A33" s="131">
        <v>28</v>
      </c>
      <c r="B33" s="132" t="s">
        <v>51</v>
      </c>
      <c r="C33" s="133">
        <f t="shared" si="0"/>
        <v>0</v>
      </c>
      <c r="D33" s="134"/>
      <c r="E33" s="134"/>
      <c r="F33" s="134"/>
      <c r="G33" s="134"/>
      <c r="H33" s="134"/>
    </row>
    <row r="34" spans="1:8" x14ac:dyDescent="0.2">
      <c r="A34" s="131">
        <v>29</v>
      </c>
      <c r="B34" s="132" t="s">
        <v>112</v>
      </c>
      <c r="C34" s="133">
        <f t="shared" si="0"/>
        <v>0</v>
      </c>
      <c r="D34" s="134"/>
      <c r="E34" s="134"/>
      <c r="F34" s="134"/>
      <c r="G34" s="134"/>
      <c r="H34" s="134"/>
    </row>
    <row r="35" spans="1:8" ht="25.5" x14ac:dyDescent="0.2">
      <c r="A35" s="131">
        <v>30</v>
      </c>
      <c r="B35" s="132" t="s">
        <v>113</v>
      </c>
      <c r="C35" s="133">
        <f t="shared" si="0"/>
        <v>0</v>
      </c>
      <c r="D35" s="134"/>
      <c r="E35" s="134"/>
      <c r="F35" s="134"/>
      <c r="G35" s="134"/>
      <c r="H35" s="134"/>
    </row>
    <row r="36" spans="1:8" x14ac:dyDescent="0.2">
      <c r="A36" s="131">
        <v>31</v>
      </c>
      <c r="B36" s="132" t="s">
        <v>52</v>
      </c>
      <c r="C36" s="133">
        <f t="shared" si="0"/>
        <v>0</v>
      </c>
      <c r="D36" s="135">
        <f>SUM(D33:D35)</f>
        <v>0</v>
      </c>
      <c r="E36" s="135">
        <f>SUM(E33:E35)</f>
        <v>0</v>
      </c>
      <c r="F36" s="135">
        <f>SUM(F33:F35)</f>
        <v>0</v>
      </c>
      <c r="G36" s="135">
        <f>SUM(G33:G35)</f>
        <v>0</v>
      </c>
      <c r="H36" s="135">
        <f>SUM(H33:H35)</f>
        <v>0</v>
      </c>
    </row>
    <row r="37" spans="1:8" x14ac:dyDescent="0.2">
      <c r="A37" s="131">
        <v>32</v>
      </c>
      <c r="B37" s="132" t="s">
        <v>53</v>
      </c>
      <c r="C37" s="133">
        <f t="shared" si="0"/>
        <v>0</v>
      </c>
      <c r="D37" s="135">
        <f>SUM(D38:D39)</f>
        <v>0</v>
      </c>
      <c r="E37" s="135">
        <f>SUM(E38:E39)</f>
        <v>0</v>
      </c>
      <c r="F37" s="135">
        <f>SUM(F38:F39)</f>
        <v>0</v>
      </c>
      <c r="G37" s="135">
        <f>SUM(G38:G39)</f>
        <v>0</v>
      </c>
      <c r="H37" s="135">
        <f>SUM(H38:H39)</f>
        <v>0</v>
      </c>
    </row>
    <row r="38" spans="1:8" ht="51" x14ac:dyDescent="0.2">
      <c r="A38" s="131">
        <v>33</v>
      </c>
      <c r="B38" s="132" t="s">
        <v>114</v>
      </c>
      <c r="C38" s="133">
        <f t="shared" si="0"/>
        <v>0</v>
      </c>
      <c r="D38" s="134"/>
      <c r="E38" s="134"/>
      <c r="F38" s="134"/>
      <c r="G38" s="134"/>
      <c r="H38" s="134"/>
    </row>
    <row r="39" spans="1:8" x14ac:dyDescent="0.2">
      <c r="A39" s="131">
        <v>34</v>
      </c>
      <c r="B39" s="132" t="s">
        <v>115</v>
      </c>
      <c r="C39" s="133">
        <f t="shared" si="0"/>
        <v>0</v>
      </c>
      <c r="D39" s="134"/>
      <c r="E39" s="134"/>
      <c r="F39" s="134"/>
      <c r="G39" s="134"/>
      <c r="H39" s="134"/>
    </row>
    <row r="40" spans="1:8" x14ac:dyDescent="0.2">
      <c r="A40" s="131">
        <v>35</v>
      </c>
      <c r="B40" s="138" t="s">
        <v>54</v>
      </c>
      <c r="C40" s="133">
        <f t="shared" si="0"/>
        <v>9772612</v>
      </c>
      <c r="D40" s="139">
        <f>D30+D36+D37</f>
        <v>9772612</v>
      </c>
      <c r="E40" s="139">
        <f>E30+E36+E37</f>
        <v>0</v>
      </c>
      <c r="F40" s="139">
        <f>F30+F36+F37</f>
        <v>0</v>
      </c>
      <c r="G40" s="139">
        <f>G30+G36+G37</f>
        <v>0</v>
      </c>
      <c r="H40" s="139">
        <f>H30+H36+H37</f>
        <v>0</v>
      </c>
    </row>
    <row r="41" spans="1:8" x14ac:dyDescent="0.2">
      <c r="A41" s="131">
        <v>36</v>
      </c>
      <c r="B41" s="136" t="s">
        <v>116</v>
      </c>
      <c r="C41" s="133">
        <f t="shared" si="0"/>
        <v>0</v>
      </c>
      <c r="D41" s="143"/>
      <c r="E41" s="143"/>
      <c r="F41" s="143"/>
      <c r="G41" s="143"/>
      <c r="H41" s="143"/>
    </row>
    <row r="42" spans="1:8" x14ac:dyDescent="0.2">
      <c r="A42" s="131">
        <v>37</v>
      </c>
      <c r="B42" s="144" t="s">
        <v>55</v>
      </c>
      <c r="C42" s="133">
        <f t="shared" si="0"/>
        <v>0</v>
      </c>
      <c r="D42" s="145">
        <f>SUM(D43:D46)</f>
        <v>0</v>
      </c>
      <c r="E42" s="145">
        <f>SUM(E43:E46)</f>
        <v>0</v>
      </c>
      <c r="F42" s="145">
        <f>SUM(F43:F46)</f>
        <v>0</v>
      </c>
      <c r="G42" s="145">
        <f>SUM(G43:G46)</f>
        <v>0</v>
      </c>
      <c r="H42" s="145">
        <f>SUM(H43:H46)</f>
        <v>0</v>
      </c>
    </row>
    <row r="43" spans="1:8" x14ac:dyDescent="0.2">
      <c r="A43" s="131">
        <v>38</v>
      </c>
      <c r="B43" s="144" t="s">
        <v>117</v>
      </c>
      <c r="C43" s="133">
        <f t="shared" si="0"/>
        <v>0</v>
      </c>
      <c r="D43" s="146"/>
      <c r="E43" s="146"/>
      <c r="F43" s="146"/>
      <c r="G43" s="146"/>
      <c r="H43" s="146"/>
    </row>
    <row r="44" spans="1:8" x14ac:dyDescent="0.2">
      <c r="A44" s="131">
        <v>39</v>
      </c>
      <c r="B44" s="144" t="s">
        <v>56</v>
      </c>
      <c r="C44" s="133">
        <f t="shared" si="0"/>
        <v>0</v>
      </c>
      <c r="D44" s="147"/>
      <c r="E44" s="147"/>
      <c r="F44" s="147"/>
      <c r="G44" s="147"/>
      <c r="H44" s="147"/>
    </row>
    <row r="45" spans="1:8" x14ac:dyDescent="0.2">
      <c r="A45" s="131">
        <v>40</v>
      </c>
      <c r="B45" s="144" t="s">
        <v>118</v>
      </c>
      <c r="C45" s="133">
        <f t="shared" si="0"/>
        <v>0</v>
      </c>
      <c r="D45" s="147"/>
      <c r="E45" s="147"/>
      <c r="F45" s="147"/>
      <c r="G45" s="147"/>
      <c r="H45" s="147"/>
    </row>
    <row r="46" spans="1:8" x14ac:dyDescent="0.2">
      <c r="A46" s="131">
        <v>41</v>
      </c>
      <c r="B46" s="144" t="s">
        <v>119</v>
      </c>
      <c r="C46" s="133">
        <f t="shared" si="0"/>
        <v>0</v>
      </c>
      <c r="D46" s="147"/>
      <c r="E46" s="147"/>
      <c r="F46" s="147"/>
      <c r="G46" s="147"/>
      <c r="H46" s="147"/>
    </row>
    <row r="47" spans="1:8" x14ac:dyDescent="0.2">
      <c r="A47" s="131">
        <v>42</v>
      </c>
      <c r="B47" s="132" t="s">
        <v>57</v>
      </c>
      <c r="C47" s="133">
        <f t="shared" si="0"/>
        <v>0</v>
      </c>
      <c r="D47" s="145">
        <f>SUM(D48:D49)</f>
        <v>0</v>
      </c>
      <c r="E47" s="145">
        <f>SUM(E48:E49)</f>
        <v>0</v>
      </c>
      <c r="F47" s="145">
        <f>SUM(F48:F49)</f>
        <v>0</v>
      </c>
      <c r="G47" s="145">
        <f>SUM(G48:G49)</f>
        <v>0</v>
      </c>
      <c r="H47" s="145">
        <f>SUM(H48:H49)</f>
        <v>0</v>
      </c>
    </row>
    <row r="48" spans="1:8" x14ac:dyDescent="0.2">
      <c r="A48" s="131">
        <v>43</v>
      </c>
      <c r="B48" s="132" t="s">
        <v>58</v>
      </c>
      <c r="C48" s="133">
        <f t="shared" si="0"/>
        <v>0</v>
      </c>
      <c r="D48" s="134"/>
      <c r="E48" s="134"/>
      <c r="F48" s="134"/>
      <c r="G48" s="134"/>
      <c r="H48" s="134"/>
    </row>
    <row r="49" spans="1:8" x14ac:dyDescent="0.2">
      <c r="A49" s="131">
        <v>44</v>
      </c>
      <c r="B49" s="132" t="s">
        <v>59</v>
      </c>
      <c r="C49" s="133">
        <f t="shared" si="0"/>
        <v>0</v>
      </c>
      <c r="D49" s="134"/>
      <c r="E49" s="134"/>
      <c r="F49" s="134"/>
      <c r="G49" s="134"/>
      <c r="H49" s="134"/>
    </row>
    <row r="50" spans="1:8" x14ac:dyDescent="0.2">
      <c r="A50" s="131">
        <v>45</v>
      </c>
      <c r="B50" s="132" t="s">
        <v>120</v>
      </c>
      <c r="C50" s="133">
        <f t="shared" si="0"/>
        <v>0</v>
      </c>
      <c r="D50" s="145">
        <f>SUM(D51:D54)</f>
        <v>0</v>
      </c>
      <c r="E50" s="145">
        <f>SUM(E51:E54)</f>
        <v>0</v>
      </c>
      <c r="F50" s="145">
        <f>SUM(F51:F54)</f>
        <v>0</v>
      </c>
      <c r="G50" s="145">
        <f>SUM(G51:G54)</f>
        <v>0</v>
      </c>
      <c r="H50" s="145">
        <f>SUM(H51:H54)</f>
        <v>0</v>
      </c>
    </row>
    <row r="51" spans="1:8" ht="25.5" x14ac:dyDescent="0.2">
      <c r="A51" s="131">
        <v>46</v>
      </c>
      <c r="B51" s="132" t="s">
        <v>121</v>
      </c>
      <c r="C51" s="133">
        <f t="shared" si="0"/>
        <v>0</v>
      </c>
      <c r="D51" s="134"/>
      <c r="E51" s="134"/>
      <c r="F51" s="134"/>
      <c r="G51" s="134"/>
      <c r="H51" s="134"/>
    </row>
    <row r="52" spans="1:8" ht="25.5" x14ac:dyDescent="0.2">
      <c r="A52" s="131">
        <v>47</v>
      </c>
      <c r="B52" s="132" t="s">
        <v>60</v>
      </c>
      <c r="C52" s="133">
        <f t="shared" si="0"/>
        <v>0</v>
      </c>
      <c r="D52" s="134"/>
      <c r="E52" s="134"/>
      <c r="F52" s="134"/>
      <c r="G52" s="134"/>
      <c r="H52" s="134"/>
    </row>
    <row r="53" spans="1:8" x14ac:dyDescent="0.2">
      <c r="A53" s="131">
        <v>48</v>
      </c>
      <c r="B53" s="132" t="s">
        <v>122</v>
      </c>
      <c r="C53" s="133">
        <f t="shared" si="0"/>
        <v>0</v>
      </c>
      <c r="D53" s="134"/>
      <c r="E53" s="134"/>
      <c r="F53" s="134"/>
      <c r="G53" s="134"/>
      <c r="H53" s="134"/>
    </row>
    <row r="54" spans="1:8" x14ac:dyDescent="0.2">
      <c r="A54" s="131">
        <v>49</v>
      </c>
      <c r="B54" s="132" t="s">
        <v>61</v>
      </c>
      <c r="C54" s="133">
        <f t="shared" si="0"/>
        <v>0</v>
      </c>
      <c r="D54" s="134"/>
      <c r="E54" s="134"/>
      <c r="F54" s="134"/>
      <c r="G54" s="134"/>
      <c r="H54" s="134"/>
    </row>
    <row r="55" spans="1:8" x14ac:dyDescent="0.2">
      <c r="A55" s="131">
        <v>50</v>
      </c>
      <c r="B55" s="132" t="s">
        <v>123</v>
      </c>
      <c r="C55" s="133">
        <f t="shared" si="0"/>
        <v>0</v>
      </c>
      <c r="D55" s="134"/>
      <c r="E55" s="134"/>
      <c r="F55" s="134"/>
      <c r="G55" s="134"/>
      <c r="H55" s="134"/>
    </row>
    <row r="56" spans="1:8" x14ac:dyDescent="0.2">
      <c r="A56" s="131">
        <v>51</v>
      </c>
      <c r="B56" s="132" t="s">
        <v>124</v>
      </c>
      <c r="C56" s="133">
        <f t="shared" si="0"/>
        <v>0</v>
      </c>
      <c r="D56" s="151"/>
      <c r="E56" s="151"/>
      <c r="F56" s="151"/>
      <c r="G56" s="151"/>
      <c r="H56" s="151"/>
    </row>
    <row r="57" spans="1:8" x14ac:dyDescent="0.2">
      <c r="A57" s="131">
        <v>52</v>
      </c>
      <c r="B57" s="132" t="s">
        <v>62</v>
      </c>
      <c r="C57" s="133">
        <f t="shared" si="0"/>
        <v>0</v>
      </c>
      <c r="D57" s="134"/>
      <c r="E57" s="134"/>
      <c r="F57" s="134"/>
      <c r="G57" s="134"/>
      <c r="H57" s="134"/>
    </row>
    <row r="58" spans="1:8" ht="25.5" x14ac:dyDescent="0.2">
      <c r="A58" s="131">
        <v>53</v>
      </c>
      <c r="B58" s="132" t="s">
        <v>125</v>
      </c>
      <c r="C58" s="133">
        <f t="shared" si="0"/>
        <v>0</v>
      </c>
      <c r="D58" s="134"/>
      <c r="E58" s="134"/>
      <c r="F58" s="134"/>
      <c r="G58" s="134"/>
      <c r="H58" s="134"/>
    </row>
    <row r="59" spans="1:8" x14ac:dyDescent="0.2">
      <c r="A59" s="131">
        <v>54</v>
      </c>
      <c r="B59" s="132" t="s">
        <v>126</v>
      </c>
      <c r="C59" s="133">
        <f t="shared" si="0"/>
        <v>0</v>
      </c>
      <c r="D59" s="134"/>
      <c r="E59" s="134"/>
      <c r="F59" s="134"/>
      <c r="G59" s="134"/>
      <c r="H59" s="134"/>
    </row>
    <row r="60" spans="1:8" x14ac:dyDescent="0.2">
      <c r="A60" s="131">
        <v>55</v>
      </c>
      <c r="B60" s="132" t="s">
        <v>63</v>
      </c>
      <c r="C60" s="133">
        <f t="shared" si="0"/>
        <v>0</v>
      </c>
      <c r="D60" s="134"/>
      <c r="E60" s="134"/>
      <c r="F60" s="134"/>
      <c r="G60" s="134"/>
      <c r="H60" s="134"/>
    </row>
    <row r="61" spans="1:8" x14ac:dyDescent="0.2">
      <c r="A61" s="131">
        <v>56</v>
      </c>
      <c r="B61" s="132" t="s">
        <v>127</v>
      </c>
      <c r="C61" s="133">
        <f t="shared" si="0"/>
        <v>0</v>
      </c>
      <c r="D61" s="134"/>
      <c r="E61" s="130"/>
      <c r="F61" s="130"/>
      <c r="G61" s="130"/>
      <c r="H61" s="130"/>
    </row>
    <row r="62" spans="1:8" x14ac:dyDescent="0.2">
      <c r="A62" s="131">
        <v>57</v>
      </c>
      <c r="B62" s="138" t="s">
        <v>64</v>
      </c>
      <c r="C62" s="133">
        <f t="shared" si="0"/>
        <v>0</v>
      </c>
      <c r="D62" s="139">
        <f>D41+D42+D47+D50+D55+D56+D57+D58+D59+D60+D61</f>
        <v>0</v>
      </c>
      <c r="E62" s="139">
        <f>E41+E42+E47+E50+E55+E56+E57+E58+E59+E60+E61</f>
        <v>0</v>
      </c>
      <c r="F62" s="139">
        <f>F41+F42+F47+F50+F55+F56+F57+F58+F59+F60+F61</f>
        <v>0</v>
      </c>
      <c r="G62" s="139">
        <f>G41+G42+G47+G50+G55+G56+G57+G58+G59+G60+G61</f>
        <v>0</v>
      </c>
      <c r="H62" s="139">
        <f>H41+H42+H47+H50+H55+H56+H57+H58+H59+H60+H61</f>
        <v>0</v>
      </c>
    </row>
    <row r="63" spans="1:8" x14ac:dyDescent="0.2">
      <c r="A63" s="131">
        <v>58</v>
      </c>
      <c r="B63" s="132" t="s">
        <v>128</v>
      </c>
      <c r="C63" s="133">
        <f t="shared" si="0"/>
        <v>0</v>
      </c>
      <c r="D63" s="134"/>
      <c r="E63" s="134"/>
      <c r="F63" s="134"/>
      <c r="G63" s="130"/>
      <c r="H63" s="130"/>
    </row>
    <row r="64" spans="1:8" x14ac:dyDescent="0.2">
      <c r="A64" s="131">
        <v>59</v>
      </c>
      <c r="B64" s="132" t="s">
        <v>129</v>
      </c>
      <c r="C64" s="133">
        <f t="shared" si="0"/>
        <v>0</v>
      </c>
      <c r="D64" s="134"/>
      <c r="E64" s="134"/>
      <c r="F64" s="134"/>
      <c r="G64" s="130"/>
      <c r="H64" s="130"/>
    </row>
    <row r="65" spans="1:8" x14ac:dyDescent="0.2">
      <c r="A65" s="131">
        <v>60</v>
      </c>
      <c r="B65" s="138" t="s">
        <v>65</v>
      </c>
      <c r="C65" s="133">
        <f t="shared" si="0"/>
        <v>0</v>
      </c>
      <c r="D65" s="139">
        <f>SUM(D63:D64)</f>
        <v>0</v>
      </c>
      <c r="E65" s="139">
        <f>SUM(E63:E64)</f>
        <v>0</v>
      </c>
      <c r="F65" s="139">
        <f>SUM(F63:F64)</f>
        <v>0</v>
      </c>
      <c r="G65" s="139">
        <f>SUM(G63:G64)</f>
        <v>0</v>
      </c>
      <c r="H65" s="139">
        <f>SUM(H63:H64)</f>
        <v>0</v>
      </c>
    </row>
    <row r="66" spans="1:8" s="213" customFormat="1" x14ac:dyDescent="0.2">
      <c r="A66" s="335"/>
      <c r="B66" s="339" t="s">
        <v>367</v>
      </c>
      <c r="C66" s="133">
        <f t="shared" si="0"/>
        <v>0</v>
      </c>
      <c r="D66" s="336"/>
      <c r="E66" s="336"/>
      <c r="F66" s="336"/>
      <c r="G66" s="336"/>
      <c r="H66" s="336"/>
    </row>
    <row r="67" spans="1:8" x14ac:dyDescent="0.2">
      <c r="A67" s="131">
        <v>61</v>
      </c>
      <c r="B67" s="158" t="s">
        <v>87</v>
      </c>
      <c r="C67" s="133">
        <f t="shared" si="0"/>
        <v>0</v>
      </c>
      <c r="D67" s="146"/>
      <c r="E67" s="146"/>
      <c r="F67" s="146"/>
      <c r="G67" s="146"/>
      <c r="H67" s="146"/>
    </row>
    <row r="68" spans="1:8" x14ac:dyDescent="0.2">
      <c r="A68" s="131">
        <v>62</v>
      </c>
      <c r="B68" s="159" t="s">
        <v>86</v>
      </c>
      <c r="C68" s="133">
        <f t="shared" si="0"/>
        <v>0</v>
      </c>
      <c r="D68" s="139">
        <f>D67</f>
        <v>0</v>
      </c>
      <c r="E68" s="139">
        <f>E67</f>
        <v>0</v>
      </c>
      <c r="F68" s="139">
        <f>F67</f>
        <v>0</v>
      </c>
      <c r="G68" s="139">
        <f>G67</f>
        <v>0</v>
      </c>
      <c r="H68" s="139">
        <f>H67</f>
        <v>0</v>
      </c>
    </row>
    <row r="69" spans="1:8" ht="25.5" x14ac:dyDescent="0.2">
      <c r="A69" s="131">
        <v>63</v>
      </c>
      <c r="B69" s="132" t="s">
        <v>66</v>
      </c>
      <c r="C69" s="133">
        <f t="shared" si="0"/>
        <v>0</v>
      </c>
      <c r="D69" s="134"/>
      <c r="E69" s="134"/>
      <c r="F69" s="134"/>
      <c r="G69" s="134"/>
      <c r="H69" s="134"/>
    </row>
    <row r="70" spans="1:8" x14ac:dyDescent="0.2">
      <c r="A70" s="131">
        <v>64</v>
      </c>
      <c r="B70" s="132" t="s">
        <v>67</v>
      </c>
      <c r="C70" s="133">
        <f t="shared" si="0"/>
        <v>0</v>
      </c>
      <c r="D70" s="134"/>
      <c r="E70" s="134"/>
      <c r="F70" s="134"/>
      <c r="G70" s="134"/>
      <c r="H70" s="134"/>
    </row>
    <row r="71" spans="1:8" x14ac:dyDescent="0.2">
      <c r="A71" s="131">
        <v>65</v>
      </c>
      <c r="B71" s="132" t="s">
        <v>68</v>
      </c>
      <c r="C71" s="133">
        <f t="shared" si="0"/>
        <v>0</v>
      </c>
      <c r="D71" s="130"/>
      <c r="E71" s="130"/>
      <c r="F71" s="130"/>
      <c r="G71" s="130"/>
      <c r="H71" s="130"/>
    </row>
    <row r="72" spans="1:8" x14ac:dyDescent="0.2">
      <c r="A72" s="131">
        <v>66</v>
      </c>
      <c r="B72" s="138" t="s">
        <v>69</v>
      </c>
      <c r="C72" s="133">
        <f t="shared" si="0"/>
        <v>0</v>
      </c>
      <c r="D72" s="148">
        <f>SUM(D69:D71)</f>
        <v>0</v>
      </c>
      <c r="E72" s="148">
        <f>SUM(E69:E71)</f>
        <v>0</v>
      </c>
      <c r="F72" s="148">
        <f>SUM(F69:F71)</f>
        <v>0</v>
      </c>
      <c r="G72" s="148">
        <f>SUM(G69:G71)</f>
        <v>0</v>
      </c>
      <c r="H72" s="148">
        <f>SUM(H69:H71)</f>
        <v>0</v>
      </c>
    </row>
    <row r="73" spans="1:8" x14ac:dyDescent="0.2">
      <c r="A73" s="131">
        <v>67</v>
      </c>
      <c r="B73" s="149" t="s">
        <v>70</v>
      </c>
      <c r="C73" s="133">
        <f t="shared" ref="C73:C112" si="1">SUM(D73:H73)</f>
        <v>9772612</v>
      </c>
      <c r="D73" s="150">
        <f>D21+D29+D40+D62+D65+D68+D72</f>
        <v>9772612</v>
      </c>
      <c r="E73" s="150">
        <f>E21+E29+E40+E62+E65+E68+E72</f>
        <v>0</v>
      </c>
      <c r="F73" s="150">
        <f>F21+F29+F40+F62+F65+F68+F72</f>
        <v>0</v>
      </c>
      <c r="G73" s="150">
        <f>G21+G29+G40+G62+G65+G68+G72</f>
        <v>0</v>
      </c>
      <c r="H73" s="150">
        <f>H21+H29+H40+H62+H65+H68+H72</f>
        <v>0</v>
      </c>
    </row>
    <row r="74" spans="1:8" ht="25.5" x14ac:dyDescent="0.2">
      <c r="A74" s="131">
        <v>68</v>
      </c>
      <c r="B74" s="136" t="s">
        <v>130</v>
      </c>
      <c r="C74" s="133">
        <f t="shared" si="1"/>
        <v>0</v>
      </c>
      <c r="D74" s="146"/>
      <c r="E74" s="146"/>
      <c r="F74" s="146"/>
      <c r="G74" s="146"/>
      <c r="H74" s="146"/>
    </row>
    <row r="75" spans="1:8" ht="25.5" x14ac:dyDescent="0.2">
      <c r="A75" s="131">
        <v>69</v>
      </c>
      <c r="B75" s="132" t="s">
        <v>131</v>
      </c>
      <c r="C75" s="133">
        <f t="shared" si="1"/>
        <v>0</v>
      </c>
      <c r="D75" s="134"/>
      <c r="E75" s="134"/>
      <c r="F75" s="134"/>
      <c r="G75" s="134"/>
      <c r="H75" s="134"/>
    </row>
    <row r="76" spans="1:8" x14ac:dyDescent="0.2">
      <c r="A76" s="131">
        <v>70</v>
      </c>
      <c r="B76" s="132" t="s">
        <v>71</v>
      </c>
      <c r="C76" s="133">
        <f t="shared" si="1"/>
        <v>0</v>
      </c>
      <c r="D76" s="134"/>
      <c r="E76" s="134"/>
      <c r="F76" s="134"/>
      <c r="G76" s="134"/>
      <c r="H76" s="134"/>
    </row>
    <row r="77" spans="1:8" x14ac:dyDescent="0.2">
      <c r="A77" s="131">
        <v>71</v>
      </c>
      <c r="B77" s="132" t="s">
        <v>132</v>
      </c>
      <c r="C77" s="133">
        <f t="shared" si="1"/>
        <v>9772612</v>
      </c>
      <c r="D77" s="134"/>
      <c r="E77" s="134">
        <f>E123</f>
        <v>9772612</v>
      </c>
      <c r="F77" s="134"/>
      <c r="G77" s="134"/>
      <c r="H77" s="134"/>
    </row>
    <row r="78" spans="1:8" x14ac:dyDescent="0.2">
      <c r="A78" s="131">
        <v>72</v>
      </c>
      <c r="B78" s="132" t="s">
        <v>72</v>
      </c>
      <c r="C78" s="133">
        <f t="shared" si="1"/>
        <v>9772612</v>
      </c>
      <c r="D78" s="140">
        <f>SUM(D74:D77)</f>
        <v>0</v>
      </c>
      <c r="E78" s="140">
        <f>SUM(E74:E77)</f>
        <v>9772612</v>
      </c>
      <c r="F78" s="140">
        <f>SUM(F74:F77)</f>
        <v>0</v>
      </c>
      <c r="G78" s="140">
        <f>SUM(G74:G77)</f>
        <v>0</v>
      </c>
      <c r="H78" s="140">
        <f>SUM(H74:H77)</f>
        <v>0</v>
      </c>
    </row>
    <row r="79" spans="1:8" ht="13.5" thickBot="1" x14ac:dyDescent="0.25">
      <c r="A79" s="131">
        <v>73</v>
      </c>
      <c r="B79" s="160" t="s">
        <v>73</v>
      </c>
      <c r="C79" s="174">
        <f t="shared" si="1"/>
        <v>9772612</v>
      </c>
      <c r="D79" s="161">
        <f>D78</f>
        <v>0</v>
      </c>
      <c r="E79" s="161">
        <f>E78</f>
        <v>9772612</v>
      </c>
      <c r="F79" s="161">
        <f>F78</f>
        <v>0</v>
      </c>
      <c r="G79" s="161">
        <f>G78</f>
        <v>0</v>
      </c>
      <c r="H79" s="161">
        <f>H78</f>
        <v>0</v>
      </c>
    </row>
    <row r="80" spans="1:8" ht="13.5" thickBot="1" x14ac:dyDescent="0.25">
      <c r="A80" s="131">
        <v>74</v>
      </c>
      <c r="B80" s="17" t="s">
        <v>37</v>
      </c>
      <c r="C80" s="21">
        <f t="shared" si="1"/>
        <v>19545224</v>
      </c>
      <c r="D80" s="22">
        <f>D73+D79</f>
        <v>9772612</v>
      </c>
      <c r="E80" s="22">
        <f>E73+E79</f>
        <v>9772612</v>
      </c>
      <c r="F80" s="22">
        <f>F73+F79</f>
        <v>0</v>
      </c>
      <c r="G80" s="22">
        <f>G73+G79</f>
        <v>0</v>
      </c>
      <c r="H80" s="23">
        <f>H73+H79</f>
        <v>0</v>
      </c>
    </row>
    <row r="81" spans="1:8" ht="13.5" thickTop="1" x14ac:dyDescent="0.2">
      <c r="A81" s="131">
        <v>75</v>
      </c>
      <c r="B81" s="19" t="s">
        <v>3</v>
      </c>
      <c r="C81" s="20">
        <f t="shared" si="1"/>
        <v>7714946</v>
      </c>
      <c r="D81" s="24"/>
      <c r="E81" s="24">
        <v>7714946</v>
      </c>
      <c r="F81" s="24"/>
      <c r="G81" s="24"/>
      <c r="H81" s="24"/>
    </row>
    <row r="82" spans="1:8" ht="25.5" x14ac:dyDescent="0.2">
      <c r="A82" s="131">
        <v>76</v>
      </c>
      <c r="B82" s="154" t="s">
        <v>4</v>
      </c>
      <c r="C82" s="133">
        <f t="shared" si="1"/>
        <v>1394726</v>
      </c>
      <c r="D82" s="155"/>
      <c r="E82" s="155">
        <v>1394726</v>
      </c>
      <c r="F82" s="155"/>
      <c r="G82" s="155"/>
      <c r="H82" s="155"/>
    </row>
    <row r="83" spans="1:8" x14ac:dyDescent="0.2">
      <c r="A83" s="131">
        <v>77</v>
      </c>
      <c r="B83" s="154" t="s">
        <v>5</v>
      </c>
      <c r="C83" s="133">
        <f t="shared" si="1"/>
        <v>662940</v>
      </c>
      <c r="D83" s="155"/>
      <c r="E83" s="155">
        <v>662940</v>
      </c>
      <c r="F83" s="155"/>
      <c r="G83" s="155"/>
      <c r="H83" s="155"/>
    </row>
    <row r="84" spans="1:8" x14ac:dyDescent="0.2">
      <c r="A84" s="131">
        <v>78</v>
      </c>
      <c r="B84" s="3" t="s">
        <v>6</v>
      </c>
      <c r="C84" s="16">
        <f t="shared" si="1"/>
        <v>0</v>
      </c>
      <c r="D84" s="27">
        <f>D85</f>
        <v>0</v>
      </c>
      <c r="E84" s="147">
        <f>E85</f>
        <v>0</v>
      </c>
      <c r="F84" s="147">
        <f>F85</f>
        <v>0</v>
      </c>
      <c r="G84" s="147">
        <f>G85</f>
        <v>0</v>
      </c>
      <c r="H84" s="147">
        <f>H85</f>
        <v>0</v>
      </c>
    </row>
    <row r="85" spans="1:8" ht="25.5" x14ac:dyDescent="0.2">
      <c r="A85" s="131">
        <v>79</v>
      </c>
      <c r="B85" s="3" t="s">
        <v>7</v>
      </c>
      <c r="C85" s="16">
        <f t="shared" si="1"/>
        <v>0</v>
      </c>
      <c r="D85" s="28"/>
      <c r="E85" s="134"/>
      <c r="F85" s="134"/>
      <c r="G85" s="134"/>
      <c r="H85" s="134"/>
    </row>
    <row r="86" spans="1:8" x14ac:dyDescent="0.2">
      <c r="A86" s="131">
        <v>80</v>
      </c>
      <c r="B86" s="3" t="s">
        <v>8</v>
      </c>
      <c r="C86" s="16">
        <f t="shared" si="1"/>
        <v>0</v>
      </c>
      <c r="D86" s="27">
        <f>D87</f>
        <v>0</v>
      </c>
      <c r="E86" s="147">
        <f>E87</f>
        <v>0</v>
      </c>
      <c r="F86" s="147">
        <f>F87</f>
        <v>0</v>
      </c>
      <c r="G86" s="147">
        <f>G87</f>
        <v>0</v>
      </c>
      <c r="H86" s="147">
        <f>H87</f>
        <v>0</v>
      </c>
    </row>
    <row r="87" spans="1:8" x14ac:dyDescent="0.2">
      <c r="A87" s="131">
        <v>81</v>
      </c>
      <c r="B87" s="3" t="s">
        <v>9</v>
      </c>
      <c r="C87" s="16">
        <f t="shared" si="1"/>
        <v>0</v>
      </c>
      <c r="D87" s="27"/>
      <c r="E87" s="147"/>
      <c r="F87" s="147"/>
      <c r="G87" s="147"/>
      <c r="H87" s="147"/>
    </row>
    <row r="88" spans="1:8" x14ac:dyDescent="0.2">
      <c r="A88" s="131">
        <v>82</v>
      </c>
      <c r="B88" s="3" t="s">
        <v>10</v>
      </c>
      <c r="C88" s="16">
        <f t="shared" si="1"/>
        <v>0</v>
      </c>
      <c r="D88" s="27">
        <f>SUM(D89:D90)</f>
        <v>0</v>
      </c>
      <c r="E88" s="147">
        <f>SUM(E89:E90)</f>
        <v>0</v>
      </c>
      <c r="F88" s="147">
        <f>SUM(F89:F90)</f>
        <v>0</v>
      </c>
      <c r="G88" s="147">
        <f>SUM(G89:G90)</f>
        <v>0</v>
      </c>
      <c r="H88" s="147">
        <f>SUM(H89:H90)</f>
        <v>0</v>
      </c>
    </row>
    <row r="89" spans="1:8" x14ac:dyDescent="0.2">
      <c r="A89" s="131">
        <v>83</v>
      </c>
      <c r="B89" s="3" t="s">
        <v>11</v>
      </c>
      <c r="C89" s="16">
        <f t="shared" si="1"/>
        <v>0</v>
      </c>
      <c r="D89" s="28"/>
      <c r="E89" s="134"/>
      <c r="F89" s="134"/>
      <c r="G89" s="134"/>
      <c r="H89" s="134"/>
    </row>
    <row r="90" spans="1:8" x14ac:dyDescent="0.2">
      <c r="A90" s="131">
        <v>84</v>
      </c>
      <c r="B90" s="3" t="s">
        <v>12</v>
      </c>
      <c r="C90" s="16">
        <f t="shared" si="1"/>
        <v>0</v>
      </c>
      <c r="D90" s="28"/>
      <c r="E90" s="134"/>
      <c r="F90" s="134"/>
      <c r="G90" s="134"/>
      <c r="H90" s="134"/>
    </row>
    <row r="91" spans="1:8" x14ac:dyDescent="0.2">
      <c r="A91" s="131">
        <v>85</v>
      </c>
      <c r="B91" s="5" t="s">
        <v>13</v>
      </c>
      <c r="C91" s="16">
        <f t="shared" si="1"/>
        <v>0</v>
      </c>
      <c r="D91" s="26">
        <f>D84+D86+D88</f>
        <v>0</v>
      </c>
      <c r="E91" s="152">
        <f>E84+E86+E88</f>
        <v>0</v>
      </c>
      <c r="F91" s="152">
        <f>F84+F86+F88</f>
        <v>0</v>
      </c>
      <c r="G91" s="152">
        <f>G84+G86+G88</f>
        <v>0</v>
      </c>
      <c r="H91" s="152">
        <f>H84+H86+H88</f>
        <v>0</v>
      </c>
    </row>
    <row r="92" spans="1:8" x14ac:dyDescent="0.2">
      <c r="A92" s="131">
        <v>86</v>
      </c>
      <c r="B92" s="3" t="s">
        <v>14</v>
      </c>
      <c r="C92" s="16">
        <f t="shared" si="1"/>
        <v>0</v>
      </c>
      <c r="D92" s="28"/>
      <c r="E92" s="134"/>
      <c r="F92" s="134"/>
      <c r="G92" s="134"/>
      <c r="H92" s="134"/>
    </row>
    <row r="93" spans="1:8" ht="25.5" x14ac:dyDescent="0.2">
      <c r="A93" s="131">
        <v>87</v>
      </c>
      <c r="B93" s="3" t="s">
        <v>15</v>
      </c>
      <c r="C93" s="16">
        <f t="shared" si="1"/>
        <v>0</v>
      </c>
      <c r="D93" s="29">
        <f>SUM(D94:D97)</f>
        <v>0</v>
      </c>
      <c r="E93" s="139">
        <f>SUM(E94:E97)</f>
        <v>0</v>
      </c>
      <c r="F93" s="139">
        <f>SUM(F94:F97)</f>
        <v>0</v>
      </c>
      <c r="G93" s="139">
        <f>SUM(G94:G97)</f>
        <v>0</v>
      </c>
      <c r="H93" s="139">
        <f>SUM(H94:H97)</f>
        <v>0</v>
      </c>
    </row>
    <row r="94" spans="1:8" x14ac:dyDescent="0.2">
      <c r="A94" s="131">
        <v>88</v>
      </c>
      <c r="B94" s="3" t="s">
        <v>135</v>
      </c>
      <c r="C94" s="16">
        <f t="shared" si="1"/>
        <v>0</v>
      </c>
      <c r="D94" s="28"/>
      <c r="E94" s="134"/>
      <c r="F94" s="134"/>
      <c r="G94" s="134"/>
      <c r="H94" s="134"/>
    </row>
    <row r="95" spans="1:8" x14ac:dyDescent="0.2">
      <c r="A95" s="131">
        <v>89</v>
      </c>
      <c r="B95" s="3" t="s">
        <v>16</v>
      </c>
      <c r="C95" s="16">
        <f t="shared" si="1"/>
        <v>0</v>
      </c>
      <c r="D95" s="28"/>
      <c r="E95" s="134"/>
      <c r="F95" s="134"/>
      <c r="G95" s="134"/>
      <c r="H95" s="134"/>
    </row>
    <row r="96" spans="1:8" x14ac:dyDescent="0.2">
      <c r="A96" s="131">
        <v>90</v>
      </c>
      <c r="B96" s="3" t="s">
        <v>17</v>
      </c>
      <c r="C96" s="16">
        <f t="shared" si="1"/>
        <v>0</v>
      </c>
      <c r="D96" s="28"/>
      <c r="E96" s="134"/>
      <c r="F96" s="134"/>
      <c r="G96" s="134"/>
      <c r="H96" s="134"/>
    </row>
    <row r="97" spans="1:8" x14ac:dyDescent="0.2">
      <c r="A97" s="131">
        <v>91</v>
      </c>
      <c r="B97" s="3" t="s">
        <v>18</v>
      </c>
      <c r="C97" s="16">
        <f t="shared" si="1"/>
        <v>0</v>
      </c>
      <c r="D97" s="28"/>
      <c r="E97" s="134"/>
      <c r="F97" s="134"/>
      <c r="G97" s="134"/>
      <c r="H97" s="134"/>
    </row>
    <row r="98" spans="1:8" ht="25.5" x14ac:dyDescent="0.2">
      <c r="A98" s="131">
        <v>92</v>
      </c>
      <c r="B98" s="3" t="s">
        <v>136</v>
      </c>
      <c r="C98" s="16">
        <f t="shared" si="1"/>
        <v>0</v>
      </c>
      <c r="D98" s="28"/>
      <c r="E98" s="134"/>
      <c r="F98" s="134"/>
      <c r="G98" s="134"/>
      <c r="H98" s="134"/>
    </row>
    <row r="99" spans="1:8" x14ac:dyDescent="0.2">
      <c r="A99" s="131">
        <v>93</v>
      </c>
      <c r="B99" s="3" t="s">
        <v>137</v>
      </c>
      <c r="C99" s="16">
        <f t="shared" si="1"/>
        <v>0</v>
      </c>
      <c r="D99" s="28"/>
      <c r="E99" s="134"/>
      <c r="F99" s="134"/>
      <c r="G99" s="134"/>
      <c r="H99" s="134"/>
    </row>
    <row r="100" spans="1:8" x14ac:dyDescent="0.2">
      <c r="A100" s="131">
        <v>94</v>
      </c>
      <c r="B100" s="3" t="s">
        <v>19</v>
      </c>
      <c r="C100" s="16">
        <f t="shared" si="1"/>
        <v>0</v>
      </c>
      <c r="D100" s="28"/>
      <c r="E100" s="134"/>
      <c r="F100" s="134"/>
      <c r="G100" s="134"/>
      <c r="H100" s="134"/>
    </row>
    <row r="101" spans="1:8" x14ac:dyDescent="0.2">
      <c r="A101" s="131">
        <v>95</v>
      </c>
      <c r="B101" s="5" t="s">
        <v>20</v>
      </c>
      <c r="C101" s="16">
        <f t="shared" si="1"/>
        <v>0</v>
      </c>
      <c r="D101" s="26">
        <f>D92+D93+D98+D99+D100</f>
        <v>0</v>
      </c>
      <c r="E101" s="152">
        <f>E92+E93+E98+E99+E100</f>
        <v>0</v>
      </c>
      <c r="F101" s="152">
        <f>F92+F93+F98+F99+F100</f>
        <v>0</v>
      </c>
      <c r="G101" s="152">
        <f>G92+G93+G98+G99+G100</f>
        <v>0</v>
      </c>
      <c r="H101" s="152">
        <f>H92+H93+H98+H99+H100</f>
        <v>0</v>
      </c>
    </row>
    <row r="102" spans="1:8" x14ac:dyDescent="0.2">
      <c r="A102" s="131">
        <v>96</v>
      </c>
      <c r="B102" s="3" t="s">
        <v>21</v>
      </c>
      <c r="C102" s="16">
        <f t="shared" si="1"/>
        <v>0</v>
      </c>
      <c r="D102" s="28"/>
      <c r="E102" s="134"/>
      <c r="F102" s="134"/>
      <c r="G102" s="134"/>
      <c r="H102" s="134"/>
    </row>
    <row r="103" spans="1:8" x14ac:dyDescent="0.2">
      <c r="A103" s="131">
        <v>97</v>
      </c>
      <c r="B103" s="3" t="s">
        <v>22</v>
      </c>
      <c r="C103" s="16">
        <f t="shared" si="1"/>
        <v>0</v>
      </c>
      <c r="D103" s="28"/>
      <c r="E103" s="134"/>
      <c r="F103" s="134"/>
      <c r="G103" s="134"/>
      <c r="H103" s="134"/>
    </row>
    <row r="104" spans="1:8" x14ac:dyDescent="0.2">
      <c r="A104" s="131">
        <v>98</v>
      </c>
      <c r="B104" s="3" t="s">
        <v>23</v>
      </c>
      <c r="C104" s="16">
        <f t="shared" si="1"/>
        <v>0</v>
      </c>
      <c r="D104" s="28"/>
      <c r="E104" s="134"/>
      <c r="F104" s="134"/>
      <c r="G104" s="134"/>
      <c r="H104" s="134"/>
    </row>
    <row r="105" spans="1:8" x14ac:dyDescent="0.2">
      <c r="A105" s="131">
        <v>99</v>
      </c>
      <c r="B105" s="3" t="s">
        <v>24</v>
      </c>
      <c r="C105" s="16">
        <f t="shared" si="1"/>
        <v>0</v>
      </c>
      <c r="D105" s="28"/>
      <c r="E105" s="134"/>
      <c r="F105" s="134"/>
      <c r="G105" s="134"/>
      <c r="H105" s="134"/>
    </row>
    <row r="106" spans="1:8" ht="25.5" x14ac:dyDescent="0.2">
      <c r="A106" s="131">
        <v>100</v>
      </c>
      <c r="B106" s="3" t="s">
        <v>25</v>
      </c>
      <c r="C106" s="16">
        <f t="shared" si="1"/>
        <v>0</v>
      </c>
      <c r="D106" s="28"/>
      <c r="E106" s="134"/>
      <c r="F106" s="134"/>
      <c r="G106" s="134"/>
      <c r="H106" s="134"/>
    </row>
    <row r="107" spans="1:8" x14ac:dyDescent="0.2">
      <c r="A107" s="131">
        <v>101</v>
      </c>
      <c r="B107" s="5" t="s">
        <v>26</v>
      </c>
      <c r="C107" s="16">
        <f t="shared" si="1"/>
        <v>0</v>
      </c>
      <c r="D107" s="26">
        <f>SUM(D102:D106)</f>
        <v>0</v>
      </c>
      <c r="E107" s="152">
        <f>SUM(E102:E106)</f>
        <v>0</v>
      </c>
      <c r="F107" s="152">
        <f>SUM(F102:F106)</f>
        <v>0</v>
      </c>
      <c r="G107" s="152">
        <f>SUM(G102:G106)</f>
        <v>0</v>
      </c>
      <c r="H107" s="152">
        <f>SUM(H102:H106)</f>
        <v>0</v>
      </c>
    </row>
    <row r="108" spans="1:8" x14ac:dyDescent="0.2">
      <c r="A108" s="131">
        <v>102</v>
      </c>
      <c r="B108" s="3" t="s">
        <v>27</v>
      </c>
      <c r="C108" s="16">
        <f t="shared" si="1"/>
        <v>0</v>
      </c>
      <c r="D108" s="28"/>
      <c r="E108" s="134"/>
      <c r="F108" s="134"/>
      <c r="G108" s="134"/>
      <c r="H108" s="134"/>
    </row>
    <row r="109" spans="1:8" x14ac:dyDescent="0.2">
      <c r="A109" s="131">
        <v>103</v>
      </c>
      <c r="B109" s="3" t="s">
        <v>138</v>
      </c>
      <c r="C109" s="16">
        <f t="shared" si="1"/>
        <v>0</v>
      </c>
      <c r="D109" s="28"/>
      <c r="E109" s="134"/>
      <c r="F109" s="134"/>
      <c r="G109" s="134"/>
      <c r="H109" s="134"/>
    </row>
    <row r="110" spans="1:8" x14ac:dyDescent="0.2">
      <c r="A110" s="131">
        <v>104</v>
      </c>
      <c r="B110" s="3" t="s">
        <v>28</v>
      </c>
      <c r="C110" s="16">
        <f t="shared" si="1"/>
        <v>0</v>
      </c>
      <c r="D110" s="28"/>
      <c r="E110" s="134"/>
      <c r="F110" s="134"/>
      <c r="G110" s="134"/>
      <c r="H110" s="134"/>
    </row>
    <row r="111" spans="1:8" ht="25.5" x14ac:dyDescent="0.2">
      <c r="A111" s="131">
        <v>105</v>
      </c>
      <c r="B111" s="3" t="s">
        <v>29</v>
      </c>
      <c r="C111" s="16">
        <f t="shared" si="1"/>
        <v>0</v>
      </c>
      <c r="D111" s="28"/>
      <c r="E111" s="134"/>
      <c r="F111" s="134"/>
      <c r="G111" s="134"/>
      <c r="H111" s="134"/>
    </row>
    <row r="112" spans="1:8" x14ac:dyDescent="0.2">
      <c r="A112" s="131">
        <v>106</v>
      </c>
      <c r="B112" s="5" t="s">
        <v>30</v>
      </c>
      <c r="C112" s="16">
        <f t="shared" si="1"/>
        <v>0</v>
      </c>
      <c r="D112" s="26">
        <f>SUM(D108:D111)</f>
        <v>0</v>
      </c>
      <c r="E112" s="152">
        <f>SUM(E108:E111)</f>
        <v>0</v>
      </c>
      <c r="F112" s="152">
        <f>SUM(F108:F111)</f>
        <v>0</v>
      </c>
      <c r="G112" s="152">
        <f>SUM(G108:G111)</f>
        <v>0</v>
      </c>
      <c r="H112" s="152">
        <f>SUM(H108:H111)</f>
        <v>0</v>
      </c>
    </row>
    <row r="113" spans="1:8" ht="25.5" x14ac:dyDescent="0.2">
      <c r="A113" s="131">
        <v>107</v>
      </c>
      <c r="B113" s="3" t="s">
        <v>150</v>
      </c>
      <c r="C113" s="16">
        <f>SUM(D113:H113)</f>
        <v>0</v>
      </c>
      <c r="D113" s="27"/>
      <c r="E113" s="147">
        <f>SUM(E114:E116)</f>
        <v>0</v>
      </c>
      <c r="F113" s="147">
        <f>SUM(F114:F116)</f>
        <v>0</v>
      </c>
      <c r="G113" s="147">
        <f>SUM(G114:G116)</f>
        <v>0</v>
      </c>
      <c r="H113" s="147">
        <f>SUM(H114:H116)</f>
        <v>0</v>
      </c>
    </row>
    <row r="114" spans="1:8" x14ac:dyDescent="0.2">
      <c r="A114" s="131">
        <v>108</v>
      </c>
      <c r="B114" s="3" t="s">
        <v>151</v>
      </c>
      <c r="C114" s="16">
        <f t="shared" ref="C114:C123" si="2">SUM(D114:H114)</f>
        <v>0</v>
      </c>
      <c r="D114" s="28"/>
      <c r="E114" s="134"/>
      <c r="F114" s="134"/>
      <c r="G114" s="134"/>
      <c r="H114" s="134"/>
    </row>
    <row r="115" spans="1:8" ht="25.5" x14ac:dyDescent="0.2">
      <c r="A115" s="131">
        <v>109</v>
      </c>
      <c r="B115" s="3" t="s">
        <v>139</v>
      </c>
      <c r="C115" s="16">
        <f t="shared" si="2"/>
        <v>0</v>
      </c>
      <c r="D115" s="28"/>
      <c r="E115" s="134"/>
      <c r="F115" s="134"/>
      <c r="G115" s="134"/>
      <c r="H115" s="134"/>
    </row>
    <row r="116" spans="1:8" x14ac:dyDescent="0.2">
      <c r="A116" s="131">
        <v>110</v>
      </c>
      <c r="B116" s="3" t="s">
        <v>140</v>
      </c>
      <c r="C116" s="16">
        <f t="shared" si="2"/>
        <v>0</v>
      </c>
      <c r="D116" s="28"/>
      <c r="E116" s="134"/>
      <c r="F116" s="134"/>
      <c r="G116" s="134"/>
      <c r="H116" s="134"/>
    </row>
    <row r="117" spans="1:8" x14ac:dyDescent="0.2">
      <c r="A117" s="131">
        <v>111</v>
      </c>
      <c r="B117" s="5" t="s">
        <v>31</v>
      </c>
      <c r="C117" s="16">
        <f t="shared" si="2"/>
        <v>0</v>
      </c>
      <c r="D117" s="26">
        <f>D113</f>
        <v>0</v>
      </c>
      <c r="E117" s="152">
        <f>E113</f>
        <v>0</v>
      </c>
      <c r="F117" s="152">
        <f>F113</f>
        <v>0</v>
      </c>
      <c r="G117" s="152">
        <f>G113</f>
        <v>0</v>
      </c>
      <c r="H117" s="152">
        <f>H113</f>
        <v>0</v>
      </c>
    </row>
    <row r="118" spans="1:8" x14ac:dyDescent="0.2">
      <c r="A118" s="131">
        <v>112</v>
      </c>
      <c r="B118" s="4" t="s">
        <v>32</v>
      </c>
      <c r="C118" s="16">
        <f t="shared" si="2"/>
        <v>9772612</v>
      </c>
      <c r="D118" s="30">
        <f>D81+D82+D83+D91+D101+D107+D112+D117</f>
        <v>0</v>
      </c>
      <c r="E118" s="153">
        <f>E81+E82+E83+E91+E101+E107+E112+E117</f>
        <v>9772612</v>
      </c>
      <c r="F118" s="153">
        <f>F81+F82+F83+F91+F101+F107+F112+F117</f>
        <v>0</v>
      </c>
      <c r="G118" s="153">
        <f>G81+G82+G83+G91+G101+G107+G112+G117</f>
        <v>0</v>
      </c>
      <c r="H118" s="153">
        <f>H81+H82+H83+H91+H101+H107+H112+H117</f>
        <v>0</v>
      </c>
    </row>
    <row r="119" spans="1:8" ht="25.5" x14ac:dyDescent="0.2">
      <c r="A119" s="131">
        <v>113</v>
      </c>
      <c r="B119" s="3" t="s">
        <v>33</v>
      </c>
      <c r="C119" s="16">
        <f t="shared" si="2"/>
        <v>0</v>
      </c>
      <c r="D119" s="28"/>
      <c r="E119" s="134"/>
      <c r="F119" s="134"/>
      <c r="G119" s="134"/>
      <c r="H119" s="134"/>
    </row>
    <row r="120" spans="1:8" x14ac:dyDescent="0.2">
      <c r="A120" s="131">
        <v>114</v>
      </c>
      <c r="B120" s="3" t="s">
        <v>34</v>
      </c>
      <c r="C120" s="16">
        <f t="shared" si="2"/>
        <v>9772612</v>
      </c>
      <c r="D120" s="28">
        <f>E123</f>
        <v>9772612</v>
      </c>
      <c r="E120" s="134"/>
      <c r="F120" s="134"/>
      <c r="G120" s="134"/>
      <c r="H120" s="134"/>
    </row>
    <row r="121" spans="1:8" x14ac:dyDescent="0.2">
      <c r="A121" s="131">
        <v>115</v>
      </c>
      <c r="B121" s="3" t="s">
        <v>35</v>
      </c>
      <c r="C121" s="16">
        <f t="shared" si="2"/>
        <v>9772612</v>
      </c>
      <c r="D121" s="27">
        <f>SUM(D119:D120)</f>
        <v>9772612</v>
      </c>
      <c r="E121" s="147">
        <f>SUM(E119:E120)</f>
        <v>0</v>
      </c>
      <c r="F121" s="147">
        <f>SUM(F119:F120)</f>
        <v>0</v>
      </c>
      <c r="G121" s="147">
        <f>SUM(G119:G120)</f>
        <v>0</v>
      </c>
      <c r="H121" s="147">
        <f>SUM(H119:H120)</f>
        <v>0</v>
      </c>
    </row>
    <row r="122" spans="1:8" ht="13.5" thickBot="1" x14ac:dyDescent="0.25">
      <c r="A122" s="131">
        <v>116</v>
      </c>
      <c r="B122" s="165" t="s">
        <v>36</v>
      </c>
      <c r="C122" s="16">
        <f t="shared" si="2"/>
        <v>9772612</v>
      </c>
      <c r="D122" s="166">
        <f>D121</f>
        <v>9772612</v>
      </c>
      <c r="E122" s="167">
        <f>E121</f>
        <v>0</v>
      </c>
      <c r="F122" s="167">
        <f>F121</f>
        <v>0</v>
      </c>
      <c r="G122" s="167">
        <f>G121</f>
        <v>0</v>
      </c>
      <c r="H122" s="167">
        <f>H121</f>
        <v>0</v>
      </c>
    </row>
    <row r="123" spans="1:8" ht="14.25" thickTop="1" thickBot="1" x14ac:dyDescent="0.25">
      <c r="A123" s="131">
        <v>117</v>
      </c>
      <c r="B123" s="6" t="s">
        <v>37</v>
      </c>
      <c r="C123" s="16">
        <f t="shared" si="2"/>
        <v>19545224</v>
      </c>
      <c r="D123" s="2">
        <f>D118+D122</f>
        <v>9772612</v>
      </c>
      <c r="E123" s="1">
        <f>E118+E122</f>
        <v>9772612</v>
      </c>
      <c r="F123" s="1">
        <f>F118+F122</f>
        <v>0</v>
      </c>
      <c r="G123" s="1">
        <f>G118+G122</f>
        <v>0</v>
      </c>
      <c r="H123" s="1">
        <f>H118+H122</f>
        <v>0</v>
      </c>
    </row>
    <row r="124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workbookViewId="0">
      <selection activeCell="G2" sqref="G2"/>
    </sheetView>
  </sheetViews>
  <sheetFormatPr defaultColWidth="9.140625" defaultRowHeight="12.75" x14ac:dyDescent="0.2"/>
  <cols>
    <col min="1" max="1" width="4.140625" style="31" customWidth="1"/>
    <col min="2" max="2" width="51.140625" style="31" customWidth="1"/>
    <col min="3" max="3" width="14.140625" style="31" customWidth="1"/>
    <col min="4" max="4" width="14.7109375" style="45" customWidth="1"/>
    <col min="5" max="15" width="12.7109375" style="45" customWidth="1"/>
    <col min="16" max="16" width="12.5703125" style="31" customWidth="1"/>
    <col min="17" max="16384" width="9.140625" style="31"/>
  </cols>
  <sheetData>
    <row r="1" spans="1:16" x14ac:dyDescent="0.2">
      <c r="B1" s="175"/>
      <c r="C1" s="32" t="s">
        <v>146</v>
      </c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</row>
    <row r="2" spans="1:16" x14ac:dyDescent="0.2">
      <c r="B2" s="177"/>
      <c r="C2" s="25" t="s">
        <v>255</v>
      </c>
      <c r="D2" s="176"/>
      <c r="E2" s="176"/>
      <c r="F2" s="176"/>
      <c r="G2" s="213" t="s">
        <v>417</v>
      </c>
      <c r="H2" s="176"/>
      <c r="I2" s="176"/>
      <c r="J2" s="176"/>
      <c r="K2" s="176"/>
      <c r="L2" s="176"/>
      <c r="M2" s="176"/>
      <c r="N2" s="176"/>
      <c r="O2" s="176"/>
    </row>
    <row r="3" spans="1:16" x14ac:dyDescent="0.2">
      <c r="B3" s="177"/>
      <c r="C3" s="32" t="s">
        <v>297</v>
      </c>
      <c r="D3" s="176"/>
      <c r="E3" s="176"/>
      <c r="F3" s="176"/>
      <c r="G3" s="156" t="s">
        <v>298</v>
      </c>
      <c r="H3" s="176"/>
      <c r="I3" s="176"/>
      <c r="J3" s="176"/>
      <c r="K3" s="176"/>
      <c r="L3" s="176"/>
      <c r="M3" s="176"/>
      <c r="N3" s="176"/>
      <c r="O3" s="176"/>
    </row>
    <row r="4" spans="1:16" x14ac:dyDescent="0.2">
      <c r="B4" s="175"/>
      <c r="C4" s="175"/>
      <c r="D4" s="176"/>
      <c r="E4" s="176"/>
      <c r="F4" s="176"/>
      <c r="G4" s="178" t="s">
        <v>92</v>
      </c>
      <c r="H4" s="176"/>
      <c r="I4" s="176"/>
      <c r="J4" s="176"/>
      <c r="K4" s="176"/>
      <c r="L4" s="176"/>
      <c r="M4" s="176"/>
      <c r="N4" s="176"/>
      <c r="O4" s="176"/>
    </row>
    <row r="5" spans="1:16" x14ac:dyDescent="0.2">
      <c r="B5" s="175"/>
      <c r="C5" s="175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</row>
    <row r="6" spans="1:16" x14ac:dyDescent="0.2">
      <c r="A6" s="46">
        <v>1</v>
      </c>
      <c r="B6" s="179" t="s">
        <v>299</v>
      </c>
      <c r="C6" s="179" t="s">
        <v>38</v>
      </c>
      <c r="D6" s="180" t="s">
        <v>300</v>
      </c>
      <c r="E6" s="180" t="s">
        <v>301</v>
      </c>
      <c r="F6" s="180" t="s">
        <v>302</v>
      </c>
      <c r="G6" s="180" t="s">
        <v>303</v>
      </c>
      <c r="H6" s="180" t="s">
        <v>304</v>
      </c>
      <c r="I6" s="180" t="s">
        <v>305</v>
      </c>
      <c r="J6" s="180" t="s">
        <v>306</v>
      </c>
      <c r="K6" s="180" t="s">
        <v>307</v>
      </c>
      <c r="L6" s="180" t="s">
        <v>308</v>
      </c>
      <c r="M6" s="180" t="s">
        <v>309</v>
      </c>
      <c r="N6" s="180" t="s">
        <v>310</v>
      </c>
      <c r="O6" s="180" t="s">
        <v>311</v>
      </c>
      <c r="P6" s="181" t="s">
        <v>312</v>
      </c>
    </row>
    <row r="7" spans="1:16" x14ac:dyDescent="0.2">
      <c r="A7" s="46">
        <v>2</v>
      </c>
      <c r="B7" s="182" t="s">
        <v>162</v>
      </c>
      <c r="C7" s="183">
        <f>'4'!C6</f>
        <v>441821244</v>
      </c>
      <c r="D7" s="184">
        <f t="shared" ref="D7:D13" si="0">C7/12</f>
        <v>36818437</v>
      </c>
      <c r="E7" s="184">
        <f t="shared" ref="E7:E13" si="1">C7/12</f>
        <v>36818437</v>
      </c>
      <c r="F7" s="184">
        <f t="shared" ref="F7:F13" si="2">C7/12</f>
        <v>36818437</v>
      </c>
      <c r="G7" s="184">
        <f t="shared" ref="G7:G13" si="3">C7/12</f>
        <v>36818437</v>
      </c>
      <c r="H7" s="184">
        <f t="shared" ref="H7:H13" si="4">C7/12</f>
        <v>36818437</v>
      </c>
      <c r="I7" s="184">
        <f t="shared" ref="I7:I13" si="5">C7/12</f>
        <v>36818437</v>
      </c>
      <c r="J7" s="184">
        <f t="shared" ref="J7:J13" si="6">C7/12</f>
        <v>36818437</v>
      </c>
      <c r="K7" s="184">
        <f t="shared" ref="K7:K13" si="7">C7/12</f>
        <v>36818437</v>
      </c>
      <c r="L7" s="184">
        <f t="shared" ref="L7:L13" si="8">C7/12</f>
        <v>36818437</v>
      </c>
      <c r="M7" s="184">
        <f t="shared" ref="M7:M13" si="9">C7/12</f>
        <v>36818437</v>
      </c>
      <c r="N7" s="184">
        <f t="shared" ref="N7:N13" si="10">C7/12</f>
        <v>36818437</v>
      </c>
      <c r="O7" s="184">
        <f t="shared" ref="O7:O13" si="11">C7/12</f>
        <v>36818437</v>
      </c>
      <c r="P7" s="185">
        <f t="shared" ref="P7:P31" si="12">SUM(D7:O7)</f>
        <v>441821244</v>
      </c>
    </row>
    <row r="8" spans="1:16" x14ac:dyDescent="0.2">
      <c r="A8" s="46">
        <v>3</v>
      </c>
      <c r="B8" s="182" t="s">
        <v>313</v>
      </c>
      <c r="C8" s="183">
        <f>'4'!C7</f>
        <v>77957561</v>
      </c>
      <c r="D8" s="184">
        <f t="shared" si="0"/>
        <v>6496463.416666667</v>
      </c>
      <c r="E8" s="184">
        <f t="shared" si="1"/>
        <v>6496463.416666667</v>
      </c>
      <c r="F8" s="184">
        <f t="shared" si="2"/>
        <v>6496463.416666667</v>
      </c>
      <c r="G8" s="184">
        <f t="shared" si="3"/>
        <v>6496463.416666667</v>
      </c>
      <c r="H8" s="184">
        <f t="shared" si="4"/>
        <v>6496463.416666667</v>
      </c>
      <c r="I8" s="184">
        <f t="shared" si="5"/>
        <v>6496463.416666667</v>
      </c>
      <c r="J8" s="184">
        <f t="shared" si="6"/>
        <v>6496463.416666667</v>
      </c>
      <c r="K8" s="184">
        <f t="shared" si="7"/>
        <v>6496463.416666667</v>
      </c>
      <c r="L8" s="184">
        <f t="shared" si="8"/>
        <v>6496463.416666667</v>
      </c>
      <c r="M8" s="184">
        <f t="shared" si="9"/>
        <v>6496463.416666667</v>
      </c>
      <c r="N8" s="184">
        <f t="shared" si="10"/>
        <v>6496463.416666667</v>
      </c>
      <c r="O8" s="184">
        <f t="shared" si="11"/>
        <v>6496463.416666667</v>
      </c>
      <c r="P8" s="185">
        <f t="shared" si="12"/>
        <v>77957561</v>
      </c>
    </row>
    <row r="9" spans="1:16" x14ac:dyDescent="0.2">
      <c r="A9" s="46">
        <v>4</v>
      </c>
      <c r="B9" s="182" t="s">
        <v>314</v>
      </c>
      <c r="C9" s="183">
        <f>'4'!C8</f>
        <v>536060407</v>
      </c>
      <c r="D9" s="184">
        <f t="shared" si="0"/>
        <v>44671700.583333336</v>
      </c>
      <c r="E9" s="184">
        <f t="shared" si="1"/>
        <v>44671700.583333336</v>
      </c>
      <c r="F9" s="184">
        <f t="shared" si="2"/>
        <v>44671700.583333336</v>
      </c>
      <c r="G9" s="184">
        <f t="shared" si="3"/>
        <v>44671700.583333336</v>
      </c>
      <c r="H9" s="184">
        <f t="shared" si="4"/>
        <v>44671700.583333336</v>
      </c>
      <c r="I9" s="184">
        <f t="shared" si="5"/>
        <v>44671700.583333336</v>
      </c>
      <c r="J9" s="184">
        <f t="shared" si="6"/>
        <v>44671700.583333336</v>
      </c>
      <c r="K9" s="184">
        <f t="shared" si="7"/>
        <v>44671700.583333336</v>
      </c>
      <c r="L9" s="184">
        <f t="shared" si="8"/>
        <v>44671700.583333336</v>
      </c>
      <c r="M9" s="184">
        <f t="shared" si="9"/>
        <v>44671700.583333336</v>
      </c>
      <c r="N9" s="184">
        <f t="shared" si="10"/>
        <v>44671700.583333336</v>
      </c>
      <c r="O9" s="184">
        <f t="shared" si="11"/>
        <v>44671700.583333336</v>
      </c>
      <c r="P9" s="185">
        <f t="shared" si="12"/>
        <v>536060406.99999994</v>
      </c>
    </row>
    <row r="10" spans="1:16" x14ac:dyDescent="0.2">
      <c r="A10" s="46">
        <v>5</v>
      </c>
      <c r="B10" s="182" t="s">
        <v>315</v>
      </c>
      <c r="C10" s="183">
        <f>'4'!C16</f>
        <v>9500000</v>
      </c>
      <c r="D10" s="184">
        <f t="shared" si="0"/>
        <v>791666.66666666663</v>
      </c>
      <c r="E10" s="184">
        <f t="shared" si="1"/>
        <v>791666.66666666663</v>
      </c>
      <c r="F10" s="184">
        <f t="shared" si="2"/>
        <v>791666.66666666663</v>
      </c>
      <c r="G10" s="184">
        <f t="shared" si="3"/>
        <v>791666.66666666663</v>
      </c>
      <c r="H10" s="184">
        <f t="shared" si="4"/>
        <v>791666.66666666663</v>
      </c>
      <c r="I10" s="184">
        <f t="shared" si="5"/>
        <v>791666.66666666663</v>
      </c>
      <c r="J10" s="184">
        <f t="shared" si="6"/>
        <v>791666.66666666663</v>
      </c>
      <c r="K10" s="184">
        <f t="shared" si="7"/>
        <v>791666.66666666663</v>
      </c>
      <c r="L10" s="184">
        <f t="shared" si="8"/>
        <v>791666.66666666663</v>
      </c>
      <c r="M10" s="184">
        <f t="shared" si="9"/>
        <v>791666.66666666663</v>
      </c>
      <c r="N10" s="184">
        <f t="shared" si="10"/>
        <v>791666.66666666663</v>
      </c>
      <c r="O10" s="184">
        <f t="shared" si="11"/>
        <v>791666.66666666663</v>
      </c>
      <c r="P10" s="185">
        <f t="shared" si="12"/>
        <v>9500000</v>
      </c>
    </row>
    <row r="11" spans="1:16" x14ac:dyDescent="0.2">
      <c r="A11" s="46">
        <v>7</v>
      </c>
      <c r="B11" s="182" t="s">
        <v>316</v>
      </c>
      <c r="C11" s="186">
        <f>'4'!C26</f>
        <v>307237588</v>
      </c>
      <c r="D11" s="184">
        <f t="shared" si="0"/>
        <v>25603132.333333332</v>
      </c>
      <c r="E11" s="184">
        <f t="shared" si="1"/>
        <v>25603132.333333332</v>
      </c>
      <c r="F11" s="184">
        <f t="shared" si="2"/>
        <v>25603132.333333332</v>
      </c>
      <c r="G11" s="184">
        <f t="shared" si="3"/>
        <v>25603132.333333332</v>
      </c>
      <c r="H11" s="184">
        <f t="shared" si="4"/>
        <v>25603132.333333332</v>
      </c>
      <c r="I11" s="184">
        <f t="shared" si="5"/>
        <v>25603132.333333332</v>
      </c>
      <c r="J11" s="184">
        <f t="shared" si="6"/>
        <v>25603132.333333332</v>
      </c>
      <c r="K11" s="184">
        <f t="shared" si="7"/>
        <v>25603132.333333332</v>
      </c>
      <c r="L11" s="184">
        <f t="shared" si="8"/>
        <v>25603132.333333332</v>
      </c>
      <c r="M11" s="184">
        <f t="shared" si="9"/>
        <v>25603132.333333332</v>
      </c>
      <c r="N11" s="184">
        <f t="shared" si="10"/>
        <v>25603132.333333332</v>
      </c>
      <c r="O11" s="184">
        <f t="shared" si="11"/>
        <v>25603132.333333332</v>
      </c>
      <c r="P11" s="185">
        <f t="shared" si="12"/>
        <v>307237588</v>
      </c>
    </row>
    <row r="12" spans="1:16" x14ac:dyDescent="0.2">
      <c r="A12" s="46">
        <v>16</v>
      </c>
      <c r="B12" s="182" t="s">
        <v>317</v>
      </c>
      <c r="C12" s="186">
        <f>'4'!C32</f>
        <v>1119405070</v>
      </c>
      <c r="D12" s="184">
        <f t="shared" si="0"/>
        <v>93283755.833333328</v>
      </c>
      <c r="E12" s="184">
        <f t="shared" si="1"/>
        <v>93283755.833333328</v>
      </c>
      <c r="F12" s="184">
        <f t="shared" si="2"/>
        <v>93283755.833333328</v>
      </c>
      <c r="G12" s="184">
        <f t="shared" si="3"/>
        <v>93283755.833333328</v>
      </c>
      <c r="H12" s="184">
        <f t="shared" si="4"/>
        <v>93283755.833333328</v>
      </c>
      <c r="I12" s="184">
        <f t="shared" si="5"/>
        <v>93283755.833333328</v>
      </c>
      <c r="J12" s="184">
        <f t="shared" si="6"/>
        <v>93283755.833333328</v>
      </c>
      <c r="K12" s="184">
        <f t="shared" si="7"/>
        <v>93283755.833333328</v>
      </c>
      <c r="L12" s="184">
        <f t="shared" si="8"/>
        <v>93283755.833333328</v>
      </c>
      <c r="M12" s="184">
        <f t="shared" si="9"/>
        <v>93283755.833333328</v>
      </c>
      <c r="N12" s="184">
        <f t="shared" si="10"/>
        <v>93283755.833333328</v>
      </c>
      <c r="O12" s="184">
        <f t="shared" si="11"/>
        <v>93283755.833333328</v>
      </c>
      <c r="P12" s="185">
        <f t="shared" si="12"/>
        <v>1119405070.0000002</v>
      </c>
    </row>
    <row r="13" spans="1:16" x14ac:dyDescent="0.2">
      <c r="A13" s="46">
        <v>17</v>
      </c>
      <c r="B13" s="182" t="s">
        <v>79</v>
      </c>
      <c r="C13" s="186">
        <f>'4'!C37</f>
        <v>241623938</v>
      </c>
      <c r="D13" s="184">
        <f t="shared" si="0"/>
        <v>20135328.166666668</v>
      </c>
      <c r="E13" s="184">
        <f t="shared" si="1"/>
        <v>20135328.166666668</v>
      </c>
      <c r="F13" s="184">
        <f t="shared" si="2"/>
        <v>20135328.166666668</v>
      </c>
      <c r="G13" s="184">
        <f t="shared" si="3"/>
        <v>20135328.166666668</v>
      </c>
      <c r="H13" s="184">
        <f t="shared" si="4"/>
        <v>20135328.166666668</v>
      </c>
      <c r="I13" s="184">
        <f t="shared" si="5"/>
        <v>20135328.166666668</v>
      </c>
      <c r="J13" s="184">
        <f t="shared" si="6"/>
        <v>20135328.166666668</v>
      </c>
      <c r="K13" s="184">
        <f t="shared" si="7"/>
        <v>20135328.166666668</v>
      </c>
      <c r="L13" s="184">
        <f t="shared" si="8"/>
        <v>20135328.166666668</v>
      </c>
      <c r="M13" s="184">
        <f t="shared" si="9"/>
        <v>20135328.166666668</v>
      </c>
      <c r="N13" s="184">
        <f t="shared" si="10"/>
        <v>20135328.166666668</v>
      </c>
      <c r="O13" s="184">
        <f t="shared" si="11"/>
        <v>20135328.166666668</v>
      </c>
      <c r="P13" s="185">
        <f t="shared" si="12"/>
        <v>241623937.99999997</v>
      </c>
    </row>
    <row r="14" spans="1:16" x14ac:dyDescent="0.2">
      <c r="A14" s="46">
        <v>19</v>
      </c>
      <c r="B14" s="182" t="s">
        <v>318</v>
      </c>
      <c r="C14" s="183">
        <f>'4'!C42</f>
        <v>17070843</v>
      </c>
      <c r="D14" s="184"/>
      <c r="E14" s="184"/>
      <c r="F14" s="184">
        <v>4500000</v>
      </c>
      <c r="G14" s="184"/>
      <c r="H14" s="184"/>
      <c r="I14" s="184">
        <v>2920251</v>
      </c>
      <c r="J14" s="184"/>
      <c r="K14" s="184">
        <v>7516495</v>
      </c>
      <c r="L14" s="184"/>
      <c r="M14" s="184"/>
      <c r="N14" s="184">
        <v>734097</v>
      </c>
      <c r="O14" s="184"/>
      <c r="P14" s="185">
        <f t="shared" si="12"/>
        <v>15670843</v>
      </c>
    </row>
    <row r="15" spans="1:16" x14ac:dyDescent="0.2">
      <c r="A15" s="46">
        <v>20</v>
      </c>
      <c r="B15" s="187" t="s">
        <v>319</v>
      </c>
      <c r="C15" s="188">
        <f t="shared" ref="C15:O15" si="13">SUM(C7:C14)</f>
        <v>2750676651</v>
      </c>
      <c r="D15" s="189">
        <f t="shared" si="13"/>
        <v>227800483.99999997</v>
      </c>
      <c r="E15" s="189">
        <f t="shared" si="13"/>
        <v>227800483.99999997</v>
      </c>
      <c r="F15" s="189">
        <f t="shared" si="13"/>
        <v>232300483.99999997</v>
      </c>
      <c r="G15" s="189">
        <f t="shared" si="13"/>
        <v>227800483.99999997</v>
      </c>
      <c r="H15" s="189">
        <f t="shared" si="13"/>
        <v>227800483.99999997</v>
      </c>
      <c r="I15" s="189">
        <f t="shared" si="13"/>
        <v>230720734.99999997</v>
      </c>
      <c r="J15" s="189">
        <f t="shared" si="13"/>
        <v>227800483.99999997</v>
      </c>
      <c r="K15" s="189">
        <f t="shared" si="13"/>
        <v>235316978.99999997</v>
      </c>
      <c r="L15" s="189">
        <f t="shared" si="13"/>
        <v>227800483.99999997</v>
      </c>
      <c r="M15" s="189">
        <f t="shared" si="13"/>
        <v>227800483.99999997</v>
      </c>
      <c r="N15" s="189">
        <f t="shared" si="13"/>
        <v>228534580.99999997</v>
      </c>
      <c r="O15" s="189">
        <f t="shared" si="13"/>
        <v>227800483.99999997</v>
      </c>
      <c r="P15" s="185">
        <f t="shared" si="12"/>
        <v>2749276650.9999995</v>
      </c>
    </row>
    <row r="16" spans="1:16" x14ac:dyDescent="0.2">
      <c r="A16" s="46">
        <v>27</v>
      </c>
      <c r="B16" s="190" t="s">
        <v>320</v>
      </c>
      <c r="C16" s="191">
        <f>C17+C18</f>
        <v>636453897</v>
      </c>
      <c r="D16" s="192">
        <f t="shared" ref="D16:O16" si="14">D17+D18</f>
        <v>65298560.333333336</v>
      </c>
      <c r="E16" s="192">
        <f t="shared" si="14"/>
        <v>52579318.333333336</v>
      </c>
      <c r="F16" s="192">
        <f t="shared" si="14"/>
        <v>48942828.333333336</v>
      </c>
      <c r="G16" s="192">
        <f t="shared" si="14"/>
        <v>48942828.333333336</v>
      </c>
      <c r="H16" s="192">
        <f t="shared" si="14"/>
        <v>50834110.333333336</v>
      </c>
      <c r="I16" s="192">
        <f t="shared" si="14"/>
        <v>48942828.333333336</v>
      </c>
      <c r="J16" s="192">
        <f t="shared" si="14"/>
        <v>48942828.333333336</v>
      </c>
      <c r="K16" s="192">
        <f t="shared" si="14"/>
        <v>48942828.333333336</v>
      </c>
      <c r="L16" s="192">
        <f t="shared" si="14"/>
        <v>53517982.333333336</v>
      </c>
      <c r="M16" s="192">
        <f t="shared" si="14"/>
        <v>48942828.333333336</v>
      </c>
      <c r="N16" s="192">
        <f t="shared" si="14"/>
        <v>48942828.333333336</v>
      </c>
      <c r="O16" s="192">
        <f t="shared" si="14"/>
        <v>71624127.333333343</v>
      </c>
      <c r="P16" s="185">
        <f t="shared" si="12"/>
        <v>636453897</v>
      </c>
    </row>
    <row r="17" spans="1:16" s="197" customFormat="1" x14ac:dyDescent="0.2">
      <c r="A17" s="193"/>
      <c r="B17" s="194" t="s">
        <v>321</v>
      </c>
      <c r="C17" s="195">
        <f>'4'!C44</f>
        <v>49139957</v>
      </c>
      <c r="D17" s="196">
        <v>16355732</v>
      </c>
      <c r="E17" s="196">
        <v>3636490</v>
      </c>
      <c r="F17" s="196"/>
      <c r="G17" s="196"/>
      <c r="H17" s="196">
        <v>1891282</v>
      </c>
      <c r="I17" s="196"/>
      <c r="J17" s="196"/>
      <c r="K17" s="196"/>
      <c r="L17" s="196">
        <v>4575154</v>
      </c>
      <c r="M17" s="196"/>
      <c r="N17" s="196"/>
      <c r="O17" s="196">
        <v>22681299</v>
      </c>
      <c r="P17" s="185">
        <f t="shared" si="12"/>
        <v>49139957</v>
      </c>
    </row>
    <row r="18" spans="1:16" x14ac:dyDescent="0.2">
      <c r="A18" s="46">
        <v>29</v>
      </c>
      <c r="B18" s="198" t="s">
        <v>322</v>
      </c>
      <c r="C18" s="199">
        <f>'4'!C45</f>
        <v>587313940</v>
      </c>
      <c r="D18" s="184">
        <f>C18/12</f>
        <v>48942828.333333336</v>
      </c>
      <c r="E18" s="184">
        <f>C18/12</f>
        <v>48942828.333333336</v>
      </c>
      <c r="F18" s="184">
        <f>C18/12</f>
        <v>48942828.333333336</v>
      </c>
      <c r="G18" s="184">
        <f>C18/12</f>
        <v>48942828.333333336</v>
      </c>
      <c r="H18" s="184">
        <f>C18/12</f>
        <v>48942828.333333336</v>
      </c>
      <c r="I18" s="184">
        <f>C18/12</f>
        <v>48942828.333333336</v>
      </c>
      <c r="J18" s="184">
        <f>C18/12</f>
        <v>48942828.333333336</v>
      </c>
      <c r="K18" s="184">
        <f>C18/12</f>
        <v>48942828.333333336</v>
      </c>
      <c r="L18" s="184">
        <f>C18/12</f>
        <v>48942828.333333336</v>
      </c>
      <c r="M18" s="184">
        <f>C18/12</f>
        <v>48942828.333333336</v>
      </c>
      <c r="N18" s="184">
        <f>C18/12</f>
        <v>48942828.333333336</v>
      </c>
      <c r="O18" s="184">
        <f>C18/12</f>
        <v>48942828.333333336</v>
      </c>
      <c r="P18" s="185">
        <f t="shared" si="12"/>
        <v>587313940</v>
      </c>
    </row>
    <row r="19" spans="1:16" ht="21.75" customHeight="1" x14ac:dyDescent="0.2">
      <c r="A19" s="46">
        <v>30</v>
      </c>
      <c r="B19" s="200" t="s">
        <v>323</v>
      </c>
      <c r="C19" s="201">
        <f>C15+C16</f>
        <v>3387130548</v>
      </c>
      <c r="D19" s="202">
        <f t="shared" ref="D19:O19" si="15">D15+D16</f>
        <v>293099044.33333331</v>
      </c>
      <c r="E19" s="202">
        <f t="shared" si="15"/>
        <v>280379802.33333331</v>
      </c>
      <c r="F19" s="202">
        <f t="shared" si="15"/>
        <v>281243312.33333331</v>
      </c>
      <c r="G19" s="202">
        <f t="shared" si="15"/>
        <v>276743312.33333331</v>
      </c>
      <c r="H19" s="202">
        <f t="shared" si="15"/>
        <v>278634594.33333331</v>
      </c>
      <c r="I19" s="202">
        <f t="shared" si="15"/>
        <v>279663563.33333331</v>
      </c>
      <c r="J19" s="202">
        <f t="shared" si="15"/>
        <v>276743312.33333331</v>
      </c>
      <c r="K19" s="202">
        <f t="shared" si="15"/>
        <v>284259807.33333331</v>
      </c>
      <c r="L19" s="202">
        <f t="shared" si="15"/>
        <v>281318466.33333331</v>
      </c>
      <c r="M19" s="202">
        <f t="shared" si="15"/>
        <v>276743312.33333331</v>
      </c>
      <c r="N19" s="202">
        <f t="shared" si="15"/>
        <v>277477409.33333331</v>
      </c>
      <c r="O19" s="202">
        <f t="shared" si="15"/>
        <v>299424611.33333331</v>
      </c>
      <c r="P19" s="185">
        <f t="shared" si="12"/>
        <v>3385730548.0000005</v>
      </c>
    </row>
    <row r="20" spans="1:16" x14ac:dyDescent="0.2">
      <c r="A20" s="46">
        <v>33</v>
      </c>
      <c r="B20" s="198" t="s">
        <v>324</v>
      </c>
      <c r="C20" s="183">
        <f>'2'!C21</f>
        <v>694533686</v>
      </c>
      <c r="D20" s="184">
        <f t="shared" ref="D20:D26" si="16">C20/12</f>
        <v>57877807.166666664</v>
      </c>
      <c r="E20" s="184">
        <f t="shared" ref="E20:E26" si="17">C20/12</f>
        <v>57877807.166666664</v>
      </c>
      <c r="F20" s="184">
        <f t="shared" ref="F20:F26" si="18">C20/12</f>
        <v>57877807.166666664</v>
      </c>
      <c r="G20" s="184">
        <f t="shared" ref="G20:G26" si="19">C20/12</f>
        <v>57877807.166666664</v>
      </c>
      <c r="H20" s="184">
        <f t="shared" ref="H20:H26" si="20">C20/12</f>
        <v>57877807.166666664</v>
      </c>
      <c r="I20" s="184">
        <f t="shared" ref="I20:I26" si="21">C20/12</f>
        <v>57877807.166666664</v>
      </c>
      <c r="J20" s="184">
        <f t="shared" ref="J20:J26" si="22">C20/12</f>
        <v>57877807.166666664</v>
      </c>
      <c r="K20" s="184">
        <f t="shared" ref="K20:K26" si="23">C20/12</f>
        <v>57877807.166666664</v>
      </c>
      <c r="L20" s="184">
        <f t="shared" ref="L20:L26" si="24">C20/12</f>
        <v>57877807.166666664</v>
      </c>
      <c r="M20" s="184">
        <f t="shared" ref="M20:M26" si="25">C20/12</f>
        <v>57877807.166666664</v>
      </c>
      <c r="N20" s="184">
        <f t="shared" ref="N20:N26" si="26">C20/12</f>
        <v>57877807.166666664</v>
      </c>
      <c r="O20" s="184">
        <f t="shared" ref="O20:O26" si="27">C20/12</f>
        <v>57877807.166666664</v>
      </c>
      <c r="P20" s="185">
        <f t="shared" si="12"/>
        <v>694533686</v>
      </c>
    </row>
    <row r="21" spans="1:16" x14ac:dyDescent="0.2">
      <c r="A21" s="46">
        <v>34</v>
      </c>
      <c r="B21" s="198" t="s">
        <v>325</v>
      </c>
      <c r="C21" s="183">
        <f>'2'!C29</f>
        <v>604652307</v>
      </c>
      <c r="D21" s="184">
        <f t="shared" si="16"/>
        <v>50387692.25</v>
      </c>
      <c r="E21" s="184">
        <f t="shared" si="17"/>
        <v>50387692.25</v>
      </c>
      <c r="F21" s="184">
        <f t="shared" si="18"/>
        <v>50387692.25</v>
      </c>
      <c r="G21" s="184">
        <f t="shared" si="19"/>
        <v>50387692.25</v>
      </c>
      <c r="H21" s="184">
        <f t="shared" si="20"/>
        <v>50387692.25</v>
      </c>
      <c r="I21" s="184">
        <f t="shared" si="21"/>
        <v>50387692.25</v>
      </c>
      <c r="J21" s="184">
        <f t="shared" si="22"/>
        <v>50387692.25</v>
      </c>
      <c r="K21" s="184">
        <f t="shared" si="23"/>
        <v>50387692.25</v>
      </c>
      <c r="L21" s="184">
        <f t="shared" si="24"/>
        <v>50387692.25</v>
      </c>
      <c r="M21" s="184">
        <f t="shared" si="25"/>
        <v>50387692.25</v>
      </c>
      <c r="N21" s="184">
        <f t="shared" si="26"/>
        <v>50387692.25</v>
      </c>
      <c r="O21" s="184">
        <f t="shared" si="27"/>
        <v>50387692.25</v>
      </c>
      <c r="P21" s="185">
        <f t="shared" si="12"/>
        <v>604652307</v>
      </c>
    </row>
    <row r="22" spans="1:16" x14ac:dyDescent="0.2">
      <c r="A22" s="46">
        <v>35</v>
      </c>
      <c r="B22" s="198" t="s">
        <v>164</v>
      </c>
      <c r="C22" s="186">
        <f>'2'!C40</f>
        <v>375726610</v>
      </c>
      <c r="D22" s="184">
        <f t="shared" si="16"/>
        <v>31310550.833333332</v>
      </c>
      <c r="E22" s="184">
        <f t="shared" si="17"/>
        <v>31310550.833333332</v>
      </c>
      <c r="F22" s="184">
        <f t="shared" si="18"/>
        <v>31310550.833333332</v>
      </c>
      <c r="G22" s="184">
        <f t="shared" si="19"/>
        <v>31310550.833333332</v>
      </c>
      <c r="H22" s="184">
        <f t="shared" si="20"/>
        <v>31310550.833333332</v>
      </c>
      <c r="I22" s="184">
        <f t="shared" si="21"/>
        <v>31310550.833333332</v>
      </c>
      <c r="J22" s="184">
        <f t="shared" si="22"/>
        <v>31310550.833333332</v>
      </c>
      <c r="K22" s="184">
        <f t="shared" si="23"/>
        <v>31310550.833333332</v>
      </c>
      <c r="L22" s="184">
        <f t="shared" si="24"/>
        <v>31310550.833333332</v>
      </c>
      <c r="M22" s="184">
        <f t="shared" si="25"/>
        <v>31310550.833333332</v>
      </c>
      <c r="N22" s="184">
        <f t="shared" si="26"/>
        <v>31310550.833333332</v>
      </c>
      <c r="O22" s="184">
        <f t="shared" si="27"/>
        <v>31310550.833333332</v>
      </c>
      <c r="P22" s="185">
        <f t="shared" si="12"/>
        <v>375726609.99999994</v>
      </c>
    </row>
    <row r="23" spans="1:16" x14ac:dyDescent="0.2">
      <c r="A23" s="46">
        <v>36</v>
      </c>
      <c r="B23" s="203" t="s">
        <v>84</v>
      </c>
      <c r="C23" s="204">
        <f>'2'!C62</f>
        <v>42061324</v>
      </c>
      <c r="D23" s="184">
        <f t="shared" si="16"/>
        <v>3505110.3333333335</v>
      </c>
      <c r="E23" s="184">
        <f t="shared" si="17"/>
        <v>3505110.3333333335</v>
      </c>
      <c r="F23" s="184">
        <f t="shared" si="18"/>
        <v>3505110.3333333335</v>
      </c>
      <c r="G23" s="184">
        <f t="shared" si="19"/>
        <v>3505110.3333333335</v>
      </c>
      <c r="H23" s="184">
        <f t="shared" si="20"/>
        <v>3505110.3333333335</v>
      </c>
      <c r="I23" s="184">
        <f t="shared" si="21"/>
        <v>3505110.3333333335</v>
      </c>
      <c r="J23" s="184">
        <f t="shared" si="22"/>
        <v>3505110.3333333335</v>
      </c>
      <c r="K23" s="184">
        <f t="shared" si="23"/>
        <v>3505110.3333333335</v>
      </c>
      <c r="L23" s="184">
        <f t="shared" si="24"/>
        <v>3505110.3333333335</v>
      </c>
      <c r="M23" s="184">
        <f t="shared" si="25"/>
        <v>3505110.3333333335</v>
      </c>
      <c r="N23" s="184">
        <f t="shared" si="26"/>
        <v>3505110.3333333335</v>
      </c>
      <c r="O23" s="184">
        <f t="shared" si="27"/>
        <v>3505110.3333333335</v>
      </c>
      <c r="P23" s="185">
        <f t="shared" si="12"/>
        <v>42061324</v>
      </c>
    </row>
    <row r="24" spans="1:16" x14ac:dyDescent="0.2">
      <c r="A24" s="46">
        <v>37</v>
      </c>
      <c r="B24" s="203" t="s">
        <v>185</v>
      </c>
      <c r="C24" s="204">
        <f>'2'!C65</f>
        <v>9105200</v>
      </c>
      <c r="D24" s="184">
        <f t="shared" si="16"/>
        <v>758766.66666666663</v>
      </c>
      <c r="E24" s="184">
        <f t="shared" si="17"/>
        <v>758766.66666666663</v>
      </c>
      <c r="F24" s="184">
        <f t="shared" si="18"/>
        <v>758766.66666666663</v>
      </c>
      <c r="G24" s="184">
        <f t="shared" si="19"/>
        <v>758766.66666666663</v>
      </c>
      <c r="H24" s="184">
        <f t="shared" si="20"/>
        <v>758766.66666666663</v>
      </c>
      <c r="I24" s="184">
        <f t="shared" si="21"/>
        <v>758766.66666666663</v>
      </c>
      <c r="J24" s="184">
        <f t="shared" si="22"/>
        <v>758766.66666666663</v>
      </c>
      <c r="K24" s="184">
        <f t="shared" si="23"/>
        <v>758766.66666666663</v>
      </c>
      <c r="L24" s="184">
        <f t="shared" si="24"/>
        <v>758766.66666666663</v>
      </c>
      <c r="M24" s="184">
        <f t="shared" si="25"/>
        <v>758766.66666666663</v>
      </c>
      <c r="N24" s="184">
        <f t="shared" si="26"/>
        <v>758766.66666666663</v>
      </c>
      <c r="O24" s="184">
        <f t="shared" si="27"/>
        <v>758766.66666666663</v>
      </c>
      <c r="P24" s="185">
        <f t="shared" si="12"/>
        <v>9105200.0000000019</v>
      </c>
    </row>
    <row r="25" spans="1:16" x14ac:dyDescent="0.2">
      <c r="A25" s="46"/>
      <c r="B25" s="203" t="s">
        <v>326</v>
      </c>
      <c r="C25" s="204">
        <f>'2'!C68</f>
        <v>1474213</v>
      </c>
      <c r="D25" s="184">
        <f t="shared" si="16"/>
        <v>122851.08333333333</v>
      </c>
      <c r="E25" s="184">
        <f t="shared" si="17"/>
        <v>122851.08333333333</v>
      </c>
      <c r="F25" s="184">
        <f t="shared" si="18"/>
        <v>122851.08333333333</v>
      </c>
      <c r="G25" s="184">
        <f t="shared" si="19"/>
        <v>122851.08333333333</v>
      </c>
      <c r="H25" s="184">
        <f t="shared" si="20"/>
        <v>122851.08333333333</v>
      </c>
      <c r="I25" s="184">
        <f t="shared" si="21"/>
        <v>122851.08333333333</v>
      </c>
      <c r="J25" s="184">
        <f t="shared" si="22"/>
        <v>122851.08333333333</v>
      </c>
      <c r="K25" s="184">
        <f t="shared" si="23"/>
        <v>122851.08333333333</v>
      </c>
      <c r="L25" s="184">
        <f t="shared" si="24"/>
        <v>122851.08333333333</v>
      </c>
      <c r="M25" s="184">
        <f t="shared" si="25"/>
        <v>122851.08333333333</v>
      </c>
      <c r="N25" s="184">
        <f t="shared" si="26"/>
        <v>122851.08333333333</v>
      </c>
      <c r="O25" s="184">
        <f t="shared" si="27"/>
        <v>122851.08333333333</v>
      </c>
      <c r="P25" s="185">
        <f t="shared" si="12"/>
        <v>1474212.9999999998</v>
      </c>
    </row>
    <row r="26" spans="1:16" x14ac:dyDescent="0.2">
      <c r="A26" s="46">
        <v>38</v>
      </c>
      <c r="B26" s="203" t="s">
        <v>327</v>
      </c>
      <c r="C26" s="204">
        <f>'2'!C72</f>
        <v>1773021</v>
      </c>
      <c r="D26" s="184">
        <f t="shared" si="16"/>
        <v>147751.75</v>
      </c>
      <c r="E26" s="184">
        <f t="shared" si="17"/>
        <v>147751.75</v>
      </c>
      <c r="F26" s="184">
        <f t="shared" si="18"/>
        <v>147751.75</v>
      </c>
      <c r="G26" s="184">
        <f t="shared" si="19"/>
        <v>147751.75</v>
      </c>
      <c r="H26" s="184">
        <f t="shared" si="20"/>
        <v>147751.75</v>
      </c>
      <c r="I26" s="184">
        <f t="shared" si="21"/>
        <v>147751.75</v>
      </c>
      <c r="J26" s="184">
        <f t="shared" si="22"/>
        <v>147751.75</v>
      </c>
      <c r="K26" s="184">
        <f t="shared" si="23"/>
        <v>147751.75</v>
      </c>
      <c r="L26" s="184">
        <f t="shared" si="24"/>
        <v>147751.75</v>
      </c>
      <c r="M26" s="184">
        <f t="shared" si="25"/>
        <v>147751.75</v>
      </c>
      <c r="N26" s="184">
        <f t="shared" si="26"/>
        <v>147751.75</v>
      </c>
      <c r="O26" s="184">
        <f t="shared" si="27"/>
        <v>147751.75</v>
      </c>
      <c r="P26" s="185">
        <f t="shared" si="12"/>
        <v>1773021</v>
      </c>
    </row>
    <row r="27" spans="1:16" s="32" customFormat="1" x14ac:dyDescent="0.2">
      <c r="A27" s="47">
        <v>39</v>
      </c>
      <c r="B27" s="205" t="s">
        <v>328</v>
      </c>
      <c r="C27" s="206">
        <f t="shared" ref="C27:O27" si="28">SUM(C20:C26)</f>
        <v>1729326361</v>
      </c>
      <c r="D27" s="207">
        <f t="shared" si="28"/>
        <v>144110530.08333334</v>
      </c>
      <c r="E27" s="207">
        <f t="shared" si="28"/>
        <v>144110530.08333334</v>
      </c>
      <c r="F27" s="207">
        <f t="shared" si="28"/>
        <v>144110530.08333334</v>
      </c>
      <c r="G27" s="207">
        <f t="shared" si="28"/>
        <v>144110530.08333334</v>
      </c>
      <c r="H27" s="207">
        <f t="shared" si="28"/>
        <v>144110530.08333334</v>
      </c>
      <c r="I27" s="207">
        <f t="shared" si="28"/>
        <v>144110530.08333334</v>
      </c>
      <c r="J27" s="207">
        <f t="shared" si="28"/>
        <v>144110530.08333334</v>
      </c>
      <c r="K27" s="207">
        <f t="shared" si="28"/>
        <v>144110530.08333334</v>
      </c>
      <c r="L27" s="207">
        <f t="shared" si="28"/>
        <v>144110530.08333334</v>
      </c>
      <c r="M27" s="207">
        <f t="shared" si="28"/>
        <v>144110530.08333334</v>
      </c>
      <c r="N27" s="207">
        <f t="shared" si="28"/>
        <v>144110530.08333334</v>
      </c>
      <c r="O27" s="207">
        <f t="shared" si="28"/>
        <v>144110530.08333334</v>
      </c>
      <c r="P27" s="208">
        <f t="shared" si="12"/>
        <v>1729326360.9999998</v>
      </c>
    </row>
    <row r="28" spans="1:16" ht="16.5" customHeight="1" x14ac:dyDescent="0.2">
      <c r="A28" s="46">
        <v>55</v>
      </c>
      <c r="B28" s="190" t="s">
        <v>329</v>
      </c>
      <c r="C28" s="191">
        <f t="shared" ref="C28:O28" si="29">SUM(C29:C32)</f>
        <v>1657804187</v>
      </c>
      <c r="D28" s="192">
        <f t="shared" si="29"/>
        <v>1026648850.3333334</v>
      </c>
      <c r="E28" s="192">
        <f t="shared" si="29"/>
        <v>52579318.333333336</v>
      </c>
      <c r="F28" s="192">
        <f t="shared" si="29"/>
        <v>108942828.33333334</v>
      </c>
      <c r="G28" s="192">
        <f t="shared" si="29"/>
        <v>48942828.333333336</v>
      </c>
      <c r="H28" s="192">
        <f t="shared" si="29"/>
        <v>50834110.333333336</v>
      </c>
      <c r="I28" s="192">
        <f t="shared" si="29"/>
        <v>48942828.333333336</v>
      </c>
      <c r="J28" s="192">
        <f t="shared" si="29"/>
        <v>48942828.333333336</v>
      </c>
      <c r="K28" s="192">
        <f t="shared" si="29"/>
        <v>48942828.333333336</v>
      </c>
      <c r="L28" s="192">
        <f t="shared" si="29"/>
        <v>53517982.333333336</v>
      </c>
      <c r="M28" s="192">
        <f t="shared" si="29"/>
        <v>48942828.333333336</v>
      </c>
      <c r="N28" s="192">
        <f t="shared" si="29"/>
        <v>48942828.333333336</v>
      </c>
      <c r="O28" s="192">
        <f t="shared" si="29"/>
        <v>71624127.333333343</v>
      </c>
      <c r="P28" s="185">
        <f t="shared" si="12"/>
        <v>1657804186.9999993</v>
      </c>
    </row>
    <row r="29" spans="1:16" ht="16.5" customHeight="1" x14ac:dyDescent="0.2">
      <c r="A29" s="46"/>
      <c r="B29" s="203" t="s">
        <v>330</v>
      </c>
      <c r="C29" s="195">
        <f>'2'!C75</f>
        <v>977706022</v>
      </c>
      <c r="D29" s="184">
        <f>'2'!C75</f>
        <v>977706022</v>
      </c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5">
        <f t="shared" si="12"/>
        <v>977706022</v>
      </c>
    </row>
    <row r="30" spans="1:16" ht="16.5" customHeight="1" x14ac:dyDescent="0.2">
      <c r="A30" s="46"/>
      <c r="B30" s="203" t="s">
        <v>204</v>
      </c>
      <c r="C30" s="195">
        <f>'2'!C76</f>
        <v>32784225</v>
      </c>
      <c r="D30" s="184"/>
      <c r="E30" s="184">
        <v>3636490</v>
      </c>
      <c r="F30" s="184"/>
      <c r="G30" s="184"/>
      <c r="H30" s="184">
        <v>1891282</v>
      </c>
      <c r="I30" s="184"/>
      <c r="J30" s="184"/>
      <c r="K30" s="184"/>
      <c r="L30" s="184">
        <v>4575154</v>
      </c>
      <c r="M30" s="184"/>
      <c r="N30" s="184"/>
      <c r="O30" s="184">
        <v>22681299</v>
      </c>
      <c r="P30" s="185">
        <f t="shared" si="12"/>
        <v>32784225</v>
      </c>
    </row>
    <row r="31" spans="1:16" ht="16.5" customHeight="1" x14ac:dyDescent="0.2">
      <c r="A31" s="46"/>
      <c r="B31" s="203" t="s">
        <v>331</v>
      </c>
      <c r="C31" s="195">
        <v>60000000</v>
      </c>
      <c r="D31" s="184"/>
      <c r="E31" s="184"/>
      <c r="F31" s="184">
        <v>60000000</v>
      </c>
      <c r="G31" s="184"/>
      <c r="H31" s="184"/>
      <c r="I31" s="184"/>
      <c r="J31" s="184"/>
      <c r="K31" s="184"/>
      <c r="L31" s="184"/>
      <c r="M31" s="184"/>
      <c r="N31" s="184"/>
      <c r="O31" s="184"/>
      <c r="P31" s="185">
        <f t="shared" si="12"/>
        <v>60000000</v>
      </c>
    </row>
    <row r="32" spans="1:16" x14ac:dyDescent="0.2">
      <c r="A32" s="46">
        <v>56</v>
      </c>
      <c r="B32" s="198" t="s">
        <v>322</v>
      </c>
      <c r="C32" s="209">
        <f>'2'!C77</f>
        <v>587313940</v>
      </c>
      <c r="D32" s="184">
        <f>C32/12</f>
        <v>48942828.333333336</v>
      </c>
      <c r="E32" s="184">
        <f>C32/12</f>
        <v>48942828.333333336</v>
      </c>
      <c r="F32" s="184">
        <f>C32/12</f>
        <v>48942828.333333336</v>
      </c>
      <c r="G32" s="184">
        <f>C32/12</f>
        <v>48942828.333333336</v>
      </c>
      <c r="H32" s="184">
        <f>C32/12</f>
        <v>48942828.333333336</v>
      </c>
      <c r="I32" s="184">
        <f>C32/12</f>
        <v>48942828.333333336</v>
      </c>
      <c r="J32" s="184">
        <f>C32/12</f>
        <v>48942828.333333336</v>
      </c>
      <c r="K32" s="184">
        <f>C32/12</f>
        <v>48942828.333333336</v>
      </c>
      <c r="L32" s="184">
        <f>C32/12</f>
        <v>48942828.333333336</v>
      </c>
      <c r="M32" s="184">
        <f>C32/12</f>
        <v>48942828.333333336</v>
      </c>
      <c r="N32" s="184">
        <f>C32/12</f>
        <v>48942828.333333336</v>
      </c>
      <c r="O32" s="184">
        <f>C32/12</f>
        <v>48942828.333333336</v>
      </c>
      <c r="P32" s="185">
        <f>SUM(D32:O32)</f>
        <v>587313940</v>
      </c>
    </row>
    <row r="33" spans="1:16" ht="18" customHeight="1" x14ac:dyDescent="0.2">
      <c r="A33" s="46">
        <v>58</v>
      </c>
      <c r="B33" s="210" t="s">
        <v>332</v>
      </c>
      <c r="C33" s="211">
        <f t="shared" ref="C33:O33" si="30">C27+C28</f>
        <v>3387130548</v>
      </c>
      <c r="D33" s="212">
        <f t="shared" si="30"/>
        <v>1170759380.4166667</v>
      </c>
      <c r="E33" s="212">
        <f t="shared" si="30"/>
        <v>196689848.41666669</v>
      </c>
      <c r="F33" s="212">
        <f t="shared" si="30"/>
        <v>253053358.41666669</v>
      </c>
      <c r="G33" s="212">
        <f t="shared" si="30"/>
        <v>193053358.41666669</v>
      </c>
      <c r="H33" s="212">
        <f t="shared" si="30"/>
        <v>194944640.41666669</v>
      </c>
      <c r="I33" s="212">
        <f t="shared" si="30"/>
        <v>193053358.41666669</v>
      </c>
      <c r="J33" s="212">
        <f t="shared" si="30"/>
        <v>193053358.41666669</v>
      </c>
      <c r="K33" s="212">
        <f t="shared" si="30"/>
        <v>193053358.41666669</v>
      </c>
      <c r="L33" s="212">
        <f t="shared" si="30"/>
        <v>197628512.41666669</v>
      </c>
      <c r="M33" s="212">
        <f t="shared" si="30"/>
        <v>193053358.41666669</v>
      </c>
      <c r="N33" s="212">
        <f t="shared" si="30"/>
        <v>193053358.41666669</v>
      </c>
      <c r="O33" s="212">
        <f t="shared" si="30"/>
        <v>215734657.41666669</v>
      </c>
      <c r="P33" s="185">
        <f>SUM(D33:O33)</f>
        <v>3387130547.9999995</v>
      </c>
    </row>
    <row r="34" spans="1:16" x14ac:dyDescent="0.2">
      <c r="B34" s="175"/>
      <c r="C34" s="175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</row>
    <row r="35" spans="1:16" x14ac:dyDescent="0.2">
      <c r="B35" s="175"/>
      <c r="C35" s="175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</row>
  </sheetData>
  <pageMargins left="0.78740157480314965" right="0.78740157480314965" top="0.78740157480314965" bottom="0.78740157480314965" header="0.51181102362204722" footer="0.51181102362204722"/>
  <pageSetup paperSize="9" scale="6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'10'!Nyomtatási_terület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Norbi</cp:lastModifiedBy>
  <cp:lastPrinted>2021-02-18T13:58:35Z</cp:lastPrinted>
  <dcterms:created xsi:type="dcterms:W3CDTF">2017-02-09T14:59:06Z</dcterms:created>
  <dcterms:modified xsi:type="dcterms:W3CDTF">2021-03-01T18:29:51Z</dcterms:modified>
</cp:coreProperties>
</file>