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85" windowWidth="19440" windowHeight="9529" tabRatio="808" activeTab="1"/>
  </bookViews>
  <sheets>
    <sheet name="11 ktgvetési mérleg" sheetId="11" r:id="rId1"/>
    <sheet name="1 bevétel-kiadás" sheetId="1" r:id="rId2"/>
    <sheet name="2 helyi adó bev." sheetId="2" r:id="rId3"/>
    <sheet name="3 tám.ért. bev." sheetId="3" r:id="rId4"/>
    <sheet name="4 ktgvetési tám. bev." sheetId="4" r:id="rId5"/>
    <sheet name="5 EU-s pr. bev-kiad." sheetId="5" r:id="rId6"/>
    <sheet name="6 Ber-Felúj. kiad." sheetId="6" r:id="rId7"/>
    <sheet name="7 átadott pénzeszk." sheetId="7" r:id="rId8"/>
    <sheet name="8 ellátotak jutt." sheetId="8" r:id="rId9"/>
    <sheet name="9 létszám" sheetId="9" r:id="rId10"/>
    <sheet name="10 közvetett tám-ok kiad." sheetId="14" r:id="rId11"/>
    <sheet name="12 EI felh.terv" sheetId="12" r:id="rId12"/>
    <sheet name="Munka1" sheetId="13" r:id="rId13"/>
  </sheets>
  <definedNames>
    <definedName name="_xlnm.Print_Area" localSheetId="1">'1 bevétel-kiadás'!$A$1:$P$65</definedName>
  </definedNames>
  <calcPr calcId="125725"/>
</workbook>
</file>

<file path=xl/calcChain.xml><?xml version="1.0" encoding="utf-8"?>
<calcChain xmlns="http://schemas.openxmlformats.org/spreadsheetml/2006/main">
  <c r="C26" i="14"/>
  <c r="C25"/>
  <c r="C21"/>
  <c r="D17" i="6" l="1"/>
  <c r="D18"/>
  <c r="C18"/>
  <c r="C17"/>
  <c r="D17" i="4"/>
  <c r="D18"/>
  <c r="C18"/>
  <c r="C17"/>
  <c r="D17" i="3"/>
  <c r="L53" i="1" l="1"/>
  <c r="K53"/>
  <c r="C25" i="11"/>
  <c r="C9" i="1"/>
  <c r="D29" i="6" l="1"/>
  <c r="C29"/>
  <c r="D21" i="14" l="1"/>
  <c r="D12" i="8"/>
  <c r="D12" i="7"/>
  <c r="D30" i="6"/>
  <c r="D10" i="5"/>
  <c r="C10"/>
  <c r="E9"/>
  <c r="E8"/>
  <c r="E10" s="1"/>
  <c r="D13" i="4"/>
  <c r="D20"/>
  <c r="D22"/>
  <c r="F18"/>
  <c r="F19"/>
  <c r="E19"/>
  <c r="C20"/>
  <c r="D14" i="2"/>
  <c r="C14"/>
  <c r="G28" i="11"/>
  <c r="F28"/>
  <c r="L30" i="6"/>
  <c r="N30"/>
  <c r="I22"/>
  <c r="J22"/>
  <c r="M22" s="1"/>
  <c r="K22"/>
  <c r="I23"/>
  <c r="J23"/>
  <c r="M23" s="1"/>
  <c r="K23"/>
  <c r="I24"/>
  <c r="J24"/>
  <c r="M24" s="1"/>
  <c r="K24"/>
  <c r="I25"/>
  <c r="J25"/>
  <c r="M25" s="1"/>
  <c r="K25"/>
  <c r="I26"/>
  <c r="J26"/>
  <c r="M26" s="1"/>
  <c r="K26"/>
  <c r="I27"/>
  <c r="J27"/>
  <c r="M27" s="1"/>
  <c r="K27"/>
  <c r="I28"/>
  <c r="J28"/>
  <c r="M28" s="1"/>
  <c r="K28"/>
  <c r="I29"/>
  <c r="J29"/>
  <c r="M29" s="1"/>
  <c r="K29"/>
  <c r="C30"/>
  <c r="D23" i="4" l="1"/>
  <c r="F14" i="11"/>
  <c r="C14"/>
  <c r="C15"/>
  <c r="C16"/>
  <c r="C18"/>
  <c r="C19"/>
  <c r="C20"/>
  <c r="C21"/>
  <c r="C13"/>
  <c r="C22" l="1"/>
  <c r="G8" i="8" l="1"/>
  <c r="E8"/>
  <c r="E11"/>
  <c r="G11"/>
  <c r="D37" i="6"/>
  <c r="C37"/>
  <c r="J18"/>
  <c r="M18" s="1"/>
  <c r="K18"/>
  <c r="J19"/>
  <c r="M19" s="1"/>
  <c r="K19"/>
  <c r="J20"/>
  <c r="M20" s="1"/>
  <c r="K20"/>
  <c r="I18"/>
  <c r="I19"/>
  <c r="I20"/>
  <c r="F17" i="3"/>
  <c r="H17"/>
  <c r="D49" i="1"/>
  <c r="D8"/>
  <c r="D18" s="1"/>
  <c r="C8"/>
  <c r="C18" s="1"/>
  <c r="D55" l="1"/>
  <c r="K7" i="9"/>
  <c r="C9"/>
  <c r="G10" i="8"/>
  <c r="E10"/>
  <c r="D38" i="6"/>
  <c r="I37"/>
  <c r="I38" s="1"/>
  <c r="J37"/>
  <c r="K37"/>
  <c r="M37"/>
  <c r="K8"/>
  <c r="K9"/>
  <c r="K10"/>
  <c r="K11"/>
  <c r="K12"/>
  <c r="K13"/>
  <c r="K14"/>
  <c r="K15"/>
  <c r="K16"/>
  <c r="K17"/>
  <c r="K36"/>
  <c r="K38" s="1"/>
  <c r="K21"/>
  <c r="E30"/>
  <c r="F30"/>
  <c r="G30"/>
  <c r="H30"/>
  <c r="J8"/>
  <c r="M8" s="1"/>
  <c r="J9"/>
  <c r="M9" s="1"/>
  <c r="J10"/>
  <c r="M10" s="1"/>
  <c r="J11"/>
  <c r="M11" s="1"/>
  <c r="J12"/>
  <c r="M12" s="1"/>
  <c r="J13"/>
  <c r="M13" s="1"/>
  <c r="J14"/>
  <c r="M14" s="1"/>
  <c r="J15"/>
  <c r="M15" s="1"/>
  <c r="J16"/>
  <c r="M16" s="1"/>
  <c r="J17"/>
  <c r="M17" s="1"/>
  <c r="J36"/>
  <c r="M36" s="1"/>
  <c r="J21"/>
  <c r="I8"/>
  <c r="I9"/>
  <c r="I10"/>
  <c r="I11"/>
  <c r="I12"/>
  <c r="I13"/>
  <c r="I14"/>
  <c r="I15"/>
  <c r="I16"/>
  <c r="I17"/>
  <c r="I36"/>
  <c r="I21"/>
  <c r="F22" i="4"/>
  <c r="F13"/>
  <c r="E13" i="2"/>
  <c r="O61" i="1"/>
  <c r="O56"/>
  <c r="O57"/>
  <c r="O58"/>
  <c r="O54"/>
  <c r="O47"/>
  <c r="O43"/>
  <c r="O44"/>
  <c r="O45"/>
  <c r="O46"/>
  <c r="O48"/>
  <c r="O50"/>
  <c r="O51"/>
  <c r="M54"/>
  <c r="O53"/>
  <c r="O39"/>
  <c r="O40"/>
  <c r="O38"/>
  <c r="C23" i="14"/>
  <c r="D31"/>
  <c r="C31"/>
  <c r="D27"/>
  <c r="C27"/>
  <c r="D23"/>
  <c r="D19"/>
  <c r="C19"/>
  <c r="D15"/>
  <c r="C15"/>
  <c r="G25" i="11"/>
  <c r="G16"/>
  <c r="G15"/>
  <c r="L45" i="1"/>
  <c r="L46"/>
  <c r="K45"/>
  <c r="K46"/>
  <c r="F15" i="11" s="1"/>
  <c r="K43" i="1"/>
  <c r="F12" i="11" s="1"/>
  <c r="D42" i="1"/>
  <c r="G7" i="11"/>
  <c r="J7" i="6"/>
  <c r="M7" s="1"/>
  <c r="I7"/>
  <c r="D20" i="11"/>
  <c r="D25"/>
  <c r="H12" i="8"/>
  <c r="F12"/>
  <c r="D10" i="3"/>
  <c r="G10" s="1"/>
  <c r="C10"/>
  <c r="N49" i="1"/>
  <c r="P47"/>
  <c r="P42" s="1"/>
  <c r="P52" s="1"/>
  <c r="P60" s="1"/>
  <c r="P62" s="1"/>
  <c r="D41"/>
  <c r="L41" s="1"/>
  <c r="L43"/>
  <c r="C46" i="6"/>
  <c r="C38"/>
  <c r="C48" s="1"/>
  <c r="O14" i="1"/>
  <c r="G23" i="11"/>
  <c r="G20"/>
  <c r="G19"/>
  <c r="G12"/>
  <c r="D19"/>
  <c r="D18"/>
  <c r="D15"/>
  <c r="D12"/>
  <c r="D11"/>
  <c r="G14"/>
  <c r="L48" i="1"/>
  <c r="G9" i="11"/>
  <c r="G8"/>
  <c r="O15" i="1"/>
  <c r="D13" i="11"/>
  <c r="G7" i="3"/>
  <c r="G8"/>
  <c r="G9"/>
  <c r="O9" i="1"/>
  <c r="O10"/>
  <c r="O11"/>
  <c r="O12"/>
  <c r="O13"/>
  <c r="O16"/>
  <c r="O17"/>
  <c r="O19"/>
  <c r="O20"/>
  <c r="O21"/>
  <c r="O22"/>
  <c r="O23"/>
  <c r="O26"/>
  <c r="O27"/>
  <c r="O29"/>
  <c r="K8" i="9"/>
  <c r="C42" i="1"/>
  <c r="C41"/>
  <c r="F10" i="11" s="1"/>
  <c r="K48" i="1"/>
  <c r="F17" i="11" s="1"/>
  <c r="K38" i="1"/>
  <c r="F7" i="11" s="1"/>
  <c r="K39" i="1"/>
  <c r="F8" i="11" s="1"/>
  <c r="K40" i="1"/>
  <c r="F9" i="11" s="1"/>
  <c r="M7" i="1"/>
  <c r="D11" i="12"/>
  <c r="E11"/>
  <c r="F11"/>
  <c r="G11"/>
  <c r="H11"/>
  <c r="I11"/>
  <c r="J11"/>
  <c r="K11"/>
  <c r="L11"/>
  <c r="M11"/>
  <c r="N11"/>
  <c r="C11"/>
  <c r="D9"/>
  <c r="E9"/>
  <c r="F9"/>
  <c r="G9"/>
  <c r="H9"/>
  <c r="I9"/>
  <c r="J9"/>
  <c r="K9"/>
  <c r="L9"/>
  <c r="M9"/>
  <c r="N9"/>
  <c r="C9"/>
  <c r="N46" i="6"/>
  <c r="L46"/>
  <c r="H46"/>
  <c r="G46"/>
  <c r="F46"/>
  <c r="E46"/>
  <c r="C12" i="8"/>
  <c r="E9" i="4"/>
  <c r="C17" i="3"/>
  <c r="E7"/>
  <c r="M40" i="1"/>
  <c r="E18" i="4"/>
  <c r="F15"/>
  <c r="F11"/>
  <c r="E11"/>
  <c r="D9" i="9"/>
  <c r="E9"/>
  <c r="F9"/>
  <c r="G9"/>
  <c r="H9"/>
  <c r="I9"/>
  <c r="J9"/>
  <c r="M7"/>
  <c r="N9"/>
  <c r="P9"/>
  <c r="G9" i="8"/>
  <c r="E9"/>
  <c r="F14" i="2"/>
  <c r="H14"/>
  <c r="G7"/>
  <c r="G8"/>
  <c r="G9"/>
  <c r="G10"/>
  <c r="G11"/>
  <c r="G12"/>
  <c r="G13"/>
  <c r="E7"/>
  <c r="E8"/>
  <c r="E9"/>
  <c r="E10"/>
  <c r="E11"/>
  <c r="E12"/>
  <c r="P59" i="1"/>
  <c r="E49"/>
  <c r="E52" s="1"/>
  <c r="E42"/>
  <c r="F49"/>
  <c r="F42"/>
  <c r="G49"/>
  <c r="G52" s="1"/>
  <c r="G42"/>
  <c r="H49"/>
  <c r="H42"/>
  <c r="H52" s="1"/>
  <c r="I49"/>
  <c r="I42"/>
  <c r="I52"/>
  <c r="J49"/>
  <c r="J52" s="1"/>
  <c r="J42"/>
  <c r="K50"/>
  <c r="F19" i="11" s="1"/>
  <c r="K51" i="1"/>
  <c r="F20" i="11" s="1"/>
  <c r="K44" i="1"/>
  <c r="F13" i="11" s="1"/>
  <c r="K47" i="1"/>
  <c r="L50"/>
  <c r="L51"/>
  <c r="L44"/>
  <c r="L39"/>
  <c r="M50"/>
  <c r="M51"/>
  <c r="M43"/>
  <c r="M42" s="1"/>
  <c r="M44"/>
  <c r="M39"/>
  <c r="M38"/>
  <c r="N47"/>
  <c r="N42" s="1"/>
  <c r="C49"/>
  <c r="C22" i="4"/>
  <c r="E14"/>
  <c r="E15"/>
  <c r="G12" i="8"/>
  <c r="F8" i="4"/>
  <c r="F9"/>
  <c r="F12"/>
  <c r="F16"/>
  <c r="F17"/>
  <c r="F21"/>
  <c r="F10"/>
  <c r="F7"/>
  <c r="E16" i="3"/>
  <c r="G16" s="1"/>
  <c r="G17" s="1"/>
  <c r="E6"/>
  <c r="E9"/>
  <c r="E8"/>
  <c r="G6"/>
  <c r="G6" i="2"/>
  <c r="E6"/>
  <c r="L7" i="9"/>
  <c r="O7" s="1"/>
  <c r="L8"/>
  <c r="O8" s="1"/>
  <c r="F17" i="7"/>
  <c r="H17"/>
  <c r="F18"/>
  <c r="H18"/>
  <c r="F19"/>
  <c r="H19"/>
  <c r="F20"/>
  <c r="H20"/>
  <c r="H16"/>
  <c r="H21" s="1"/>
  <c r="F16"/>
  <c r="F21" s="1"/>
  <c r="H8"/>
  <c r="H9"/>
  <c r="H10"/>
  <c r="H11"/>
  <c r="H7"/>
  <c r="F8"/>
  <c r="F9"/>
  <c r="F10"/>
  <c r="F11"/>
  <c r="F7"/>
  <c r="G21"/>
  <c r="E21"/>
  <c r="E12"/>
  <c r="D21"/>
  <c r="C21"/>
  <c r="C12"/>
  <c r="K7" i="6"/>
  <c r="L38"/>
  <c r="L48" s="1"/>
  <c r="N38"/>
  <c r="H38"/>
  <c r="G38"/>
  <c r="G48" s="1"/>
  <c r="F38"/>
  <c r="E38"/>
  <c r="E8" i="4"/>
  <c r="E12"/>
  <c r="E16"/>
  <c r="E17"/>
  <c r="E21"/>
  <c r="E10"/>
  <c r="E7"/>
  <c r="F10" i="3"/>
  <c r="F19" s="1"/>
  <c r="H10"/>
  <c r="H19" s="1"/>
  <c r="L54" i="1"/>
  <c r="L56"/>
  <c r="L57"/>
  <c r="L58"/>
  <c r="M56"/>
  <c r="M55" s="1"/>
  <c r="M57"/>
  <c r="M58"/>
  <c r="K56"/>
  <c r="K55" s="1"/>
  <c r="K57"/>
  <c r="K58"/>
  <c r="N55"/>
  <c r="N59"/>
  <c r="M61"/>
  <c r="M9"/>
  <c r="M10"/>
  <c r="M11"/>
  <c r="M12"/>
  <c r="M13"/>
  <c r="M14"/>
  <c r="M15"/>
  <c r="M16"/>
  <c r="M17"/>
  <c r="M19"/>
  <c r="M20"/>
  <c r="M21"/>
  <c r="M22"/>
  <c r="M23"/>
  <c r="M26"/>
  <c r="M27"/>
  <c r="M29"/>
  <c r="D24"/>
  <c r="F8"/>
  <c r="F18" s="1"/>
  <c r="H8"/>
  <c r="J8"/>
  <c r="J18" s="1"/>
  <c r="J25" s="1"/>
  <c r="J28" s="1"/>
  <c r="O11" i="12" s="1"/>
  <c r="K54" i="1"/>
  <c r="F23" i="11" s="1"/>
  <c r="K61" i="1"/>
  <c r="L61"/>
  <c r="K9"/>
  <c r="C9" i="11" s="1"/>
  <c r="L9" i="1"/>
  <c r="K10"/>
  <c r="C10" i="11" s="1"/>
  <c r="L10" i="1"/>
  <c r="K11"/>
  <c r="C11" i="11" s="1"/>
  <c r="L11" i="1"/>
  <c r="K12"/>
  <c r="C12" i="11" s="1"/>
  <c r="L12" i="1"/>
  <c r="K13"/>
  <c r="L13"/>
  <c r="K14"/>
  <c r="L14"/>
  <c r="K15"/>
  <c r="L15"/>
  <c r="K16"/>
  <c r="L16"/>
  <c r="K17"/>
  <c r="L17"/>
  <c r="K19"/>
  <c r="L19"/>
  <c r="K20"/>
  <c r="L20"/>
  <c r="K21"/>
  <c r="L21"/>
  <c r="K22"/>
  <c r="L22"/>
  <c r="K23"/>
  <c r="L23"/>
  <c r="F24"/>
  <c r="H24"/>
  <c r="J24"/>
  <c r="K26"/>
  <c r="C24" i="11" s="1"/>
  <c r="L26" i="1"/>
  <c r="D24" i="11" s="1"/>
  <c r="K27" i="1"/>
  <c r="L27"/>
  <c r="K29"/>
  <c r="L29"/>
  <c r="K7"/>
  <c r="C7" i="11" s="1"/>
  <c r="E8" i="1"/>
  <c r="E24"/>
  <c r="E55"/>
  <c r="E59" s="1"/>
  <c r="E60" s="1"/>
  <c r="E62" s="1"/>
  <c r="F55"/>
  <c r="F59"/>
  <c r="J55"/>
  <c r="J59" s="1"/>
  <c r="I55"/>
  <c r="I59"/>
  <c r="I60" s="1"/>
  <c r="I62" s="1"/>
  <c r="H55"/>
  <c r="H59" s="1"/>
  <c r="G55"/>
  <c r="G59"/>
  <c r="C55"/>
  <c r="C59" s="1"/>
  <c r="I24"/>
  <c r="G24"/>
  <c r="I8"/>
  <c r="I18" s="1"/>
  <c r="I25" s="1"/>
  <c r="I28" s="1"/>
  <c r="G8"/>
  <c r="G18"/>
  <c r="G25" s="1"/>
  <c r="G28" s="1"/>
  <c r="M8"/>
  <c r="C24"/>
  <c r="G12" i="7"/>
  <c r="M41" i="1"/>
  <c r="K46" i="6"/>
  <c r="C13" i="4"/>
  <c r="D9" i="11"/>
  <c r="D14"/>
  <c r="G17"/>
  <c r="M8" i="9"/>
  <c r="M48" i="1"/>
  <c r="L47"/>
  <c r="D52"/>
  <c r="L40"/>
  <c r="L38"/>
  <c r="D7" i="11"/>
  <c r="H18" i="1"/>
  <c r="O7"/>
  <c r="L7"/>
  <c r="I46" i="6"/>
  <c r="N48"/>
  <c r="M46"/>
  <c r="D46"/>
  <c r="D19" i="3"/>
  <c r="D59" i="1"/>
  <c r="D8" i="11"/>
  <c r="J46" i="6"/>
  <c r="E13" i="4" l="1"/>
  <c r="C23"/>
  <c r="H25" i="1"/>
  <c r="H28" s="1"/>
  <c r="O10" i="12" s="1"/>
  <c r="K8" i="1"/>
  <c r="C8" i="11" s="1"/>
  <c r="J60" i="1"/>
  <c r="J62" s="1"/>
  <c r="C19" i="3"/>
  <c r="K24" i="1"/>
  <c r="E18"/>
  <c r="E25" s="1"/>
  <c r="E28" s="1"/>
  <c r="L55"/>
  <c r="L59" s="1"/>
  <c r="N52"/>
  <c r="E14" i="2"/>
  <c r="E48" i="6"/>
  <c r="M49" i="1"/>
  <c r="F52"/>
  <c r="F60" s="1"/>
  <c r="F62" s="1"/>
  <c r="J38" i="6"/>
  <c r="H48"/>
  <c r="G19" i="3"/>
  <c r="E10"/>
  <c r="G14" i="2"/>
  <c r="H60" i="1"/>
  <c r="H62" s="1"/>
  <c r="H12" i="7"/>
  <c r="L42" i="1"/>
  <c r="C52"/>
  <c r="C60" s="1"/>
  <c r="C62" s="1"/>
  <c r="G60"/>
  <c r="G62" s="1"/>
  <c r="G31" s="1"/>
  <c r="F25"/>
  <c r="F28" s="1"/>
  <c r="O9" i="12" s="1"/>
  <c r="O49" i="1"/>
  <c r="I30" i="6"/>
  <c r="I48" s="1"/>
  <c r="O8" i="1"/>
  <c r="L24"/>
  <c r="O24"/>
  <c r="E20" i="4"/>
  <c r="F11" i="11"/>
  <c r="O55" i="1"/>
  <c r="O59" s="1"/>
  <c r="N60"/>
  <c r="N62" s="1"/>
  <c r="K41"/>
  <c r="F18" i="11"/>
  <c r="D32" i="14"/>
  <c r="O42" i="1"/>
  <c r="L8"/>
  <c r="L9" i="9"/>
  <c r="K9"/>
  <c r="F12" i="7"/>
  <c r="M38" i="6"/>
  <c r="K30"/>
  <c r="K48" s="1"/>
  <c r="M21"/>
  <c r="M30" s="1"/>
  <c r="J30"/>
  <c r="J48" s="1"/>
  <c r="E22" i="4"/>
  <c r="F20"/>
  <c r="E17" i="3"/>
  <c r="E19" s="1"/>
  <c r="K42" i="1"/>
  <c r="C17" i="11"/>
  <c r="C23" s="1"/>
  <c r="C26" s="1"/>
  <c r="M24" i="1"/>
  <c r="C25"/>
  <c r="C28" s="1"/>
  <c r="M28" s="1"/>
  <c r="M53"/>
  <c r="F22" i="11"/>
  <c r="F26" s="1"/>
  <c r="I30" i="1"/>
  <c r="I32" s="1"/>
  <c r="L49"/>
  <c r="O41"/>
  <c r="G10" i="11"/>
  <c r="D22"/>
  <c r="D17"/>
  <c r="G18"/>
  <c r="C32" i="14"/>
  <c r="M9" i="9"/>
  <c r="O9"/>
  <c r="E12" i="8"/>
  <c r="F48" i="6"/>
  <c r="D48"/>
  <c r="F14" i="4"/>
  <c r="K49" i="1"/>
  <c r="L18"/>
  <c r="H30"/>
  <c r="H32" s="1"/>
  <c r="I31"/>
  <c r="E30"/>
  <c r="E32" s="1"/>
  <c r="M18"/>
  <c r="K18"/>
  <c r="D25"/>
  <c r="O18"/>
  <c r="D60"/>
  <c r="D62" s="1"/>
  <c r="K59"/>
  <c r="J30"/>
  <c r="J32" s="1"/>
  <c r="J31"/>
  <c r="G30"/>
  <c r="G32" s="1"/>
  <c r="E31"/>
  <c r="M52"/>
  <c r="G11" i="11"/>
  <c r="E23" i="4" l="1"/>
  <c r="F23"/>
  <c r="M48" i="6"/>
  <c r="H31" i="1"/>
  <c r="M59"/>
  <c r="M60" s="1"/>
  <c r="M62" s="1"/>
  <c r="G22" i="11"/>
  <c r="G26" s="1"/>
  <c r="L52" i="1"/>
  <c r="L60" s="1"/>
  <c r="L62" s="1"/>
  <c r="K52"/>
  <c r="K60" s="1"/>
  <c r="K62" s="1"/>
  <c r="F21" i="11"/>
  <c r="F27" s="1"/>
  <c r="F29" s="1"/>
  <c r="F30" i="1"/>
  <c r="F32" s="1"/>
  <c r="F31"/>
  <c r="O52"/>
  <c r="O60" s="1"/>
  <c r="O62" s="1"/>
  <c r="K28"/>
  <c r="M25"/>
  <c r="C30"/>
  <c r="K30" s="1"/>
  <c r="K25"/>
  <c r="D23" i="11"/>
  <c r="D26" s="1"/>
  <c r="G21"/>
  <c r="C31" i="1"/>
  <c r="K31" s="1"/>
  <c r="J10" i="12"/>
  <c r="H10"/>
  <c r="L10"/>
  <c r="I10"/>
  <c r="E10"/>
  <c r="F10"/>
  <c r="C10"/>
  <c r="D10"/>
  <c r="M10"/>
  <c r="K10"/>
  <c r="G10"/>
  <c r="N10"/>
  <c r="D28" i="1"/>
  <c r="D30" s="1"/>
  <c r="O25"/>
  <c r="L25"/>
  <c r="G27" i="11" l="1"/>
  <c r="G29" s="1"/>
  <c r="C32" i="1"/>
  <c r="K32" s="1"/>
  <c r="M30"/>
  <c r="M31"/>
  <c r="L30"/>
  <c r="O30"/>
  <c r="D32"/>
  <c r="O32" s="1"/>
  <c r="L28"/>
  <c r="O8" i="12"/>
  <c r="O28" i="1"/>
  <c r="D31"/>
  <c r="M32" l="1"/>
  <c r="L32"/>
  <c r="L31"/>
  <c r="O31"/>
  <c r="L8" i="12"/>
  <c r="L12" s="1"/>
  <c r="H8"/>
  <c r="H12" s="1"/>
  <c r="K8"/>
  <c r="K12" s="1"/>
  <c r="G8"/>
  <c r="G12" s="1"/>
  <c r="F8"/>
  <c r="F12" s="1"/>
  <c r="E8"/>
  <c r="E12" s="1"/>
  <c r="D8"/>
  <c r="D12" s="1"/>
  <c r="J8"/>
  <c r="J12" s="1"/>
  <c r="C8"/>
  <c r="C12" s="1"/>
  <c r="I8"/>
  <c r="I12" s="1"/>
  <c r="N8"/>
  <c r="N12" s="1"/>
  <c r="M8"/>
  <c r="M12" s="1"/>
  <c r="O12"/>
</calcChain>
</file>

<file path=xl/sharedStrings.xml><?xml version="1.0" encoding="utf-8"?>
<sst xmlns="http://schemas.openxmlformats.org/spreadsheetml/2006/main" count="618" uniqueCount="290">
  <si>
    <t>Megnevezés</t>
  </si>
  <si>
    <t>Önkormányzat előirányzatai</t>
  </si>
  <si>
    <t>TEMÜSZ előirányzatai</t>
  </si>
  <si>
    <t>ÖSSZESEN eredeti előirányzatok</t>
  </si>
  <si>
    <t>ÖSSZESEN módosított előirányzatok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</si>
  <si>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</si>
  <si>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</si>
  <si>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</si>
  <si>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</si>
  <si>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</si>
  <si>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</si>
  <si>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</si>
  <si>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</si>
  <si>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</si>
  <si>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</si>
  <si>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</si>
  <si>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</si>
  <si>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</si>
  <si>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 xml:space="preserve">  Helyi adók  </t>
  </si>
  <si>
    <t xml:space="preserve">  Illetékek </t>
  </si>
  <si>
    <t xml:space="preserve">  Pótlékok, bírságok</t>
  </si>
  <si>
    <t>Irányító szervtől kapott működési költségvetési támogatás</t>
  </si>
  <si>
    <t>Központi költségvetésből kapott támogatás</t>
  </si>
  <si>
    <t>Működési célú támogatásértékű bevétel ÁH-n belülről</t>
  </si>
  <si>
    <t>Működési célú átvett pénzeszköz ÁH-n kívülről</t>
  </si>
  <si>
    <t xml:space="preserve">Előző évi működési célú előirányzat-maradvány, pénzmaradvány átvétel összesen </t>
  </si>
  <si>
    <t>MŰKÖDÉSI BEVÉTELEK ÖSSZESEN</t>
  </si>
  <si>
    <t>Felhalmozási célú támogatásértékű bevétel ÁH-n belülről</t>
  </si>
  <si>
    <t>Felhalmozási célú átvett pénzeszköz ÁH-n kívülről</t>
  </si>
  <si>
    <t>Felhalmozáci célú bevételek (a tárgyi eszközök és immateriális javak értékesítése és a pénzügyi befektetések bevételei)</t>
  </si>
  <si>
    <t>Előző évi felhalmozási célú előirányzat-maradvány, pénzmaradvány átvétel</t>
  </si>
  <si>
    <t>Irányító szervtől kapott felhalmozási célú költségvetési támogatás</t>
  </si>
  <si>
    <t>FELHALMOZÁSI BEVÉTELEK ÖSSZESEN</t>
  </si>
  <si>
    <t>BEVÉTELEK ÖSSZESEN:*</t>
  </si>
  <si>
    <t xml:space="preserve">Előző évek előirányzat-maradványának, pénzmaradványának és előző évek vállalkozási maradványának igénybevétele </t>
  </si>
  <si>
    <t xml:space="preserve">Finanszírozási bevételek  </t>
  </si>
  <si>
    <t>BEVÉTELEK MINDÖSSZESEN:*</t>
  </si>
  <si>
    <t>Költségvetési hiány  (BEVÉTELEK ÖSSZESEN-KIADÁSOK ÖSSZESEN (-) )</t>
  </si>
  <si>
    <t>Költségvetési többlet (BEVÉTELEK ÖSSZESEN-KIADÁSOK ÖSSZESEN (+) )</t>
  </si>
  <si>
    <t>Előző évi előirányzat-maradvány, pénzmaradvány és előző évi vállalkozási maradvány igénybevétele utáni hiány vagy többlet (Költségvetési hiány+Előző évi maradvány igénybevétele)  (Költségvetési többlet+előző évi maradvány igénybevétele)</t>
  </si>
  <si>
    <t>Személyi juttatások</t>
  </si>
  <si>
    <t xml:space="preserve">Munkaadókat terhelő járulékok és szociális hozzájárulási adó, </t>
  </si>
  <si>
    <t>Dologi kiadások és egyéb folyó kiadások</t>
  </si>
  <si>
    <t xml:space="preserve">  irányító szerv alá tartozó költségvetési szervnek folyósított működési támogatás</t>
  </si>
  <si>
    <t>Egyéb működési célú kiadások</t>
  </si>
  <si>
    <t xml:space="preserve">   támogatásértékű működési kiadások</t>
  </si>
  <si>
    <t xml:space="preserve">   előző évi működési célú előirányzat-maradvány, pénzmaradvány átadás összesen</t>
  </si>
  <si>
    <t xml:space="preserve">   működési célú pénzeszközátadások államháztartáson kívülre</t>
  </si>
  <si>
    <t xml:space="preserve">Egyéb pénzforgalom nélküli kiadások -Tartalékok </t>
  </si>
  <si>
    <t xml:space="preserve">  általános tartalék</t>
  </si>
  <si>
    <t xml:space="preserve">  céltartalék</t>
  </si>
  <si>
    <t>MŰKÖDÉSI KIADÁSOK ÖSSZESEN</t>
  </si>
  <si>
    <t xml:space="preserve">Intézményi beruházások </t>
  </si>
  <si>
    <t>Felújítások</t>
  </si>
  <si>
    <t xml:space="preserve">Egyéb felhalmozási kiadások </t>
  </si>
  <si>
    <t xml:space="preserve">   befektetési célú részesedések vásárlása </t>
  </si>
  <si>
    <t xml:space="preserve">   előző évi felhalmozási célú előirányzat-maradvány, pénzmaradvány átadás</t>
  </si>
  <si>
    <t xml:space="preserve">   felhalmozási célú pénzeszközátadások államháztartáson kívülre </t>
  </si>
  <si>
    <t>FELHALMOZÁSI KIADÁSOK ÖSSZESEN</t>
  </si>
  <si>
    <t>KIADÁSOK ÖSSZESEN:*</t>
  </si>
  <si>
    <t xml:space="preserve">Finanszírozási kiadások </t>
  </si>
  <si>
    <t>KIADÁSOK MINDÖSSZESEN:*</t>
  </si>
  <si>
    <t>* az önkormányzati bevétel-kiadás mindösszesen összegből levonásra került az intézményeknek átadott finanszírozás, annak érdekében, hogy a végösszesen ne tartalmazzon halmozódást</t>
  </si>
  <si>
    <t>Közös Önkormányzati Hivatal előirányzatai</t>
  </si>
  <si>
    <t xml:space="preserve">Önkormányzat módosított előirányzatai </t>
  </si>
  <si>
    <t xml:space="preserve">Közös Önkormányzati Hivatal módosított előirányzatai </t>
  </si>
  <si>
    <t xml:space="preserve">TEMÜSZ módosított előirányzatai </t>
  </si>
  <si>
    <t xml:space="preserve">Napraforgó Óvoda módosított előirányzatai </t>
  </si>
  <si>
    <t>Eredeti előirányzatból KÖTELEZŐ feladatok</t>
  </si>
  <si>
    <t>Eredeti előirányzatból ÖNKÉNT vállalt feladatok</t>
  </si>
  <si>
    <t xml:space="preserve">Napraforgó Óvoda előirányzatai </t>
  </si>
  <si>
    <t>Módosított előirányzatból KÖTELEZŐ feladatok</t>
  </si>
  <si>
    <t>Módosított előirányzatból ÖNKÉNT vállalt feladatok</t>
  </si>
  <si>
    <t xml:space="preserve">  Átengedett központi adók (Gépjárműadó)</t>
  </si>
  <si>
    <t>N</t>
  </si>
  <si>
    <t>O</t>
  </si>
  <si>
    <t>Önkormányzat módosított előirányzatai</t>
  </si>
  <si>
    <t>Helyi adók összesen:</t>
  </si>
  <si>
    <t xml:space="preserve">E </t>
  </si>
  <si>
    <t xml:space="preserve">Támogatásértékű működési bevételek </t>
  </si>
  <si>
    <t xml:space="preserve">Támogatásértékű felhalmozási bevételek </t>
  </si>
  <si>
    <t>Támogatásértékű bevételek mindösszesen</t>
  </si>
  <si>
    <t>Önkormányzati hivatal működésének támogatása</t>
  </si>
  <si>
    <t>adatok Ft-ban</t>
  </si>
  <si>
    <t>Településüzemeltetéshez kapcsolódó feladatok támogatása</t>
  </si>
  <si>
    <t>Egyéb kötelező önkormányzati feladatok támogatása</t>
  </si>
  <si>
    <t>Települési önkormányzatok szociális és gyermekjóléti feladatainak támogatása összesen</t>
  </si>
  <si>
    <t>Könyvtári, közművelődési és műzeumi feladatok támogatása</t>
  </si>
  <si>
    <t>Települési önkormányzatok kulturális feladatainak támogatása összesen</t>
  </si>
  <si>
    <t>Üdülőhelyi feladatok támogatása</t>
  </si>
  <si>
    <t>Összesen</t>
  </si>
  <si>
    <t>Összesen:</t>
  </si>
  <si>
    <t>Támogatási bevétel</t>
  </si>
  <si>
    <t>Megvalósítás költsége</t>
  </si>
  <si>
    <t>Önkormányzat önrésze</t>
  </si>
  <si>
    <t>Megjegyzés</t>
  </si>
  <si>
    <t>Beruházás</t>
  </si>
  <si>
    <t>Felújítás</t>
  </si>
  <si>
    <t>Felhalmozási kiadások összesen</t>
  </si>
  <si>
    <t>hitel, kölcsön felvétele, átvállalása</t>
  </si>
  <si>
    <t xml:space="preserve">pénzügyi lízing </t>
  </si>
  <si>
    <t xml:space="preserve"> visszavásárlási kötelezettség kikötésével megkötött adásvételi szerződés</t>
  </si>
  <si>
    <t>TEMÜSZ módosított előirányzatai</t>
  </si>
  <si>
    <t>Napraforgó Óvoda módosított előirányzatai</t>
  </si>
  <si>
    <t xml:space="preserve">Működési célú pénzeszközátadások államháztartáson kívülre </t>
  </si>
  <si>
    <t>Felhalmozási célú pénzeszközátadások államháztartáson kívülre</t>
  </si>
  <si>
    <t xml:space="preserve">Létszám összesen </t>
  </si>
  <si>
    <t>MÉRLEG ÖNKORMÁNYZATI ÖSSZESEN</t>
  </si>
  <si>
    <t>Önkormányzati összesen eredeti ei.</t>
  </si>
  <si>
    <t>Önkormányzati összesen módosított ei.</t>
  </si>
  <si>
    <t xml:space="preserve">D </t>
  </si>
  <si>
    <t xml:space="preserve">  Irányító szerv alá tartozó költségvetési szervnek folyósított működési támogatás</t>
  </si>
  <si>
    <t>MŰKÖDÉSI KIADÁSOK ÖSSZESEN*</t>
  </si>
  <si>
    <t>FELHALMOZÁSI KIADÁSOK ÖSSZESEN*</t>
  </si>
  <si>
    <t>BEVÉTELEK ÖSSZESEN:</t>
  </si>
  <si>
    <t>KIADÁSOK ÖSSZESEN:</t>
  </si>
  <si>
    <t>BEVÉTELEK MINDÖSSZESEN:</t>
  </si>
  <si>
    <t>KIADÁSOK MINDÖSSZESEN: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</si>
  <si>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</si>
  <si>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</si>
  <si>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</si>
  <si>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</si>
  <si>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</si>
  <si>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</si>
  <si>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</si>
  <si>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</si>
  <si>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</si>
  <si>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</si>
  <si>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</si>
  <si>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</si>
  <si>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Alsóörs Község Önkormányzata</t>
  </si>
  <si>
    <t>Alsóörsi Közös Önkormányzati Hivatal</t>
  </si>
  <si>
    <t>Alsóörsi Településműködtetési és Községgazdálkodási Szervezet</t>
  </si>
  <si>
    <t>Mindösszesen</t>
  </si>
  <si>
    <t>Talajterhelési díj</t>
  </si>
  <si>
    <t>Kistelepülések szociális feladatainak támogatása</t>
  </si>
  <si>
    <t>Helyi önkormnyzatok általános működésének támogatása összesen</t>
  </si>
  <si>
    <t>Települési önkormányzatok köznevelési feladatainak támogatása összesen</t>
  </si>
  <si>
    <t>Szociális étkeztetés</t>
  </si>
  <si>
    <t>Külterülettel kapcsolatos feladatok támogatása</t>
  </si>
  <si>
    <t>Költségvetési bevételek összesen</t>
  </si>
  <si>
    <t xml:space="preserve">  Ellátottak juttatásai,  társadalom-, szociálpolitikai és egyéb juttatás, támogatás</t>
  </si>
  <si>
    <t>Beruházások</t>
  </si>
  <si>
    <t>Műk.c.tám. EGYHÁZ</t>
  </si>
  <si>
    <t>Műk.c.tám. NONPROFIT GAZD.TÁRS.</t>
  </si>
  <si>
    <t>Műk.c.tám. EGYÉB CIVIL SZERV. (alapítvány, egyesület, helyi szervezet)</t>
  </si>
  <si>
    <t>Műk.c.tám. HÁZTARTÁSOK</t>
  </si>
  <si>
    <t>Műk.c.tám. EGYÉB VÁLLALKOZÁSOK</t>
  </si>
  <si>
    <t>Felh.c.tám. EGYHÁZ</t>
  </si>
  <si>
    <t>Felh.c.tám. NONPROFIT GAZD.TÁRS.</t>
  </si>
  <si>
    <t>Felh.c.tám. EGYÉB CIVIL SZERV. (alapítvány, egyesület, helyi szervezet)</t>
  </si>
  <si>
    <t>Felh.c.tám. HÁZTARTÁSOK</t>
  </si>
  <si>
    <t>Egyéb műk.c. támogatás (TB alapoktól és kezelőitől)</t>
  </si>
  <si>
    <t>Egyéb műk.c. támogatás (Elkülnített Állami Pénzalapoktól)</t>
  </si>
  <si>
    <t>Egyéb műk.c. támogatás Önk-tól, Önk-i ktgv.szervtől</t>
  </si>
  <si>
    <t>Építményadó</t>
  </si>
  <si>
    <t>Telekadó</t>
  </si>
  <si>
    <t>Állandó jelleggel végzett ip.űzési adó</t>
  </si>
  <si>
    <t>Idegenfor.adó épület után</t>
  </si>
  <si>
    <t>Idegenfor.adó tartózkodás után</t>
  </si>
  <si>
    <t>Egyéb közhatalmi bevételek (Pótlékok, illetékek, bírságok)</t>
  </si>
  <si>
    <t>Első lakáshoz jutók tám. Önk.rend.</t>
  </si>
  <si>
    <t>Szakmai</t>
  </si>
  <si>
    <t xml:space="preserve">Intézmény üzemeltetéshez kapcsolódó </t>
  </si>
  <si>
    <t>védőnő 1</t>
  </si>
  <si>
    <t>jegyző 1</t>
  </si>
  <si>
    <t>aljegyző 1</t>
  </si>
  <si>
    <t>inform. 0,75</t>
  </si>
  <si>
    <t>szoc.ea. 1</t>
  </si>
  <si>
    <t>anyakönyvv. 1</t>
  </si>
  <si>
    <t>int.vez. 1</t>
  </si>
  <si>
    <t>int.vez.h. 1</t>
  </si>
  <si>
    <t>pü.üi. 1</t>
  </si>
  <si>
    <t xml:space="preserve">Előző évi működési célú előirányzat-maradvány, pénzmaradvány  összesen </t>
  </si>
  <si>
    <t>pü 5</t>
  </si>
  <si>
    <t>Kisértékű tárgyi eszkösz</t>
  </si>
  <si>
    <t>egyéb elvonások befizetések</t>
  </si>
  <si>
    <t>a helyi önk. Előző évi elsz. Származó kiadások</t>
  </si>
  <si>
    <t xml:space="preserve">B </t>
  </si>
  <si>
    <t>Helyi adónál, gépjárműadónál biztosított kedvezmény, mentesség összege adónemenként</t>
  </si>
  <si>
    <t>Bevétel kedvezmény nélkül</t>
  </si>
  <si>
    <t>Adott kedvezmény</t>
  </si>
  <si>
    <t>Megjegyzés/hivatkozás</t>
  </si>
  <si>
    <t xml:space="preserve">Építményadó </t>
  </si>
  <si>
    <t>méltányossági alapon, valamint az állandó lakosok 25 nm kedvezménye</t>
  </si>
  <si>
    <t xml:space="preserve">Telekadó </t>
  </si>
  <si>
    <t xml:space="preserve">méltányossági alapon </t>
  </si>
  <si>
    <t xml:space="preserve">Idegenforgalmi adó tartózkodás után </t>
  </si>
  <si>
    <t xml:space="preserve">Iparűzési adó állandó jelleggel végzett iparűzési tevékenység után </t>
  </si>
  <si>
    <t>adóelőleg csökkentés méltányossági alapon</t>
  </si>
  <si>
    <t>Gépjárműadó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</si>
  <si>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</si>
  <si>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</si>
  <si>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</si>
  <si>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</si>
  <si>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Óvodai, szociális étkeztetés</t>
  </si>
  <si>
    <t>Térítési díj kedveznények összesen</t>
  </si>
  <si>
    <t>Helyiségek, eszközök hasznosításából származó bevételből nyújtott kedvezmény, mentesség összege</t>
  </si>
  <si>
    <t>Temüsz bevételek</t>
  </si>
  <si>
    <t>Önkormányzat bevételek</t>
  </si>
  <si>
    <t>Bérleti díj kedveznények összesen</t>
  </si>
  <si>
    <t>egyéb nyújtott kedvezmény vagy kölcsön elengedésének összege.</t>
  </si>
  <si>
    <t>Egyéb kölcsön elengedése</t>
  </si>
  <si>
    <t>egyéb követelések elengedése</t>
  </si>
  <si>
    <t>Egyéb kedvezmények összesen</t>
  </si>
  <si>
    <t>MINDÖSSZESEN:</t>
  </si>
  <si>
    <t xml:space="preserve">BEVÉTELEK </t>
  </si>
  <si>
    <t xml:space="preserve">KIADÁSOK </t>
  </si>
  <si>
    <r>
      <t>Intézményi működési bevételek</t>
    </r>
    <r>
      <rPr>
        <sz val="11"/>
        <rFont val="Arial"/>
        <family val="2"/>
        <charset val="238"/>
      </rPr>
      <t xml:space="preserve"> (áru- és készletértékesítés, a nyújtott szolgáltatások ellenértéke, a bérleti díj bevételek, az intézményi ellátási díjak, az alkalmazottak térítése, az általános forgalmi adó bevételek, valamint a hozam- és kamatbevételek)</t>
    </r>
  </si>
  <si>
    <r>
      <t xml:space="preserve">Közhatalmi bevételek </t>
    </r>
    <r>
      <rPr>
        <sz val="11"/>
        <rFont val="Arial"/>
        <family val="2"/>
        <charset val="238"/>
      </rPr>
      <t>(adók, illetékek, járulékok, hozzájárulások, bírságok, díjak, és más fizetési kötelezettségek)</t>
    </r>
  </si>
  <si>
    <t xml:space="preserve">   támogatásértékű működési kiadások államáztartáson belülre</t>
  </si>
  <si>
    <t xml:space="preserve">   támogatásértékű felhalmozási kiadások államháztartáson belülre</t>
  </si>
  <si>
    <r>
      <t xml:space="preserve">Gépjárműadó (beszedett összeg </t>
    </r>
    <r>
      <rPr>
        <b/>
        <sz val="10"/>
        <rFont val="Arial"/>
        <family val="2"/>
        <charset val="238"/>
      </rPr>
      <t>40 %-</t>
    </r>
    <r>
      <rPr>
        <sz val="10"/>
        <rFont val="Arial"/>
        <family val="2"/>
        <charset val="238"/>
      </rPr>
      <t>a marad)</t>
    </r>
  </si>
  <si>
    <t>Egyéb műk.c. támogatás (Pályázat, Rendszeres gyv.kedv. 5800/fő Erzsébet utalvány)</t>
  </si>
  <si>
    <t>ÁFA</t>
  </si>
  <si>
    <t xml:space="preserve">M </t>
  </si>
  <si>
    <t>könyvtáros 1</t>
  </si>
  <si>
    <t>adó 3</t>
  </si>
  <si>
    <t>adóellenőr 0,5 (2 fő 6 órás 3,5 hóra)</t>
  </si>
  <si>
    <t>Bölcsődei dolgozók bértámogatása</t>
  </si>
  <si>
    <t>HÉSZ</t>
  </si>
  <si>
    <t>Települési támogatások (önk.rendelet, valamint a Szoc.tv. Alapján: első lakáshoz jutók támogatása, beiskolázási támogatás, segélyek)</t>
  </si>
  <si>
    <t>Beiskolázási támogatás</t>
  </si>
  <si>
    <t>Ellátottak pénzbeli juttatásai</t>
  </si>
  <si>
    <t>Rendszeres gyermekvédelmi kedvezmény (Erzsébet utalvány)</t>
  </si>
  <si>
    <t>Átmeneti segély, temetési segély, rendk.gyv.tám., Szoc.tv. 45.§ Önk.rend.</t>
  </si>
  <si>
    <t>3 dajka</t>
  </si>
  <si>
    <t>2 kisgy.nevelő</t>
  </si>
  <si>
    <t>Napraforgó Óvoda és Bölcsőde</t>
  </si>
  <si>
    <t>adatok főben</t>
  </si>
  <si>
    <t>BFT pály., Tájház pály., gépbeszerzés pályázat, Leader pályázat játszótér May J. u.</t>
  </si>
  <si>
    <t>Polgármesteri illetmény támogatása</t>
  </si>
  <si>
    <t>Gyermekétkeztetés üzemeltetési támogatása (dolgozók bértámogatása, üzemeltetési tám.)</t>
  </si>
  <si>
    <t>Bölcsődei üzemeltetési támogatás</t>
  </si>
  <si>
    <t>TOP-3.1.1-16-VE1-2017-00020 Kerékpárút építése Alsóörs és Felsőörs községek területén</t>
  </si>
  <si>
    <t>TOP-1.2.1-15-VE1-2016-00035  “Varázserdő - varázserő” turisztikai látogatóközpont fejlesztés az alsóörsi kőbánya területén</t>
  </si>
  <si>
    <t>A fenti előirányzatokból 2019. költségvetési év azon fejlesztési céljai, amelyek megvalósításához a Stabilitási tv. 3. § (1) bekezdése szerinti adósságot keletkeztető ügylet megkötése válik vagy válhat szükségessé (forrás feltüntetése ezer forintban)</t>
  </si>
  <si>
    <t>takarító 1</t>
  </si>
  <si>
    <t>2 szakács óvoda</t>
  </si>
  <si>
    <t>1 szakács bölcsőde</t>
  </si>
  <si>
    <t>Felh.c.tám. EGYÉB VÁLLALKOZÁSOK</t>
  </si>
  <si>
    <t>11. melléklet a ... /2020. (II. ... ) Önkormányzati rendelethez</t>
  </si>
  <si>
    <t xml:space="preserve">2020 évi költségvetés </t>
  </si>
  <si>
    <t>HELYI ADÓ BEVÉTELEK 2020</t>
  </si>
  <si>
    <t>1. melléklet a ... /2020. (II. ... ) Önkormányzati rendelethez</t>
  </si>
  <si>
    <t>2. melléklet a ... /2020. (II. ... ) Önkormányzati rendelethez</t>
  </si>
  <si>
    <t>TÁMOGATÁSÉRTÉKŰ BEVÉTELEK ÁH-n belülről 2020</t>
  </si>
  <si>
    <t>3. melléklet a ... /2020. (II. ... ) Önkormányzati rendelethez</t>
  </si>
  <si>
    <t>4. melléklet a ... /2020. (II. ... ) Önkormányzati rendelethez</t>
  </si>
  <si>
    <t>KÖZPONTI KÖLTSÉGVETÉSBŐL SZÁRMAZÓ TÁMOGATÁSOK 2020</t>
  </si>
  <si>
    <t>Európai Uniós Projektek 2020</t>
  </si>
  <si>
    <t>Megvalósítás 2017-2020</t>
  </si>
  <si>
    <t>Megvalósítás 2018-2020</t>
  </si>
  <si>
    <t>5. melléklet a ... /2020. (II. ... ) Önkormányzati rendelethez</t>
  </si>
  <si>
    <t>BERUHÁZÁS-FELÚJÍTÁS 2020</t>
  </si>
  <si>
    <t>6. melléklet a ... /2020. (II. ... ) Önkormányzati rendelethez</t>
  </si>
  <si>
    <t>Telekvásárlás</t>
  </si>
  <si>
    <t>Ivókút Szabadságtér, Temüsz telephely elé</t>
  </si>
  <si>
    <t>Játszótér árnyékolás May J. utca, Mersepark</t>
  </si>
  <si>
    <t>Óvoda köz, Gagarin u. csap.víz elvezetés, burkolás, parkoló</t>
  </si>
  <si>
    <t>Kilátó mázolás</t>
  </si>
  <si>
    <t xml:space="preserve">Útépítés (Pipacs utca - nem önerős) </t>
  </si>
  <si>
    <t>2 db buszmegálló</t>
  </si>
  <si>
    <t>Vímű telephely csarnok</t>
  </si>
  <si>
    <t>Közvilágítás</t>
  </si>
  <si>
    <t>VARÁZSERDŐ</t>
  </si>
  <si>
    <t>KERÉKPÁRÚT</t>
  </si>
  <si>
    <t>ÁTADOTT PÉNZESZKÖZÖK ÁLLAMHÁZTARTÁSON KÍVÜLRE 2020</t>
  </si>
  <si>
    <t>7. melléklet a  ... /2020. (II. ... ) Önkormányzati rendelethez</t>
  </si>
  <si>
    <t>8. melléklet a  ... /2020. (II. ... ) Önkormányzati rendelethez</t>
  </si>
  <si>
    <t>ELLÁTOTTAK JUTTATÁSAI / TELEPÜLÉSI TÁMOGATÁS 2020</t>
  </si>
  <si>
    <t>rendezvényszervező 1</t>
  </si>
  <si>
    <t>szakács 1</t>
  </si>
  <si>
    <t>közterület felügyelő 1</t>
  </si>
  <si>
    <t>vagyongazd. 1</t>
  </si>
  <si>
    <t>temüsz 14</t>
  </si>
  <si>
    <t>Fizikai összesen: 18</t>
  </si>
  <si>
    <t>strand idénylétszám 5</t>
  </si>
  <si>
    <t>kemping idénylétszám 3</t>
  </si>
  <si>
    <t>polgármester 1 tisztségviselő</t>
  </si>
  <si>
    <t>5 óvónő, 1 óvónő int.vez</t>
  </si>
  <si>
    <t>2 ped.asszisztens</t>
  </si>
  <si>
    <t>0,75 dajka/takarító (bölcsőde)</t>
  </si>
  <si>
    <t>1 szakács külsősök, szoc.étkezés</t>
  </si>
  <si>
    <t>LÉTSZÁM 2020</t>
  </si>
  <si>
    <t>9. melléklet a ... /2020. (II. ... ) Önkormányzati rendelethez</t>
  </si>
  <si>
    <t>10. melléklet a ... /2020. (II. ... ) Önkormányzati rendelethez</t>
  </si>
  <si>
    <t>KÖZVETETT TÁMOGATÁSOK 2020</t>
  </si>
  <si>
    <t>ELŐIRÁNYZAT FELHASZNÁLÁSI TERV 2020</t>
  </si>
  <si>
    <t>12. melléklet a ... /2020. (II. ... 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</si>
</sst>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  <numFmt numFmtId="166" formatCode="_-* #,##0\ _F_t_-;\-* #,##0\ _F_t_-;_-* \-??\ _F_t_-;_-@_-"/>
  </numFmts>
  <fonts count="45">
    <font>
      <sz val="10"/>
      <name val="Arial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3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22"/>
      <name val="Arial"/>
      <family val="2"/>
      <charset val="238"/>
    </font>
    <font>
      <b/>
      <sz val="16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i/>
      <sz val="13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i/>
      <sz val="22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u/>
      <sz val="11"/>
      <name val="Arial"/>
      <family val="2"/>
      <charset val="238"/>
    </font>
    <font>
      <b/>
      <i/>
      <u/>
      <sz val="14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u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theme="3" tint="-0.249977111117893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31">
    <xf numFmtId="0" fontId="0" fillId="0" borderId="0" xfId="0"/>
    <xf numFmtId="0" fontId="2" fillId="0" borderId="0" xfId="0" applyFont="1"/>
    <xf numFmtId="164" fontId="3" fillId="0" borderId="0" xfId="4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164" fontId="10" fillId="0" borderId="1" xfId="4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wrapText="1"/>
    </xf>
    <xf numFmtId="164" fontId="11" fillId="0" borderId="1" xfId="4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justify" wrapText="1"/>
    </xf>
    <xf numFmtId="0" fontId="9" fillId="7" borderId="1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horizontal="justify" wrapText="1"/>
    </xf>
    <xf numFmtId="0" fontId="7" fillId="0" borderId="0" xfId="0" applyFont="1"/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wrapText="1"/>
    </xf>
    <xf numFmtId="0" fontId="14" fillId="0" borderId="0" xfId="0" applyFont="1" applyFill="1" applyAlignment="1"/>
    <xf numFmtId="0" fontId="15" fillId="0" borderId="0" xfId="0" applyFont="1" applyFill="1" applyAlignment="1">
      <alignment wrapText="1"/>
    </xf>
    <xf numFmtId="164" fontId="11" fillId="2" borderId="1" xfId="4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9" fillId="2" borderId="1" xfId="0" applyFont="1" applyFill="1" applyBorder="1" applyAlignment="1">
      <alignment wrapText="1"/>
    </xf>
    <xf numFmtId="165" fontId="2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 wrapText="1"/>
    </xf>
    <xf numFmtId="165" fontId="9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65" fontId="9" fillId="8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 wrapText="1"/>
    </xf>
    <xf numFmtId="165" fontId="9" fillId="9" borderId="1" xfId="1" applyNumberFormat="1" applyFont="1" applyFill="1" applyBorder="1" applyAlignment="1">
      <alignment horizontal="center" vertical="center"/>
    </xf>
    <xf numFmtId="165" fontId="9" fillId="1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9" fillId="0" borderId="1" xfId="4" applyNumberFormat="1" applyFont="1" applyFill="1" applyBorder="1" applyAlignment="1">
      <alignment horizontal="left" vertical="center" wrapText="1"/>
    </xf>
    <xf numFmtId="3" fontId="19" fillId="0" borderId="1" xfId="4" applyNumberFormat="1" applyFont="1" applyFill="1" applyBorder="1" applyAlignment="1">
      <alignment horizontal="right" vertical="center" wrapText="1"/>
    </xf>
    <xf numFmtId="164" fontId="20" fillId="0" borderId="1" xfId="4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164" fontId="3" fillId="0" borderId="0" xfId="4" applyNumberFormat="1" applyFont="1" applyFill="1" applyBorder="1" applyAlignment="1">
      <alignment horizontal="left" vertical="center"/>
    </xf>
    <xf numFmtId="3" fontId="21" fillId="0" borderId="1" xfId="4" applyNumberFormat="1" applyFont="1" applyFill="1" applyBorder="1" applyAlignment="1">
      <alignment horizontal="right" vertical="center" wrapText="1"/>
    </xf>
    <xf numFmtId="164" fontId="21" fillId="0" borderId="0" xfId="4" applyNumberFormat="1" applyFont="1" applyFill="1" applyBorder="1" applyAlignment="1">
      <alignment horizontal="left" vertical="center" wrapText="1"/>
    </xf>
    <xf numFmtId="164" fontId="22" fillId="0" borderId="0" xfId="4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3" fontId="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center"/>
    </xf>
    <xf numFmtId="164" fontId="23" fillId="0" borderId="0" xfId="4" applyNumberFormat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0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0" xfId="0" applyFont="1" applyAlignment="1"/>
    <xf numFmtId="165" fontId="2" fillId="0" borderId="0" xfId="1" applyNumberFormat="1" applyFont="1"/>
    <xf numFmtId="165" fontId="8" fillId="0" borderId="1" xfId="1" applyNumberFormat="1" applyFont="1" applyBorder="1" applyAlignment="1">
      <alignment horizontal="center" vertical="center" wrapText="1"/>
    </xf>
    <xf numFmtId="3" fontId="21" fillId="0" borderId="0" xfId="4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5" fontId="24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2" fillId="0" borderId="1" xfId="0" applyNumberFormat="1" applyFont="1" applyBorder="1"/>
    <xf numFmtId="165" fontId="2" fillId="0" borderId="1" xfId="1" applyNumberFormat="1" applyFont="1" applyBorder="1"/>
    <xf numFmtId="3" fontId="2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0" fontId="26" fillId="0" borderId="1" xfId="0" applyFont="1" applyBorder="1"/>
    <xf numFmtId="0" fontId="26" fillId="0" borderId="0" xfId="0" applyFont="1" applyBorder="1"/>
    <xf numFmtId="3" fontId="13" fillId="0" borderId="0" xfId="0" applyNumberFormat="1" applyFont="1" applyBorder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1" fontId="28" fillId="0" borderId="0" xfId="0" applyNumberFormat="1" applyFont="1" applyAlignment="1">
      <alignment vertical="center"/>
    </xf>
    <xf numFmtId="1" fontId="29" fillId="0" borderId="0" xfId="0" applyNumberFormat="1" applyFont="1" applyAlignment="1">
      <alignment vertical="center"/>
    </xf>
    <xf numFmtId="0" fontId="13" fillId="0" borderId="0" xfId="0" applyFont="1" applyFill="1" applyBorder="1"/>
    <xf numFmtId="0" fontId="13" fillId="0" borderId="0" xfId="0" applyFont="1"/>
    <xf numFmtId="3" fontId="13" fillId="0" borderId="0" xfId="0" applyNumberFormat="1" applyFont="1" applyAlignment="1">
      <alignment vertical="center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vertical="center"/>
    </xf>
    <xf numFmtId="1" fontId="28" fillId="0" borderId="1" xfId="0" applyNumberFormat="1" applyFont="1" applyFill="1" applyBorder="1" applyAlignment="1">
      <alignment vertical="center"/>
    </xf>
    <xf numFmtId="1" fontId="28" fillId="0" borderId="1" xfId="0" applyNumberFormat="1" applyFont="1" applyBorder="1" applyAlignment="1">
      <alignment vertic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vertical="center"/>
    </xf>
    <xf numFmtId="0" fontId="28" fillId="0" borderId="0" xfId="0" applyFont="1" applyBorder="1"/>
    <xf numFmtId="0" fontId="28" fillId="0" borderId="0" xfId="0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5" fillId="0" borderId="1" xfId="0" applyFont="1" applyBorder="1" applyAlignment="1">
      <alignment wrapText="1"/>
    </xf>
    <xf numFmtId="0" fontId="12" fillId="0" borderId="0" xfId="0" applyFont="1"/>
    <xf numFmtId="165" fontId="28" fillId="0" borderId="1" xfId="1" applyNumberFormat="1" applyFont="1" applyBorder="1" applyAlignment="1">
      <alignment horizontal="right" vertical="center"/>
    </xf>
    <xf numFmtId="165" fontId="13" fillId="0" borderId="1" xfId="1" applyNumberFormat="1" applyFont="1" applyBorder="1" applyAlignment="1">
      <alignment horizontal="right" vertical="center"/>
    </xf>
    <xf numFmtId="164" fontId="21" fillId="0" borderId="0" xfId="4" applyNumberFormat="1" applyFont="1" applyFill="1" applyBorder="1" applyAlignment="1">
      <alignment vertical="center" wrapText="1"/>
    </xf>
    <xf numFmtId="164" fontId="20" fillId="0" borderId="0" xfId="4" applyNumberFormat="1" applyFont="1" applyFill="1" applyBorder="1" applyAlignment="1">
      <alignment horizontal="left" vertical="center" wrapText="1"/>
    </xf>
    <xf numFmtId="0" fontId="22" fillId="0" borderId="0" xfId="3" applyFont="1" applyFill="1" applyBorder="1" applyAlignment="1">
      <alignment horizontal="right" vertical="center"/>
    </xf>
    <xf numFmtId="0" fontId="8" fillId="0" borderId="0" xfId="0" applyFont="1"/>
    <xf numFmtId="0" fontId="2" fillId="0" borderId="1" xfId="0" applyFont="1" applyBorder="1" applyAlignment="1" applyProtection="1">
      <alignment wrapText="1"/>
      <protection locked="0"/>
    </xf>
    <xf numFmtId="0" fontId="31" fillId="0" borderId="0" xfId="0" applyFont="1" applyAlignment="1"/>
    <xf numFmtId="0" fontId="1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center"/>
    </xf>
    <xf numFmtId="0" fontId="32" fillId="0" borderId="0" xfId="0" applyFont="1"/>
    <xf numFmtId="0" fontId="17" fillId="0" borderId="1" xfId="0" applyFont="1" applyFill="1" applyBorder="1" applyAlignment="1">
      <alignment wrapText="1"/>
    </xf>
    <xf numFmtId="2" fontId="33" fillId="0" borderId="1" xfId="4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17" fillId="0" borderId="0" xfId="0" applyFont="1" applyFill="1" applyBorder="1" applyAlignment="1">
      <alignment wrapText="1"/>
    </xf>
    <xf numFmtId="2" fontId="33" fillId="0" borderId="0" xfId="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4" fillId="3" borderId="4" xfId="0" applyFont="1" applyFill="1" applyBorder="1" applyAlignment="1">
      <alignment wrapText="1"/>
    </xf>
    <xf numFmtId="0" fontId="35" fillId="0" borderId="5" xfId="0" applyFont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vertical="center" wrapText="1"/>
    </xf>
    <xf numFmtId="3" fontId="10" fillId="0" borderId="1" xfId="4" applyNumberFormat="1" applyFont="1" applyFill="1" applyBorder="1" applyAlignment="1">
      <alignment horizontal="center" vertical="center" wrapText="1"/>
    </xf>
    <xf numFmtId="3" fontId="19" fillId="0" borderId="1" xfId="4" applyNumberFormat="1" applyFont="1" applyFill="1" applyBorder="1" applyAlignment="1">
      <alignment horizontal="center" vertical="center" wrapText="1"/>
    </xf>
    <xf numFmtId="3" fontId="19" fillId="0" borderId="0" xfId="4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3" fontId="19" fillId="0" borderId="7" xfId="4" applyNumberFormat="1" applyFont="1" applyFill="1" applyBorder="1" applyAlignment="1">
      <alignment horizontal="center" vertical="center" wrapText="1"/>
    </xf>
    <xf numFmtId="0" fontId="36" fillId="0" borderId="8" xfId="0" applyFont="1" applyFill="1" applyBorder="1"/>
    <xf numFmtId="3" fontId="36" fillId="0" borderId="9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34" fillId="3" borderId="11" xfId="0" applyFont="1" applyFill="1" applyBorder="1" applyAlignment="1">
      <alignment wrapText="1"/>
    </xf>
    <xf numFmtId="0" fontId="37" fillId="0" borderId="12" xfId="0" applyFont="1" applyFill="1" applyBorder="1" applyAlignment="1">
      <alignment wrapText="1"/>
    </xf>
    <xf numFmtId="0" fontId="2" fillId="0" borderId="0" xfId="0" applyFont="1" applyBorder="1"/>
    <xf numFmtId="0" fontId="27" fillId="0" borderId="0" xfId="0" applyFont="1"/>
    <xf numFmtId="0" fontId="6" fillId="0" borderId="0" xfId="2" applyFont="1" applyAlignment="1" applyProtection="1"/>
    <xf numFmtId="165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horizontal="right" vertical="center"/>
    </xf>
    <xf numFmtId="165" fontId="16" fillId="0" borderId="0" xfId="1" applyNumberFormat="1" applyFont="1" applyAlignment="1">
      <alignment vertical="center"/>
    </xf>
    <xf numFmtId="165" fontId="8" fillId="0" borderId="0" xfId="1" applyNumberFormat="1" applyFont="1" applyAlignment="1">
      <alignment horizontal="right" vertical="center"/>
    </xf>
    <xf numFmtId="165" fontId="17" fillId="2" borderId="1" xfId="1" applyNumberFormat="1" applyFont="1" applyFill="1" applyBorder="1" applyAlignment="1">
      <alignment horizontal="center" vertical="center"/>
    </xf>
    <xf numFmtId="165" fontId="17" fillId="2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right" vertical="center"/>
    </xf>
    <xf numFmtId="165" fontId="9" fillId="0" borderId="1" xfId="1" applyNumberFormat="1" applyFont="1" applyBorder="1" applyAlignment="1">
      <alignment horizontal="justify" vertical="center" wrapText="1"/>
    </xf>
    <xf numFmtId="165" fontId="10" fillId="0" borderId="1" xfId="1" applyNumberFormat="1" applyFont="1" applyFill="1" applyBorder="1" applyAlignment="1">
      <alignment horizontal="left" vertical="center" wrapText="1"/>
    </xf>
    <xf numFmtId="165" fontId="9" fillId="4" borderId="1" xfId="1" applyNumberFormat="1" applyFont="1" applyFill="1" applyBorder="1" applyAlignment="1">
      <alignment horizontal="justify" vertical="center" wrapText="1"/>
    </xf>
    <xf numFmtId="165" fontId="8" fillId="4" borderId="1" xfId="1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justify" vertical="center" wrapText="1"/>
    </xf>
    <xf numFmtId="165" fontId="8" fillId="0" borderId="1" xfId="1" applyNumberFormat="1" applyFont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horizontal="justify" vertical="center" wrapText="1"/>
    </xf>
    <xf numFmtId="165" fontId="17" fillId="2" borderId="1" xfId="1" applyNumberFormat="1" applyFont="1" applyFill="1" applyBorder="1" applyAlignment="1">
      <alignment vertical="center" wrapText="1"/>
    </xf>
    <xf numFmtId="165" fontId="17" fillId="2" borderId="1" xfId="1" applyNumberFormat="1" applyFont="1" applyFill="1" applyBorder="1" applyAlignment="1">
      <alignment horizontal="justify" vertical="center" wrapText="1"/>
    </xf>
    <xf numFmtId="165" fontId="8" fillId="0" borderId="1" xfId="1" applyNumberFormat="1" applyFont="1" applyBorder="1" applyAlignment="1">
      <alignment vertical="center" wrapText="1"/>
    </xf>
    <xf numFmtId="165" fontId="8" fillId="0" borderId="1" xfId="1" applyNumberFormat="1" applyFont="1" applyFill="1" applyBorder="1" applyAlignment="1">
      <alignment vertical="center" wrapText="1"/>
    </xf>
    <xf numFmtId="165" fontId="17" fillId="5" borderId="1" xfId="1" applyNumberFormat="1" applyFont="1" applyFill="1" applyBorder="1" applyAlignment="1">
      <alignment vertical="center" wrapText="1"/>
    </xf>
    <xf numFmtId="165" fontId="11" fillId="0" borderId="1" xfId="1" applyNumberFormat="1" applyFont="1" applyFill="1" applyBorder="1" applyAlignment="1">
      <alignment horizontal="left" vertical="center" wrapText="1"/>
    </xf>
    <xf numFmtId="165" fontId="17" fillId="6" borderId="1" xfId="1" applyNumberFormat="1" applyFont="1" applyFill="1" applyBorder="1" applyAlignment="1">
      <alignment vertical="center" wrapText="1"/>
    </xf>
    <xf numFmtId="165" fontId="38" fillId="6" borderId="1" xfId="1" applyNumberFormat="1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1" xfId="0" applyFont="1" applyBorder="1"/>
    <xf numFmtId="0" fontId="30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5" fontId="30" fillId="0" borderId="1" xfId="1" applyNumberFormat="1" applyFont="1" applyBorder="1" applyAlignment="1">
      <alignment vertical="center" shrinkToFit="1"/>
    </xf>
    <xf numFmtId="165" fontId="2" fillId="0" borderId="1" xfId="1" applyNumberFormat="1" applyFont="1" applyBorder="1" applyAlignment="1">
      <alignment vertical="center" shrinkToFit="1"/>
    </xf>
    <xf numFmtId="0" fontId="7" fillId="0" borderId="1" xfId="0" applyFont="1" applyBorder="1" applyAlignment="1">
      <alignment wrapText="1"/>
    </xf>
    <xf numFmtId="165" fontId="7" fillId="0" borderId="1" xfId="1" applyNumberFormat="1" applyFont="1" applyBorder="1" applyAlignment="1">
      <alignment vertical="center" shrinkToFit="1"/>
    </xf>
    <xf numFmtId="3" fontId="13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0" fillId="0" borderId="1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5" fillId="0" borderId="0" xfId="0" applyFont="1" applyBorder="1"/>
    <xf numFmtId="165" fontId="2" fillId="0" borderId="0" xfId="1" applyNumberFormat="1" applyFont="1" applyFill="1" applyAlignment="1">
      <alignment horizontal="center" vertical="center"/>
    </xf>
    <xf numFmtId="0" fontId="43" fillId="0" borderId="2" xfId="0" applyFont="1" applyBorder="1"/>
    <xf numFmtId="166" fontId="44" fillId="0" borderId="3" xfId="1" applyNumberFormat="1" applyFont="1" applyFill="1" applyBorder="1" applyAlignment="1" applyProtection="1"/>
    <xf numFmtId="0" fontId="43" fillId="0" borderId="2" xfId="0" applyFont="1" applyBorder="1" applyAlignment="1">
      <alignment wrapText="1"/>
    </xf>
    <xf numFmtId="165" fontId="28" fillId="0" borderId="1" xfId="1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/>
    </xf>
    <xf numFmtId="0" fontId="24" fillId="0" borderId="1" xfId="0" applyFont="1" applyBorder="1" applyAlignment="1" applyProtection="1">
      <alignment wrapText="1"/>
      <protection locked="0"/>
    </xf>
    <xf numFmtId="0" fontId="0" fillId="0" borderId="0" xfId="0" applyFill="1" applyAlignment="1">
      <alignment wrapText="1"/>
    </xf>
    <xf numFmtId="165" fontId="25" fillId="0" borderId="12" xfId="1" applyNumberFormat="1" applyFont="1" applyFill="1" applyBorder="1" applyAlignment="1">
      <alignment horizontal="center" vertical="center"/>
    </xf>
    <xf numFmtId="165" fontId="18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44" fillId="0" borderId="17" xfId="1" applyNumberFormat="1" applyFont="1" applyFill="1" applyBorder="1" applyAlignment="1" applyProtection="1"/>
    <xf numFmtId="0" fontId="43" fillId="9" borderId="0" xfId="0" applyFont="1" applyFill="1" applyBorder="1" applyAlignment="1">
      <alignment wrapText="1"/>
    </xf>
    <xf numFmtId="166" fontId="44" fillId="9" borderId="1" xfId="1" applyNumberFormat="1" applyFont="1" applyFill="1" applyBorder="1" applyAlignment="1" applyProtection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  <xf numFmtId="0" fontId="43" fillId="11" borderId="2" xfId="0" applyFont="1" applyFill="1" applyBorder="1" applyAlignment="1">
      <alignment wrapText="1"/>
    </xf>
    <xf numFmtId="166" fontId="44" fillId="11" borderId="3" xfId="1" applyNumberFormat="1" applyFont="1" applyFill="1" applyBorder="1" applyAlignment="1" applyProtection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65" fontId="2" fillId="0" borderId="0" xfId="1" applyNumberFormat="1" applyFont="1" applyAlignment="1">
      <alignment horizontal="right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165" fontId="2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2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</cellXfs>
  <cellStyles count="5">
    <cellStyle name="Ezres" xfId="1" builtinId="3"/>
    <cellStyle name="Hivatkozás" xfId="2" builtinId="8"/>
    <cellStyle name="Normál" xfId="0" builtinId="0"/>
    <cellStyle name="Normál_70ûrlap" xfId="3"/>
    <cellStyle name="Normál_97ûrlap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zoomScaleSheetLayoutView="75" workbookViewId="0">
      <selection activeCell="B1" sqref="B1:G1"/>
    </sheetView>
  </sheetViews>
  <sheetFormatPr defaultColWidth="9.125" defaultRowHeight="14.15"/>
  <cols>
    <col min="1" max="1" width="9.125" style="152" customWidth="1"/>
    <col min="2" max="2" width="48" style="152" customWidth="1"/>
    <col min="3" max="3" width="21.375" style="155" customWidth="1"/>
    <col min="4" max="4" width="21.75" style="155" customWidth="1"/>
    <col min="5" max="5" width="49.625" style="152" customWidth="1"/>
    <col min="6" max="6" width="20.125" style="155" customWidth="1"/>
    <col min="7" max="7" width="20.875" style="155" customWidth="1"/>
    <col min="8" max="8" width="20.75" style="152" customWidth="1"/>
    <col min="9" max="9" width="18" style="152" customWidth="1"/>
    <col min="10" max="16384" width="9.125" style="152"/>
  </cols>
  <sheetData>
    <row r="1" spans="1:7" ht="14.3" customHeight="1">
      <c r="B1" s="221" t="s">
        <v>241</v>
      </c>
      <c r="C1" s="221"/>
      <c r="D1" s="221"/>
      <c r="E1" s="221"/>
      <c r="F1" s="221"/>
      <c r="G1" s="221"/>
    </row>
    <row r="2" spans="1:7" ht="14.3" customHeight="1">
      <c r="B2" s="153"/>
      <c r="C2" s="153"/>
      <c r="D2" s="153"/>
      <c r="E2" s="222"/>
      <c r="F2" s="222"/>
      <c r="G2" s="222"/>
    </row>
    <row r="3" spans="1:7" ht="20.5">
      <c r="B3" s="154" t="s">
        <v>107</v>
      </c>
      <c r="D3" s="154">
        <v>2020</v>
      </c>
      <c r="E3" s="154"/>
    </row>
    <row r="4" spans="1:7">
      <c r="F4" s="155" t="s">
        <v>83</v>
      </c>
    </row>
    <row r="5" spans="1:7" ht="60.2" customHeight="1">
      <c r="B5" s="156" t="s">
        <v>0</v>
      </c>
      <c r="C5" s="157" t="s">
        <v>108</v>
      </c>
      <c r="D5" s="157" t="s">
        <v>109</v>
      </c>
      <c r="E5" s="157" t="s">
        <v>0</v>
      </c>
      <c r="F5" s="157" t="s">
        <v>108</v>
      </c>
      <c r="G5" s="157" t="s">
        <v>109</v>
      </c>
    </row>
    <row r="6" spans="1:7">
      <c r="B6" s="156" t="s">
        <v>5</v>
      </c>
      <c r="C6" s="157" t="s">
        <v>6</v>
      </c>
      <c r="D6" s="157" t="s">
        <v>7</v>
      </c>
      <c r="E6" s="156" t="s">
        <v>110</v>
      </c>
      <c r="F6" s="157" t="s">
        <v>9</v>
      </c>
      <c r="G6" s="157" t="s">
        <v>10</v>
      </c>
    </row>
    <row r="7" spans="1:7" ht="107.3" customHeight="1">
      <c r="A7" s="152">
        <v>1</v>
      </c>
      <c r="B7" s="158" t="s">
        <v>208</v>
      </c>
      <c r="C7" s="159">
        <f>'1 bevétel-kiadás'!K7</f>
        <v>274405220</v>
      </c>
      <c r="D7" s="159">
        <f>'1 bevétel-kiadás'!D7+'1 bevétel-kiadás'!F7+'1 bevétel-kiadás'!H7+'1 bevétel-kiadás'!J7</f>
        <v>274405220</v>
      </c>
      <c r="E7" s="160" t="s">
        <v>40</v>
      </c>
      <c r="F7" s="159">
        <f>'1 bevétel-kiadás'!K38</f>
        <v>280303890</v>
      </c>
      <c r="G7" s="159">
        <f>'1 bevétel-kiadás'!D38+'1 bevétel-kiadás'!F38+'1 bevétel-kiadás'!H38+'1 bevétel-kiadás'!J38</f>
        <v>280303890</v>
      </c>
    </row>
    <row r="8" spans="1:7" ht="44.5">
      <c r="A8" s="152">
        <v>2</v>
      </c>
      <c r="B8" s="158" t="s">
        <v>209</v>
      </c>
      <c r="C8" s="159">
        <f>'1 bevétel-kiadás'!K8</f>
        <v>264300000</v>
      </c>
      <c r="D8" s="159">
        <f>'1 bevétel-kiadás'!D8</f>
        <v>264300000</v>
      </c>
      <c r="E8" s="160" t="s">
        <v>41</v>
      </c>
      <c r="F8" s="159">
        <f>'1 bevétel-kiadás'!K39</f>
        <v>51156280</v>
      </c>
      <c r="G8" s="159">
        <f>'1 bevétel-kiadás'!D39+'1 bevétel-kiadás'!F39+'1 bevétel-kiadás'!H39+'1 bevétel-kiadás'!J39</f>
        <v>51156280</v>
      </c>
    </row>
    <row r="9" spans="1:7" ht="14.85">
      <c r="A9" s="152">
        <v>3</v>
      </c>
      <c r="B9" s="161" t="s">
        <v>18</v>
      </c>
      <c r="C9" s="159">
        <f>'1 bevétel-kiadás'!K9</f>
        <v>255000000</v>
      </c>
      <c r="D9" s="159">
        <f>'1 bevétel-kiadás'!D9</f>
        <v>255000000</v>
      </c>
      <c r="E9" s="160" t="s">
        <v>42</v>
      </c>
      <c r="F9" s="159">
        <f>'1 bevétel-kiadás'!K40</f>
        <v>297389417</v>
      </c>
      <c r="G9" s="159">
        <f>'1 bevétel-kiadás'!D40+'1 bevétel-kiadás'!F40+'1 bevétel-kiadás'!H40+'1 bevétel-kiadás'!J40</f>
        <v>297389417</v>
      </c>
    </row>
    <row r="10" spans="1:7" ht="29.65">
      <c r="A10" s="152">
        <v>4</v>
      </c>
      <c r="B10" s="161" t="s">
        <v>19</v>
      </c>
      <c r="C10" s="159">
        <f>'1 bevétel-kiadás'!K10</f>
        <v>0</v>
      </c>
      <c r="D10" s="159">
        <v>0</v>
      </c>
      <c r="E10" s="162" t="s">
        <v>111</v>
      </c>
      <c r="F10" s="163">
        <f>'1 bevétel-kiadás'!C41</f>
        <v>265055007</v>
      </c>
      <c r="G10" s="163">
        <f>'1 bevétel-kiadás'!D41</f>
        <v>265055007</v>
      </c>
    </row>
    <row r="11" spans="1:7" ht="14.85">
      <c r="A11" s="152">
        <v>5</v>
      </c>
      <c r="B11" s="161" t="s">
        <v>20</v>
      </c>
      <c r="C11" s="159">
        <f>'1 bevétel-kiadás'!K11</f>
        <v>2000000</v>
      </c>
      <c r="D11" s="159">
        <f>'1 bevétel-kiadás'!D11</f>
        <v>2000000</v>
      </c>
      <c r="E11" s="160" t="s">
        <v>44</v>
      </c>
      <c r="F11" s="159">
        <f>SUM(F12:F16)</f>
        <v>79800000</v>
      </c>
      <c r="G11" s="159">
        <f>SUM(G12:G16)</f>
        <v>79800000</v>
      </c>
    </row>
    <row r="12" spans="1:7">
      <c r="A12" s="152">
        <v>6</v>
      </c>
      <c r="B12" s="161" t="s">
        <v>73</v>
      </c>
      <c r="C12" s="159">
        <f>'1 bevétel-kiadás'!K12</f>
        <v>7300000</v>
      </c>
      <c r="D12" s="159">
        <f>'1 bevétel-kiadás'!D12</f>
        <v>7300000</v>
      </c>
      <c r="E12" s="164" t="s">
        <v>45</v>
      </c>
      <c r="F12" s="159">
        <f>'1 bevétel-kiadás'!K43</f>
        <v>4500000</v>
      </c>
      <c r="G12" s="159">
        <f>'1 bevétel-kiadás'!D43</f>
        <v>4500000</v>
      </c>
    </row>
    <row r="13" spans="1:7" ht="28.25">
      <c r="A13" s="152">
        <v>7</v>
      </c>
      <c r="B13" s="158" t="s">
        <v>22</v>
      </c>
      <c r="C13" s="159">
        <f>'1 bevétel-kiadás'!C14</f>
        <v>215816684</v>
      </c>
      <c r="D13" s="159">
        <f>'1 bevétel-kiadás'!D14</f>
        <v>215816684</v>
      </c>
      <c r="E13" s="165" t="s">
        <v>46</v>
      </c>
      <c r="F13" s="159">
        <f>'1 bevétel-kiadás'!K44</f>
        <v>0</v>
      </c>
      <c r="G13" s="159"/>
    </row>
    <row r="14" spans="1:7" ht="29.65">
      <c r="A14" s="152">
        <v>8</v>
      </c>
      <c r="B14" s="158" t="s">
        <v>23</v>
      </c>
      <c r="C14" s="159">
        <f>'1 bevétel-kiadás'!C15</f>
        <v>8000000</v>
      </c>
      <c r="D14" s="159">
        <f>'1 bevétel-kiadás'!D15</f>
        <v>8000000</v>
      </c>
      <c r="E14" s="164" t="s">
        <v>47</v>
      </c>
      <c r="F14" s="159">
        <f>'1 bevétel-kiadás'!C47</f>
        <v>75300000</v>
      </c>
      <c r="G14" s="159">
        <f>'1 bevétel-kiadás'!D47</f>
        <v>75300000</v>
      </c>
    </row>
    <row r="15" spans="1:7" ht="14.85">
      <c r="A15" s="152">
        <v>9</v>
      </c>
      <c r="B15" s="158" t="s">
        <v>24</v>
      </c>
      <c r="C15" s="159">
        <f>'1 bevétel-kiadás'!C16</f>
        <v>0</v>
      </c>
      <c r="D15" s="159">
        <f>'1 bevétel-kiadás'!D16</f>
        <v>0</v>
      </c>
      <c r="E15" s="164" t="s">
        <v>177</v>
      </c>
      <c r="F15" s="159">
        <f>'1 bevétel-kiadás'!K46</f>
        <v>0</v>
      </c>
      <c r="G15" s="159">
        <f>'1 bevétel-kiadás'!D45</f>
        <v>0</v>
      </c>
    </row>
    <row r="16" spans="1:7" ht="29.65">
      <c r="A16" s="152">
        <v>10</v>
      </c>
      <c r="B16" s="158" t="s">
        <v>173</v>
      </c>
      <c r="C16" s="159">
        <f>'1 bevétel-kiadás'!C17</f>
        <v>0</v>
      </c>
      <c r="D16" s="159">
        <v>0</v>
      </c>
      <c r="E16" s="164" t="s">
        <v>176</v>
      </c>
      <c r="F16" s="159">
        <v>0</v>
      </c>
      <c r="G16" s="159">
        <f>'1 bevétel-kiadás'!D46</f>
        <v>0</v>
      </c>
    </row>
    <row r="17" spans="1:7" ht="29.65">
      <c r="A17" s="152">
        <v>11</v>
      </c>
      <c r="B17" s="167" t="s">
        <v>26</v>
      </c>
      <c r="C17" s="159">
        <f>C7+C8+C13+C14</f>
        <v>762521904</v>
      </c>
      <c r="D17" s="159">
        <f>D7+D8+D13+D14</f>
        <v>762521904</v>
      </c>
      <c r="E17" s="166" t="s">
        <v>141</v>
      </c>
      <c r="F17" s="159">
        <f>'1 bevétel-kiadás'!K48</f>
        <v>4000000</v>
      </c>
      <c r="G17" s="159">
        <f>'1 bevétel-kiadás'!D48</f>
        <v>4000000</v>
      </c>
    </row>
    <row r="18" spans="1:7" ht="29.65">
      <c r="A18" s="152">
        <v>12</v>
      </c>
      <c r="B18" s="158" t="s">
        <v>27</v>
      </c>
      <c r="C18" s="159">
        <f>'1 bevétel-kiadás'!C19</f>
        <v>26522000</v>
      </c>
      <c r="D18" s="159">
        <f>'1 bevétel-kiadás'!D19</f>
        <v>26522000</v>
      </c>
      <c r="E18" s="160" t="s">
        <v>48</v>
      </c>
      <c r="F18" s="208">
        <f>SUM(F19:F20)</f>
        <v>38930867</v>
      </c>
      <c r="G18" s="208">
        <f>SUM(G19:G20)</f>
        <v>38930867</v>
      </c>
    </row>
    <row r="19" spans="1:7" ht="29.65">
      <c r="A19" s="152">
        <v>13</v>
      </c>
      <c r="B19" s="158" t="s">
        <v>28</v>
      </c>
      <c r="C19" s="159">
        <f>'1 bevétel-kiadás'!C20</f>
        <v>5000000</v>
      </c>
      <c r="D19" s="159">
        <f>'1 bevétel-kiadás'!D20</f>
        <v>5000000</v>
      </c>
      <c r="E19" s="165" t="s">
        <v>49</v>
      </c>
      <c r="F19" s="159">
        <f>'1 bevétel-kiadás'!K50</f>
        <v>38230867</v>
      </c>
      <c r="G19" s="159">
        <f>'1 bevétel-kiadás'!D50</f>
        <v>38230867</v>
      </c>
    </row>
    <row r="20" spans="1:7" ht="44.5">
      <c r="A20" s="152">
        <v>14</v>
      </c>
      <c r="B20" s="158" t="s">
        <v>29</v>
      </c>
      <c r="C20" s="159">
        <f>'1 bevétel-kiadás'!C21</f>
        <v>10000000</v>
      </c>
      <c r="D20" s="159">
        <f>'1 bevétel-kiadás'!D21</f>
        <v>10000000</v>
      </c>
      <c r="E20" s="165" t="s">
        <v>50</v>
      </c>
      <c r="F20" s="159">
        <f>'1 bevétel-kiadás'!K51</f>
        <v>700000</v>
      </c>
      <c r="G20" s="159">
        <f>'1 bevétel-kiadás'!D51</f>
        <v>700000</v>
      </c>
    </row>
    <row r="21" spans="1:7" ht="29.65">
      <c r="A21" s="152">
        <v>15</v>
      </c>
      <c r="B21" s="158" t="s">
        <v>30</v>
      </c>
      <c r="C21" s="159">
        <f>'1 bevétel-kiadás'!C22</f>
        <v>0</v>
      </c>
      <c r="D21" s="159">
        <v>0</v>
      </c>
      <c r="E21" s="168" t="s">
        <v>112</v>
      </c>
      <c r="F21" s="159">
        <f>F18+F11+F9+F8+F7+F17</f>
        <v>751580454</v>
      </c>
      <c r="G21" s="159">
        <f>G18+G11+G9+G8+G7+G17</f>
        <v>751580454</v>
      </c>
    </row>
    <row r="22" spans="1:7" ht="14.85">
      <c r="A22" s="152">
        <v>16</v>
      </c>
      <c r="B22" s="167" t="s">
        <v>32</v>
      </c>
      <c r="C22" s="159">
        <f>SUM(C18:C21)</f>
        <v>41522000</v>
      </c>
      <c r="D22" s="159">
        <f>SUM(D18:D21)</f>
        <v>41522000</v>
      </c>
      <c r="E22" s="166" t="s">
        <v>52</v>
      </c>
      <c r="F22" s="159">
        <f>'1 bevétel-kiadás'!K53</f>
        <v>573230372</v>
      </c>
      <c r="G22" s="159">
        <f>'1 bevétel-kiadás'!M53</f>
        <v>573230372</v>
      </c>
    </row>
    <row r="23" spans="1:7" ht="14.85">
      <c r="A23" s="152">
        <v>17</v>
      </c>
      <c r="B23" s="171" t="s">
        <v>114</v>
      </c>
      <c r="C23" s="159">
        <f>C22+C17</f>
        <v>804043904</v>
      </c>
      <c r="D23" s="159">
        <f>D22+D17</f>
        <v>804043904</v>
      </c>
      <c r="E23" s="166" t="s">
        <v>53</v>
      </c>
      <c r="F23" s="159">
        <f>'1 bevétel-kiadás'!K54</f>
        <v>0</v>
      </c>
      <c r="G23" s="159">
        <f>'1 bevétel-kiadás'!D54</f>
        <v>0</v>
      </c>
    </row>
    <row r="24" spans="1:7" ht="44.5">
      <c r="A24" s="152">
        <v>18</v>
      </c>
      <c r="B24" s="172" t="s">
        <v>34</v>
      </c>
      <c r="C24" s="159">
        <f>'1 bevétel-kiadás'!K26</f>
        <v>499439590</v>
      </c>
      <c r="D24" s="159">
        <f>'1 bevétel-kiadás'!L26</f>
        <v>499439590</v>
      </c>
      <c r="E24" s="169" t="s">
        <v>56</v>
      </c>
      <c r="F24" s="159"/>
      <c r="G24" s="159"/>
    </row>
    <row r="25" spans="1:7" ht="28.25">
      <c r="A25" s="152">
        <v>19</v>
      </c>
      <c r="B25" s="172" t="s">
        <v>35</v>
      </c>
      <c r="C25" s="159">
        <f>'1 bevétel-kiadás'!C27</f>
        <v>29960000</v>
      </c>
      <c r="D25" s="159">
        <f>'1 bevétel-kiadás'!D27</f>
        <v>29960000</v>
      </c>
      <c r="E25" s="170" t="s">
        <v>57</v>
      </c>
      <c r="F25" s="159"/>
      <c r="G25" s="159">
        <f>'1 bevétel-kiadás'!D58</f>
        <v>0</v>
      </c>
    </row>
    <row r="26" spans="1:7">
      <c r="A26" s="152">
        <v>20</v>
      </c>
      <c r="B26" s="174" t="s">
        <v>116</v>
      </c>
      <c r="C26" s="159">
        <f>C23+C25+C24</f>
        <v>1333443494</v>
      </c>
      <c r="D26" s="159">
        <f>D23+D25+D24</f>
        <v>1333443494</v>
      </c>
      <c r="E26" s="168" t="s">
        <v>113</v>
      </c>
      <c r="F26" s="159">
        <f>F23+F22</f>
        <v>573230372</v>
      </c>
      <c r="G26" s="159">
        <f>G23+G22</f>
        <v>573230372</v>
      </c>
    </row>
    <row r="27" spans="1:7">
      <c r="A27" s="152">
        <v>21</v>
      </c>
      <c r="E27" s="171" t="s">
        <v>115</v>
      </c>
      <c r="F27" s="159">
        <f>F21+F26</f>
        <v>1324810826</v>
      </c>
      <c r="G27" s="159">
        <f>G21+G26</f>
        <v>1324810826</v>
      </c>
    </row>
    <row r="28" spans="1:7" ht="14.85">
      <c r="A28" s="152">
        <v>22</v>
      </c>
      <c r="E28" s="172" t="s">
        <v>60</v>
      </c>
      <c r="F28" s="159">
        <f>'1 bevétel-kiadás'!C61</f>
        <v>8632668</v>
      </c>
      <c r="G28" s="159">
        <f>'1 bevétel-kiadás'!D61</f>
        <v>8632668</v>
      </c>
    </row>
    <row r="29" spans="1:7">
      <c r="A29" s="152">
        <v>23</v>
      </c>
      <c r="E29" s="173" t="s">
        <v>117</v>
      </c>
      <c r="F29" s="159">
        <f>F28+F27</f>
        <v>1333443494</v>
      </c>
      <c r="G29" s="159">
        <f>G28+G27</f>
        <v>1333443494</v>
      </c>
    </row>
    <row r="30" spans="1:7" ht="83.3" customHeight="1"/>
    <row r="31" spans="1:7" ht="54" customHeight="1"/>
    <row r="39" ht="68.3" customHeight="1"/>
    <row r="45" ht="97.6" customHeight="1"/>
  </sheetData>
  <mergeCells count="2">
    <mergeCell ref="B1:G1"/>
    <mergeCell ref="E2:G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6"/>
  <sheetViews>
    <sheetView topLeftCell="C1" zoomScale="75" zoomScaleNormal="75" workbookViewId="0">
      <selection activeCell="B2" sqref="B2"/>
    </sheetView>
  </sheetViews>
  <sheetFormatPr defaultColWidth="9.125" defaultRowHeight="12.7"/>
  <cols>
    <col min="1" max="1" width="7.25" style="1" customWidth="1"/>
    <col min="2" max="2" width="50" style="76" customWidth="1"/>
    <col min="3" max="4" width="19.375" style="21" customWidth="1"/>
    <col min="5" max="6" width="19.25" style="21" customWidth="1"/>
    <col min="7" max="8" width="17.625" style="21" customWidth="1"/>
    <col min="9" max="9" width="17.25" style="21" customWidth="1"/>
    <col min="10" max="10" width="17.625" style="21" customWidth="1"/>
    <col min="11" max="11" width="19.625" style="21" customWidth="1"/>
    <col min="12" max="12" width="18.75" style="21" customWidth="1"/>
    <col min="13" max="13" width="19.375" style="21" customWidth="1"/>
    <col min="14" max="14" width="19.75" style="21" customWidth="1"/>
    <col min="15" max="15" width="19.25" style="21" customWidth="1"/>
    <col min="16" max="16" width="19.625" style="21" customWidth="1"/>
    <col min="17" max="16384" width="9.125" style="1"/>
  </cols>
  <sheetData>
    <row r="1" spans="1:16">
      <c r="B1" s="226" t="s">
        <v>285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6" ht="27.55">
      <c r="B2" s="120"/>
      <c r="L2" s="226"/>
      <c r="M2" s="226"/>
      <c r="N2" s="226"/>
      <c r="O2" s="226"/>
      <c r="P2" s="226"/>
    </row>
    <row r="3" spans="1:16" ht="20.5">
      <c r="B3" s="121" t="s">
        <v>284</v>
      </c>
    </row>
    <row r="4" spans="1:16" ht="20.5">
      <c r="B4" s="121"/>
      <c r="N4" s="209" t="s">
        <v>229</v>
      </c>
    </row>
    <row r="5" spans="1:16" ht="79.599999999999994" customHeight="1">
      <c r="B5" s="53" t="s">
        <v>0</v>
      </c>
      <c r="C5" s="47" t="s">
        <v>1</v>
      </c>
      <c r="D5" s="47" t="s">
        <v>64</v>
      </c>
      <c r="E5" s="47" t="s">
        <v>63</v>
      </c>
      <c r="F5" s="47" t="s">
        <v>65</v>
      </c>
      <c r="G5" s="47" t="s">
        <v>2</v>
      </c>
      <c r="H5" s="47" t="s">
        <v>66</v>
      </c>
      <c r="I5" s="47" t="s">
        <v>70</v>
      </c>
      <c r="J5" s="47" t="s">
        <v>67</v>
      </c>
      <c r="K5" s="54" t="s">
        <v>3</v>
      </c>
      <c r="L5" s="54" t="s">
        <v>4</v>
      </c>
      <c r="M5" s="54" t="s">
        <v>68</v>
      </c>
      <c r="N5" s="54" t="s">
        <v>69</v>
      </c>
      <c r="O5" s="54" t="s">
        <v>71</v>
      </c>
      <c r="P5" s="54" t="s">
        <v>72</v>
      </c>
    </row>
    <row r="6" spans="1:16" ht="14.15">
      <c r="B6" s="46" t="s">
        <v>5</v>
      </c>
      <c r="C6" s="47" t="s">
        <v>6</v>
      </c>
      <c r="D6" s="46" t="s">
        <v>7</v>
      </c>
      <c r="E6" s="47" t="s">
        <v>8</v>
      </c>
      <c r="F6" s="47" t="s">
        <v>9</v>
      </c>
      <c r="G6" s="47" t="s">
        <v>10</v>
      </c>
      <c r="H6" s="47" t="s">
        <v>11</v>
      </c>
      <c r="I6" s="47" t="s">
        <v>12</v>
      </c>
      <c r="J6" s="47" t="s">
        <v>13</v>
      </c>
      <c r="K6" s="47" t="s">
        <v>14</v>
      </c>
      <c r="L6" s="47" t="s">
        <v>15</v>
      </c>
      <c r="M6" s="47" t="s">
        <v>16</v>
      </c>
      <c r="N6" s="47" t="s">
        <v>17</v>
      </c>
      <c r="O6" s="47" t="s">
        <v>74</v>
      </c>
      <c r="P6" s="47" t="s">
        <v>75</v>
      </c>
    </row>
    <row r="7" spans="1:16" ht="14.15">
      <c r="A7" s="1">
        <v>1</v>
      </c>
      <c r="B7" s="122" t="s">
        <v>162</v>
      </c>
      <c r="C7" s="123">
        <v>4</v>
      </c>
      <c r="D7" s="123">
        <v>4</v>
      </c>
      <c r="E7" s="123">
        <v>14</v>
      </c>
      <c r="F7" s="123">
        <v>14</v>
      </c>
      <c r="G7" s="123">
        <v>4</v>
      </c>
      <c r="H7" s="123">
        <v>4</v>
      </c>
      <c r="I7" s="123">
        <v>14</v>
      </c>
      <c r="J7" s="123">
        <v>14</v>
      </c>
      <c r="K7" s="123">
        <f>C7+E7+G7+I7</f>
        <v>36</v>
      </c>
      <c r="L7" s="123">
        <f>D7+F7+H7+J7</f>
        <v>36</v>
      </c>
      <c r="M7" s="123">
        <f>C7+E7+G7+I7</f>
        <v>36</v>
      </c>
      <c r="N7" s="123">
        <v>0</v>
      </c>
      <c r="O7" s="123">
        <f>L7</f>
        <v>36</v>
      </c>
      <c r="P7" s="123">
        <v>0</v>
      </c>
    </row>
    <row r="8" spans="1:16" ht="14.15">
      <c r="A8" s="1">
        <v>2</v>
      </c>
      <c r="B8" s="122" t="s">
        <v>163</v>
      </c>
      <c r="C8" s="123">
        <v>1</v>
      </c>
      <c r="D8" s="123">
        <v>1</v>
      </c>
      <c r="E8" s="123">
        <v>0</v>
      </c>
      <c r="F8" s="123">
        <v>0</v>
      </c>
      <c r="G8" s="123">
        <v>18</v>
      </c>
      <c r="H8" s="123">
        <v>18</v>
      </c>
      <c r="I8" s="123">
        <v>4</v>
      </c>
      <c r="J8" s="123">
        <v>4</v>
      </c>
      <c r="K8" s="123">
        <f>C8+E8+G8+I8</f>
        <v>23</v>
      </c>
      <c r="L8" s="123">
        <f>D8+F8+H8+J8</f>
        <v>23</v>
      </c>
      <c r="M8" s="123">
        <f>C8+E8+G8+I8</f>
        <v>23</v>
      </c>
      <c r="N8" s="123">
        <v>0</v>
      </c>
      <c r="O8" s="123">
        <f>L8</f>
        <v>23</v>
      </c>
      <c r="P8" s="123">
        <v>0</v>
      </c>
    </row>
    <row r="9" spans="1:16" s="127" customFormat="1" ht="15.55">
      <c r="A9" s="124">
        <v>9</v>
      </c>
      <c r="B9" s="125" t="s">
        <v>106</v>
      </c>
      <c r="C9" s="126">
        <f>SUM(C7:C8)</f>
        <v>5</v>
      </c>
      <c r="D9" s="126">
        <f t="shared" ref="D9:P9" si="0">SUM(D7:D8)</f>
        <v>5</v>
      </c>
      <c r="E9" s="126">
        <f t="shared" si="0"/>
        <v>14</v>
      </c>
      <c r="F9" s="126">
        <f t="shared" si="0"/>
        <v>14</v>
      </c>
      <c r="G9" s="126">
        <f t="shared" si="0"/>
        <v>22</v>
      </c>
      <c r="H9" s="126">
        <f t="shared" si="0"/>
        <v>22</v>
      </c>
      <c r="I9" s="126">
        <f t="shared" si="0"/>
        <v>18</v>
      </c>
      <c r="J9" s="126">
        <f t="shared" si="0"/>
        <v>18</v>
      </c>
      <c r="K9" s="126">
        <f t="shared" si="0"/>
        <v>59</v>
      </c>
      <c r="L9" s="126">
        <f t="shared" si="0"/>
        <v>59</v>
      </c>
      <c r="M9" s="126">
        <f t="shared" si="0"/>
        <v>59</v>
      </c>
      <c r="N9" s="126">
        <f t="shared" si="0"/>
        <v>0</v>
      </c>
      <c r="O9" s="126">
        <f>SUM(O7:O8)</f>
        <v>59</v>
      </c>
      <c r="P9" s="126">
        <f t="shared" si="0"/>
        <v>0</v>
      </c>
    </row>
    <row r="10" spans="1:16" s="127" customFormat="1" ht="25.45">
      <c r="A10" s="124"/>
      <c r="B10" s="128"/>
      <c r="C10" s="131" t="s">
        <v>279</v>
      </c>
      <c r="D10" s="21"/>
      <c r="E10" s="21" t="s">
        <v>165</v>
      </c>
      <c r="F10" s="21"/>
      <c r="G10" s="21" t="s">
        <v>170</v>
      </c>
      <c r="H10" s="21"/>
      <c r="I10" s="22" t="s">
        <v>280</v>
      </c>
      <c r="J10" s="21"/>
      <c r="K10" s="129"/>
      <c r="L10" s="129"/>
      <c r="M10" s="129"/>
      <c r="N10" s="129"/>
      <c r="O10" s="129"/>
      <c r="P10" s="129"/>
    </row>
    <row r="11" spans="1:16" s="21" customFormat="1" ht="15.55">
      <c r="A11" s="1"/>
      <c r="B11" s="130"/>
      <c r="C11" s="21" t="s">
        <v>216</v>
      </c>
      <c r="E11" s="21" t="s">
        <v>166</v>
      </c>
      <c r="G11" s="21" t="s">
        <v>171</v>
      </c>
      <c r="I11" s="206" t="s">
        <v>226</v>
      </c>
    </row>
    <row r="12" spans="1:16" s="21" customFormat="1" ht="15.55">
      <c r="A12" s="1"/>
      <c r="B12" s="130"/>
      <c r="C12" s="21" t="s">
        <v>164</v>
      </c>
      <c r="E12" s="21" t="s">
        <v>174</v>
      </c>
      <c r="G12" s="21" t="s">
        <v>172</v>
      </c>
      <c r="I12" s="22" t="s">
        <v>281</v>
      </c>
    </row>
    <row r="13" spans="1:16" s="21" customFormat="1" ht="15.55">
      <c r="A13" s="1"/>
      <c r="B13" s="130"/>
      <c r="C13" s="213" t="s">
        <v>237</v>
      </c>
      <c r="E13" s="21" t="s">
        <v>217</v>
      </c>
      <c r="G13" s="216" t="s">
        <v>274</v>
      </c>
      <c r="I13" s="206" t="s">
        <v>227</v>
      </c>
    </row>
    <row r="14" spans="1:16" s="21" customFormat="1" ht="26.15">
      <c r="A14" s="1"/>
      <c r="B14" s="130"/>
      <c r="C14" s="216" t="s">
        <v>271</v>
      </c>
      <c r="E14" s="131" t="s">
        <v>218</v>
      </c>
      <c r="F14" s="131"/>
      <c r="G14" s="131" t="s">
        <v>276</v>
      </c>
      <c r="H14" s="131"/>
      <c r="I14" s="22" t="s">
        <v>282</v>
      </c>
    </row>
    <row r="15" spans="1:16" s="21" customFormat="1" ht="25.45">
      <c r="A15" s="1"/>
      <c r="B15" s="130"/>
      <c r="C15" s="216" t="s">
        <v>272</v>
      </c>
      <c r="E15" s="21" t="s">
        <v>167</v>
      </c>
      <c r="G15" s="220" t="s">
        <v>277</v>
      </c>
      <c r="I15" s="215" t="s">
        <v>239</v>
      </c>
    </row>
    <row r="16" spans="1:16" ht="25.45">
      <c r="B16" s="130"/>
      <c r="E16" s="21" t="s">
        <v>168</v>
      </c>
      <c r="G16" s="220" t="s">
        <v>278</v>
      </c>
      <c r="I16" s="206" t="s">
        <v>238</v>
      </c>
    </row>
    <row r="17" spans="2:9" ht="25.45">
      <c r="B17" s="130"/>
      <c r="E17" s="21" t="s">
        <v>169</v>
      </c>
      <c r="G17" s="219" t="s">
        <v>275</v>
      </c>
      <c r="I17" s="131" t="s">
        <v>283</v>
      </c>
    </row>
    <row r="18" spans="2:9" ht="15.55">
      <c r="B18" s="130"/>
      <c r="C18" s="131"/>
      <c r="E18" s="216" t="s">
        <v>273</v>
      </c>
    </row>
    <row r="19" spans="2:9" ht="15.55">
      <c r="B19" s="130"/>
      <c r="C19" s="131"/>
    </row>
    <row r="20" spans="2:9" ht="15.55">
      <c r="B20" s="130"/>
    </row>
    <row r="21" spans="2:9" ht="15.55">
      <c r="B21" s="130"/>
    </row>
    <row r="22" spans="2:9" ht="15.55">
      <c r="B22" s="130"/>
    </row>
    <row r="23" spans="2:9" ht="15.55">
      <c r="B23" s="130"/>
    </row>
    <row r="24" spans="2:9" ht="15.55">
      <c r="B24" s="130"/>
    </row>
    <row r="25" spans="2:9" ht="15.55">
      <c r="B25" s="130"/>
    </row>
    <row r="26" spans="2:9" ht="15.55">
      <c r="B26" s="130"/>
    </row>
  </sheetData>
  <mergeCells count="2">
    <mergeCell ref="B1:P1"/>
    <mergeCell ref="L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B4" sqref="B4"/>
    </sheetView>
  </sheetViews>
  <sheetFormatPr defaultColWidth="9.125" defaultRowHeight="12.7"/>
  <cols>
    <col min="1" max="1" width="6.75" style="85" customWidth="1"/>
    <col min="2" max="2" width="51.125" style="1" customWidth="1"/>
    <col min="3" max="3" width="18.875" style="1" customWidth="1"/>
    <col min="4" max="4" width="17.125" style="1" customWidth="1"/>
    <col min="5" max="5" width="19.25" style="187" customWidth="1"/>
    <col min="6" max="6" width="13.875" style="1" customWidth="1"/>
    <col min="7" max="7" width="12.875" style="1" customWidth="1"/>
    <col min="8" max="8" width="13.625" style="1" customWidth="1"/>
    <col min="9" max="9" width="20.75" style="1" customWidth="1"/>
    <col min="10" max="10" width="18" style="1" customWidth="1"/>
    <col min="11" max="16384" width="9.125" style="1"/>
  </cols>
  <sheetData>
    <row r="1" spans="1:7">
      <c r="B1" s="226" t="s">
        <v>286</v>
      </c>
      <c r="C1" s="226"/>
      <c r="D1" s="226"/>
      <c r="E1" s="226"/>
    </row>
    <row r="2" spans="1:7">
      <c r="B2" s="226"/>
      <c r="C2" s="226"/>
      <c r="D2" s="226"/>
      <c r="E2" s="226"/>
    </row>
    <row r="3" spans="1:7" ht="19.600000000000001" customHeight="1">
      <c r="B3" s="43" t="s">
        <v>287</v>
      </c>
    </row>
    <row r="4" spans="1:7">
      <c r="E4" s="187" t="s">
        <v>83</v>
      </c>
    </row>
    <row r="5" spans="1:7" ht="13.45" thickBot="1">
      <c r="B5" s="52" t="s">
        <v>5</v>
      </c>
      <c r="C5" s="52" t="s">
        <v>178</v>
      </c>
      <c r="D5" s="52" t="s">
        <v>7</v>
      </c>
      <c r="E5" s="188" t="s">
        <v>8</v>
      </c>
    </row>
    <row r="6" spans="1:7" ht="48" customHeight="1">
      <c r="A6" s="85">
        <v>1</v>
      </c>
      <c r="B6" s="132" t="s">
        <v>179</v>
      </c>
      <c r="C6" s="133" t="s">
        <v>180</v>
      </c>
      <c r="D6" s="133" t="s">
        <v>181</v>
      </c>
      <c r="E6" s="189" t="s">
        <v>182</v>
      </c>
    </row>
    <row r="7" spans="1:7" ht="31.8">
      <c r="A7" s="85">
        <v>2</v>
      </c>
      <c r="B7" s="134" t="s">
        <v>183</v>
      </c>
      <c r="C7" s="135">
        <v>92000000</v>
      </c>
      <c r="D7" s="136">
        <v>4000000</v>
      </c>
      <c r="E7" s="190" t="s">
        <v>184</v>
      </c>
      <c r="G7" s="137"/>
    </row>
    <row r="8" spans="1:7" ht="14.15">
      <c r="A8" s="85">
        <v>3</v>
      </c>
      <c r="B8" s="134" t="s">
        <v>185</v>
      </c>
      <c r="C8" s="135">
        <v>41000000</v>
      </c>
      <c r="D8" s="136">
        <v>1000000</v>
      </c>
      <c r="E8" s="190" t="s">
        <v>186</v>
      </c>
      <c r="G8" s="137"/>
    </row>
    <row r="9" spans="1:7" ht="14.15">
      <c r="A9" s="85">
        <v>4</v>
      </c>
      <c r="B9" s="134" t="s">
        <v>187</v>
      </c>
      <c r="C9" s="135">
        <v>65000000</v>
      </c>
      <c r="D9" s="136">
        <v>0</v>
      </c>
      <c r="E9" s="191"/>
      <c r="G9" s="137"/>
    </row>
    <row r="10" spans="1:7" ht="28.25">
      <c r="A10" s="85">
        <v>5</v>
      </c>
      <c r="B10" s="134" t="s">
        <v>188</v>
      </c>
      <c r="C10" s="135">
        <v>63000000</v>
      </c>
      <c r="D10" s="136">
        <v>1000000</v>
      </c>
      <c r="E10" s="190" t="s">
        <v>189</v>
      </c>
      <c r="G10" s="137"/>
    </row>
    <row r="11" spans="1:7" ht="14.15">
      <c r="A11" s="85">
        <v>6</v>
      </c>
      <c r="B11" s="134" t="s">
        <v>134</v>
      </c>
      <c r="C11" s="135">
        <v>0</v>
      </c>
      <c r="D11" s="136">
        <v>0</v>
      </c>
      <c r="E11" s="191"/>
      <c r="G11" s="137"/>
    </row>
    <row r="12" spans="1:7" ht="14.15">
      <c r="A12" s="85">
        <v>7</v>
      </c>
      <c r="B12" s="138" t="s">
        <v>190</v>
      </c>
      <c r="C12" s="139">
        <v>7300000</v>
      </c>
      <c r="D12" s="136">
        <v>0</v>
      </c>
      <c r="E12" s="191"/>
      <c r="G12" s="137"/>
    </row>
    <row r="13" spans="1:7" ht="14.15">
      <c r="A13" s="85">
        <v>8</v>
      </c>
      <c r="B13" s="48" t="s">
        <v>160</v>
      </c>
      <c r="C13" s="140">
        <v>2000000</v>
      </c>
      <c r="D13" s="141">
        <v>0</v>
      </c>
      <c r="E13" s="192"/>
      <c r="G13" s="137"/>
    </row>
    <row r="14" spans="1:7" ht="14.15">
      <c r="A14" s="85">
        <v>9</v>
      </c>
      <c r="B14" s="48" t="s">
        <v>158</v>
      </c>
      <c r="C14" s="140"/>
      <c r="D14" s="141">
        <v>0</v>
      </c>
      <c r="E14" s="192"/>
      <c r="G14" s="137"/>
    </row>
    <row r="15" spans="1:7" ht="14.85" thickBot="1">
      <c r="A15" s="85">
        <v>10</v>
      </c>
      <c r="B15" s="142" t="s">
        <v>191</v>
      </c>
      <c r="C15" s="143">
        <f>SUM(C7:C14)</f>
        <v>270300000</v>
      </c>
      <c r="D15" s="143">
        <f>SUM(D7:D14)</f>
        <v>6000000</v>
      </c>
      <c r="E15" s="193"/>
      <c r="G15" s="137"/>
    </row>
    <row r="16" spans="1:7" ht="25.45">
      <c r="A16" s="85">
        <v>11</v>
      </c>
      <c r="B16" s="132" t="s">
        <v>192</v>
      </c>
      <c r="C16" s="145" t="s">
        <v>180</v>
      </c>
      <c r="D16" s="133" t="s">
        <v>181</v>
      </c>
      <c r="E16" s="194" t="s">
        <v>182</v>
      </c>
      <c r="G16" s="137"/>
    </row>
    <row r="17" spans="1:5" ht="14.15">
      <c r="A17" s="85">
        <v>12</v>
      </c>
      <c r="B17" s="146"/>
      <c r="C17" s="10">
        <v>0</v>
      </c>
      <c r="D17" s="10">
        <v>0</v>
      </c>
      <c r="E17" s="191"/>
    </row>
    <row r="18" spans="1:5" ht="14.15">
      <c r="A18" s="85">
        <v>13</v>
      </c>
      <c r="B18" s="146"/>
      <c r="C18" s="10"/>
      <c r="D18" s="10"/>
      <c r="E18" s="191"/>
    </row>
    <row r="19" spans="1:5" ht="14.85" thickBot="1">
      <c r="A19" s="85">
        <v>14</v>
      </c>
      <c r="B19" s="142" t="s">
        <v>193</v>
      </c>
      <c r="C19" s="143">
        <f>SUM(C17:C18)</f>
        <v>0</v>
      </c>
      <c r="D19" s="144">
        <f>SUM(D17:D18)</f>
        <v>0</v>
      </c>
      <c r="E19" s="193"/>
    </row>
    <row r="20" spans="1:5" ht="25.45">
      <c r="A20" s="85">
        <v>15</v>
      </c>
      <c r="B20" s="132" t="s">
        <v>194</v>
      </c>
      <c r="C20" s="145" t="s">
        <v>180</v>
      </c>
      <c r="D20" s="133" t="s">
        <v>181</v>
      </c>
      <c r="E20" s="194" t="s">
        <v>182</v>
      </c>
    </row>
    <row r="21" spans="1:5" ht="14.15">
      <c r="A21" s="85">
        <v>16</v>
      </c>
      <c r="B21" s="146" t="s">
        <v>195</v>
      </c>
      <c r="C21" s="140">
        <f>867680+7841240</f>
        <v>8708920</v>
      </c>
      <c r="D21" s="140">
        <f>C21*0.25</f>
        <v>2177230</v>
      </c>
      <c r="E21" s="191"/>
    </row>
    <row r="22" spans="1:5" ht="14.15">
      <c r="A22" s="85">
        <v>17</v>
      </c>
      <c r="B22" s="146"/>
      <c r="C22" s="10"/>
      <c r="D22" s="10"/>
      <c r="E22" s="191"/>
    </row>
    <row r="23" spans="1:5" ht="14.85" thickBot="1">
      <c r="A23" s="85">
        <v>18</v>
      </c>
      <c r="B23" s="142" t="s">
        <v>196</v>
      </c>
      <c r="C23" s="143">
        <f>SUM(C21:C22)</f>
        <v>8708920</v>
      </c>
      <c r="D23" s="143">
        <f>SUM(D21:D22)</f>
        <v>2177230</v>
      </c>
      <c r="E23" s="195"/>
    </row>
    <row r="24" spans="1:5" ht="25.45">
      <c r="A24" s="85">
        <v>19</v>
      </c>
      <c r="B24" s="147" t="s">
        <v>197</v>
      </c>
      <c r="C24" s="145" t="s">
        <v>180</v>
      </c>
      <c r="D24" s="133" t="s">
        <v>181</v>
      </c>
      <c r="E24" s="194" t="s">
        <v>182</v>
      </c>
    </row>
    <row r="25" spans="1:5" ht="14.15">
      <c r="A25" s="85">
        <v>20</v>
      </c>
      <c r="B25" s="146" t="s">
        <v>198</v>
      </c>
      <c r="C25" s="140">
        <f>7000000*1.27</f>
        <v>8890000</v>
      </c>
      <c r="D25" s="140">
        <v>0</v>
      </c>
      <c r="E25" s="196"/>
    </row>
    <row r="26" spans="1:5" ht="14.15">
      <c r="A26" s="85">
        <v>21</v>
      </c>
      <c r="B26" s="146" t="s">
        <v>199</v>
      </c>
      <c r="C26" s="140">
        <f>(15000000+18000000+4000000)*1.27</f>
        <v>46990000</v>
      </c>
      <c r="D26" s="140">
        <v>0</v>
      </c>
      <c r="E26" s="196"/>
    </row>
    <row r="27" spans="1:5" ht="14.85" thickBot="1">
      <c r="A27" s="85">
        <v>22</v>
      </c>
      <c r="B27" s="142" t="s">
        <v>200</v>
      </c>
      <c r="C27" s="143">
        <f>SUM(C25:C26)</f>
        <v>55880000</v>
      </c>
      <c r="D27" s="143">
        <f>SUM(D25:D26)</f>
        <v>0</v>
      </c>
      <c r="E27" s="195"/>
    </row>
    <row r="28" spans="1:5" ht="25.45">
      <c r="A28" s="85">
        <v>23</v>
      </c>
      <c r="B28" s="132" t="s">
        <v>201</v>
      </c>
      <c r="C28" s="145" t="s">
        <v>180</v>
      </c>
      <c r="D28" s="133" t="s">
        <v>181</v>
      </c>
      <c r="E28" s="194" t="s">
        <v>182</v>
      </c>
    </row>
    <row r="29" spans="1:5" ht="14.15">
      <c r="A29" s="85">
        <v>24</v>
      </c>
      <c r="B29" s="146" t="s">
        <v>202</v>
      </c>
      <c r="C29" s="10"/>
      <c r="D29" s="10"/>
      <c r="E29" s="191"/>
    </row>
    <row r="30" spans="1:5" ht="14.15">
      <c r="A30" s="85">
        <v>25</v>
      </c>
      <c r="B30" s="146" t="s">
        <v>203</v>
      </c>
      <c r="C30" s="10"/>
      <c r="D30" s="10"/>
      <c r="E30" s="191"/>
    </row>
    <row r="31" spans="1:5" ht="14.85" thickBot="1">
      <c r="A31" s="85">
        <v>26</v>
      </c>
      <c r="B31" s="142" t="s">
        <v>204</v>
      </c>
      <c r="C31" s="144">
        <f>SUM(C29:C30)</f>
        <v>0</v>
      </c>
      <c r="D31" s="144">
        <f>SUM(D29:D30)</f>
        <v>0</v>
      </c>
      <c r="E31" s="193"/>
    </row>
    <row r="32" spans="1:5" ht="26.3" customHeight="1">
      <c r="A32" s="85">
        <v>27</v>
      </c>
      <c r="B32" s="148" t="s">
        <v>205</v>
      </c>
      <c r="C32" s="207">
        <f>SUM(C15,C19,C23,C27,C31)</f>
        <v>334888920</v>
      </c>
      <c r="D32" s="207">
        <f>SUM(D15,D19,D23,D27,D31)</f>
        <v>8177230</v>
      </c>
      <c r="E32" s="197"/>
    </row>
    <row r="33" spans="2:5">
      <c r="B33" s="149"/>
      <c r="C33" s="149"/>
      <c r="D33" s="149"/>
      <c r="E33" s="198"/>
    </row>
    <row r="34" spans="2:5" ht="15.55">
      <c r="B34" s="150"/>
      <c r="C34" s="149"/>
      <c r="D34" s="149"/>
      <c r="E34" s="198"/>
    </row>
    <row r="35" spans="2:5">
      <c r="B35" s="151"/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O12"/>
  <sheetViews>
    <sheetView workbookViewId="0">
      <selection activeCell="B3" sqref="B3"/>
    </sheetView>
  </sheetViews>
  <sheetFormatPr defaultColWidth="9.125" defaultRowHeight="12.7"/>
  <cols>
    <col min="1" max="1" width="4.875" style="1" customWidth="1"/>
    <col min="2" max="2" width="34.75" style="1" customWidth="1"/>
    <col min="3" max="3" width="9.75" style="1" customWidth="1"/>
    <col min="4" max="14" width="9.125" style="1" customWidth="1"/>
    <col min="15" max="15" width="12.75" style="1" customWidth="1"/>
    <col min="16" max="16384" width="9.125" style="1"/>
  </cols>
  <sheetData>
    <row r="2" spans="1:15">
      <c r="B2" s="226" t="s">
        <v>289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15">
      <c r="G3" s="224"/>
      <c r="H3" s="224"/>
      <c r="I3" s="224"/>
      <c r="J3" s="224"/>
      <c r="K3" s="224"/>
      <c r="L3" s="224"/>
      <c r="M3" s="224"/>
      <c r="N3" s="224"/>
      <c r="O3" s="224"/>
    </row>
    <row r="4" spans="1:15" ht="15.55">
      <c r="B4" s="175" t="s">
        <v>288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" t="s">
        <v>83</v>
      </c>
    </row>
    <row r="6" spans="1:15" ht="15.55">
      <c r="B6" s="176" t="s">
        <v>0</v>
      </c>
      <c r="C6" s="177" t="s">
        <v>118</v>
      </c>
      <c r="D6" s="177" t="s">
        <v>119</v>
      </c>
      <c r="E6" s="177" t="s">
        <v>120</v>
      </c>
      <c r="F6" s="177" t="s">
        <v>121</v>
      </c>
      <c r="G6" s="177" t="s">
        <v>122</v>
      </c>
      <c r="H6" s="177" t="s">
        <v>123</v>
      </c>
      <c r="I6" s="177" t="s">
        <v>124</v>
      </c>
      <c r="J6" s="177" t="s">
        <v>125</v>
      </c>
      <c r="K6" s="177" t="s">
        <v>126</v>
      </c>
      <c r="L6" s="177" t="s">
        <v>127</v>
      </c>
      <c r="M6" s="177" t="s">
        <v>128</v>
      </c>
      <c r="N6" s="177" t="s">
        <v>129</v>
      </c>
      <c r="O6" s="178" t="s">
        <v>90</v>
      </c>
    </row>
    <row r="7" spans="1:15" ht="14.15">
      <c r="B7" s="179" t="s">
        <v>5</v>
      </c>
      <c r="C7" s="180" t="s">
        <v>6</v>
      </c>
      <c r="D7" s="180" t="s">
        <v>7</v>
      </c>
      <c r="E7" s="180" t="s">
        <v>8</v>
      </c>
      <c r="F7" s="180" t="s">
        <v>9</v>
      </c>
      <c r="G7" s="180" t="s">
        <v>10</v>
      </c>
      <c r="H7" s="180" t="s">
        <v>11</v>
      </c>
      <c r="I7" s="180" t="s">
        <v>12</v>
      </c>
      <c r="J7" s="180" t="s">
        <v>13</v>
      </c>
      <c r="K7" s="180" t="s">
        <v>14</v>
      </c>
      <c r="L7" s="180" t="s">
        <v>15</v>
      </c>
      <c r="M7" s="180" t="s">
        <v>16</v>
      </c>
      <c r="N7" s="180" t="s">
        <v>17</v>
      </c>
      <c r="O7" s="180" t="s">
        <v>74</v>
      </c>
    </row>
    <row r="8" spans="1:15">
      <c r="A8" s="1">
        <v>1</v>
      </c>
      <c r="B8" s="181" t="s">
        <v>130</v>
      </c>
      <c r="C8" s="182">
        <f>$O$8/12</f>
        <v>70148581.25</v>
      </c>
      <c r="D8" s="182">
        <f t="shared" ref="D8:N8" si="0">$O$8/12</f>
        <v>70148581.25</v>
      </c>
      <c r="E8" s="182">
        <f t="shared" si="0"/>
        <v>70148581.25</v>
      </c>
      <c r="F8" s="182">
        <f t="shared" si="0"/>
        <v>70148581.25</v>
      </c>
      <c r="G8" s="182">
        <f t="shared" si="0"/>
        <v>70148581.25</v>
      </c>
      <c r="H8" s="182">
        <f t="shared" si="0"/>
        <v>70148581.25</v>
      </c>
      <c r="I8" s="182">
        <f t="shared" si="0"/>
        <v>70148581.25</v>
      </c>
      <c r="J8" s="182">
        <f t="shared" si="0"/>
        <v>70148581.25</v>
      </c>
      <c r="K8" s="182">
        <f t="shared" si="0"/>
        <v>70148581.25</v>
      </c>
      <c r="L8" s="182">
        <f t="shared" si="0"/>
        <v>70148581.25</v>
      </c>
      <c r="M8" s="182">
        <f t="shared" si="0"/>
        <v>70148581.25</v>
      </c>
      <c r="N8" s="182">
        <f t="shared" si="0"/>
        <v>70148581.25</v>
      </c>
      <c r="O8" s="183">
        <f>'1 bevétel-kiadás'!D28</f>
        <v>841782975</v>
      </c>
    </row>
    <row r="9" spans="1:15">
      <c r="A9" s="1">
        <v>2</v>
      </c>
      <c r="B9" s="181" t="s">
        <v>131</v>
      </c>
      <c r="C9" s="182">
        <f>58583/12</f>
        <v>4881.916666666667</v>
      </c>
      <c r="D9" s="182">
        <f t="shared" ref="D9:N9" si="1">58583/12</f>
        <v>4881.916666666667</v>
      </c>
      <c r="E9" s="182">
        <f t="shared" si="1"/>
        <v>4881.916666666667</v>
      </c>
      <c r="F9" s="182">
        <f t="shared" si="1"/>
        <v>4881.916666666667</v>
      </c>
      <c r="G9" s="182">
        <f t="shared" si="1"/>
        <v>4881.916666666667</v>
      </c>
      <c r="H9" s="182">
        <f t="shared" si="1"/>
        <v>4881.916666666667</v>
      </c>
      <c r="I9" s="182">
        <f t="shared" si="1"/>
        <v>4881.916666666667</v>
      </c>
      <c r="J9" s="182">
        <f t="shared" si="1"/>
        <v>4881.916666666667</v>
      </c>
      <c r="K9" s="182">
        <f t="shared" si="1"/>
        <v>4881.916666666667</v>
      </c>
      <c r="L9" s="182">
        <f t="shared" si="1"/>
        <v>4881.916666666667</v>
      </c>
      <c r="M9" s="182">
        <f t="shared" si="1"/>
        <v>4881.916666666667</v>
      </c>
      <c r="N9" s="182">
        <f t="shared" si="1"/>
        <v>4881.916666666667</v>
      </c>
      <c r="O9" s="183">
        <f>'1 bevétel-kiadás'!F28</f>
        <v>81599975</v>
      </c>
    </row>
    <row r="10" spans="1:15" ht="25.45">
      <c r="A10" s="1">
        <v>3</v>
      </c>
      <c r="B10" s="181" t="s">
        <v>132</v>
      </c>
      <c r="C10" s="182">
        <f>$O$10/12</f>
        <v>23342188.083333332</v>
      </c>
      <c r="D10" s="182">
        <f t="shared" ref="D10:N10" si="2">$O$10/12</f>
        <v>23342188.083333332</v>
      </c>
      <c r="E10" s="182">
        <f t="shared" si="2"/>
        <v>23342188.083333332</v>
      </c>
      <c r="F10" s="182">
        <f t="shared" si="2"/>
        <v>23342188.083333332</v>
      </c>
      <c r="G10" s="182">
        <f t="shared" si="2"/>
        <v>23342188.083333332</v>
      </c>
      <c r="H10" s="182">
        <f>$O$10/12</f>
        <v>23342188.083333332</v>
      </c>
      <c r="I10" s="182">
        <f t="shared" si="2"/>
        <v>23342188.083333332</v>
      </c>
      <c r="J10" s="182">
        <f t="shared" si="2"/>
        <v>23342188.083333332</v>
      </c>
      <c r="K10" s="182">
        <f t="shared" si="2"/>
        <v>23342188.083333332</v>
      </c>
      <c r="L10" s="182">
        <f t="shared" si="2"/>
        <v>23342188.083333332</v>
      </c>
      <c r="M10" s="182">
        <f t="shared" si="2"/>
        <v>23342188.083333332</v>
      </c>
      <c r="N10" s="182">
        <f t="shared" si="2"/>
        <v>23342188.083333332</v>
      </c>
      <c r="O10" s="183">
        <f>'1 bevétel-kiadás'!H28</f>
        <v>280106257</v>
      </c>
    </row>
    <row r="11" spans="1:15">
      <c r="A11" s="1">
        <v>4</v>
      </c>
      <c r="B11" s="181" t="s">
        <v>228</v>
      </c>
      <c r="C11" s="182">
        <f>68700/12</f>
        <v>5725</v>
      </c>
      <c r="D11" s="182">
        <f t="shared" ref="D11:N11" si="3">68700/12</f>
        <v>5725</v>
      </c>
      <c r="E11" s="182">
        <f t="shared" si="3"/>
        <v>5725</v>
      </c>
      <c r="F11" s="182">
        <f t="shared" si="3"/>
        <v>5725</v>
      </c>
      <c r="G11" s="182">
        <f t="shared" si="3"/>
        <v>5725</v>
      </c>
      <c r="H11" s="182">
        <f t="shared" si="3"/>
        <v>5725</v>
      </c>
      <c r="I11" s="182">
        <f t="shared" si="3"/>
        <v>5725</v>
      </c>
      <c r="J11" s="182">
        <f t="shared" si="3"/>
        <v>5725</v>
      </c>
      <c r="K11" s="182">
        <f t="shared" si="3"/>
        <v>5725</v>
      </c>
      <c r="L11" s="182">
        <f t="shared" si="3"/>
        <v>5725</v>
      </c>
      <c r="M11" s="182">
        <f t="shared" si="3"/>
        <v>5725</v>
      </c>
      <c r="N11" s="182">
        <f t="shared" si="3"/>
        <v>5725</v>
      </c>
      <c r="O11" s="183">
        <f>'1 bevétel-kiadás'!J28</f>
        <v>129954287</v>
      </c>
    </row>
    <row r="12" spans="1:15">
      <c r="A12" s="1">
        <v>5</v>
      </c>
      <c r="B12" s="184" t="s">
        <v>133</v>
      </c>
      <c r="C12" s="185">
        <f>SUM(C8:C11)</f>
        <v>93501376.25</v>
      </c>
      <c r="D12" s="185">
        <f t="shared" ref="D12:N12" si="4">SUM(D8:D11)</f>
        <v>93501376.25</v>
      </c>
      <c r="E12" s="185">
        <f t="shared" si="4"/>
        <v>93501376.25</v>
      </c>
      <c r="F12" s="185">
        <f t="shared" si="4"/>
        <v>93501376.25</v>
      </c>
      <c r="G12" s="185">
        <f t="shared" si="4"/>
        <v>93501376.25</v>
      </c>
      <c r="H12" s="185">
        <f t="shared" si="4"/>
        <v>93501376.25</v>
      </c>
      <c r="I12" s="185">
        <f t="shared" si="4"/>
        <v>93501376.25</v>
      </c>
      <c r="J12" s="185">
        <f t="shared" si="4"/>
        <v>93501376.25</v>
      </c>
      <c r="K12" s="185">
        <f t="shared" si="4"/>
        <v>93501376.25</v>
      </c>
      <c r="L12" s="185">
        <f t="shared" si="4"/>
        <v>93501376.25</v>
      </c>
      <c r="M12" s="185">
        <f t="shared" si="4"/>
        <v>93501376.25</v>
      </c>
      <c r="N12" s="185">
        <f t="shared" si="4"/>
        <v>93501376.25</v>
      </c>
      <c r="O12" s="185">
        <f>SUM(O8:O11)</f>
        <v>1333443494</v>
      </c>
    </row>
  </sheetData>
  <mergeCells count="2">
    <mergeCell ref="B2:O2"/>
    <mergeCell ref="G3:O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20"/>
  <sheetViews>
    <sheetView tabSelected="1" view="pageBreakPreview" zoomScale="75" zoomScaleNormal="60" zoomScaleSheetLayoutView="75" workbookViewId="0">
      <pane ySplit="6" topLeftCell="A7" activePane="bottomLeft" state="frozen"/>
      <selection pane="bottomLeft" activeCell="C7" sqref="C7"/>
    </sheetView>
  </sheetViews>
  <sheetFormatPr defaultColWidth="9.125" defaultRowHeight="12.7"/>
  <cols>
    <col min="1" max="1" width="4.875" style="85" customWidth="1"/>
    <col min="2" max="2" width="55" style="22" customWidth="1"/>
    <col min="3" max="4" width="19.375" style="28" customWidth="1"/>
    <col min="5" max="6" width="19.25" style="28" customWidth="1"/>
    <col min="7" max="10" width="18.625" style="28" customWidth="1"/>
    <col min="11" max="11" width="21.375" style="28" customWidth="1"/>
    <col min="12" max="12" width="22.25" style="28" customWidth="1"/>
    <col min="13" max="13" width="19.75" style="28" customWidth="1"/>
    <col min="14" max="14" width="18.625" style="28" customWidth="1"/>
    <col min="15" max="15" width="20.375" style="28" customWidth="1"/>
    <col min="16" max="16" width="15.875" style="28" customWidth="1"/>
    <col min="17" max="24" width="9.125" style="3" customWidth="1"/>
    <col min="25" max="16384" width="9.125" style="1"/>
  </cols>
  <sheetData>
    <row r="1" spans="1:16" ht="27.55">
      <c r="B1" s="23" t="s">
        <v>242</v>
      </c>
      <c r="C1" s="223" t="s">
        <v>244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6" ht="27.55">
      <c r="B2" s="23"/>
    </row>
    <row r="3" spans="1:16" ht="20.5">
      <c r="B3" s="24" t="s">
        <v>206</v>
      </c>
    </row>
    <row r="4" spans="1:16" ht="20.5">
      <c r="B4" s="24"/>
      <c r="O4" s="199" t="s">
        <v>83</v>
      </c>
    </row>
    <row r="5" spans="1:16" ht="59.3">
      <c r="B5" s="5" t="s">
        <v>0</v>
      </c>
      <c r="C5" s="29" t="s">
        <v>1</v>
      </c>
      <c r="D5" s="29" t="s">
        <v>64</v>
      </c>
      <c r="E5" s="29" t="s">
        <v>63</v>
      </c>
      <c r="F5" s="29" t="s">
        <v>65</v>
      </c>
      <c r="G5" s="29" t="s">
        <v>2</v>
      </c>
      <c r="H5" s="29" t="s">
        <v>66</v>
      </c>
      <c r="I5" s="29" t="s">
        <v>70</v>
      </c>
      <c r="J5" s="29" t="s">
        <v>67</v>
      </c>
      <c r="K5" s="30" t="s">
        <v>3</v>
      </c>
      <c r="L5" s="30" t="s">
        <v>4</v>
      </c>
      <c r="M5" s="30" t="s">
        <v>68</v>
      </c>
      <c r="N5" s="30" t="s">
        <v>69</v>
      </c>
      <c r="O5" s="30" t="s">
        <v>71</v>
      </c>
      <c r="P5" s="30" t="s">
        <v>72</v>
      </c>
    </row>
    <row r="6" spans="1:16" ht="14.85">
      <c r="B6" s="5" t="s">
        <v>5</v>
      </c>
      <c r="C6" s="29" t="s">
        <v>6</v>
      </c>
      <c r="D6" s="30" t="s">
        <v>7</v>
      </c>
      <c r="E6" s="29" t="s">
        <v>8</v>
      </c>
      <c r="F6" s="29" t="s">
        <v>9</v>
      </c>
      <c r="G6" s="29" t="s">
        <v>10</v>
      </c>
      <c r="H6" s="29" t="s">
        <v>11</v>
      </c>
      <c r="I6" s="29" t="s">
        <v>12</v>
      </c>
      <c r="J6" s="29" t="s">
        <v>13</v>
      </c>
      <c r="K6" s="30" t="s">
        <v>14</v>
      </c>
      <c r="L6" s="30" t="s">
        <v>15</v>
      </c>
      <c r="M6" s="30" t="s">
        <v>16</v>
      </c>
      <c r="N6" s="30" t="s">
        <v>17</v>
      </c>
      <c r="O6" s="30" t="s">
        <v>74</v>
      </c>
      <c r="P6" s="30" t="s">
        <v>75</v>
      </c>
    </row>
    <row r="7" spans="1:16" ht="84" customHeight="1">
      <c r="A7" s="85">
        <v>1</v>
      </c>
      <c r="B7" s="6" t="s">
        <v>208</v>
      </c>
      <c r="C7" s="31">
        <v>54242800</v>
      </c>
      <c r="D7" s="31">
        <v>54242800</v>
      </c>
      <c r="E7" s="31">
        <v>800000</v>
      </c>
      <c r="F7" s="31">
        <v>800000</v>
      </c>
      <c r="G7" s="31">
        <v>192238500</v>
      </c>
      <c r="H7" s="31">
        <v>192238500</v>
      </c>
      <c r="I7" s="31">
        <v>27123920</v>
      </c>
      <c r="J7" s="31">
        <v>27123920</v>
      </c>
      <c r="K7" s="31">
        <f>C7+E7+G7+I7</f>
        <v>274405220</v>
      </c>
      <c r="L7" s="31">
        <f>D7+F7+H7+J7</f>
        <v>274405220</v>
      </c>
      <c r="M7" s="31">
        <f>C7+E7+G7+I7</f>
        <v>274405220</v>
      </c>
      <c r="N7" s="31">
        <v>0</v>
      </c>
      <c r="O7" s="31">
        <f>D7+F7+H7+J7</f>
        <v>274405220</v>
      </c>
      <c r="P7" s="31">
        <v>0</v>
      </c>
    </row>
    <row r="8" spans="1:16" ht="43.1">
      <c r="A8" s="85">
        <v>2</v>
      </c>
      <c r="B8" s="6" t="s">
        <v>209</v>
      </c>
      <c r="C8" s="31">
        <f t="shared" ref="C8:J8" si="0">SUM(C9:C12)</f>
        <v>264300000</v>
      </c>
      <c r="D8" s="31">
        <f t="shared" ref="D8" si="1">SUM(D9:D12)</f>
        <v>264300000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  <c r="K8" s="31">
        <f t="shared" ref="K8:K32" si="2">C8+E8+G8+I8</f>
        <v>264300000</v>
      </c>
      <c r="L8" s="31">
        <f t="shared" ref="L8:L32" si="3">D8+F8+H8+J8</f>
        <v>264300000</v>
      </c>
      <c r="M8" s="31">
        <f t="shared" ref="M8:M32" si="4">C8+E8+G8+I8</f>
        <v>264300000</v>
      </c>
      <c r="N8" s="31">
        <v>0</v>
      </c>
      <c r="O8" s="31">
        <f t="shared" ref="O8:O32" si="5">D8+F8+H8+J8</f>
        <v>264300000</v>
      </c>
      <c r="P8" s="31">
        <v>0</v>
      </c>
    </row>
    <row r="9" spans="1:16" ht="14.85">
      <c r="A9" s="85">
        <v>3</v>
      </c>
      <c r="B9" s="7" t="s">
        <v>18</v>
      </c>
      <c r="C9" s="32">
        <f>264300000-C11-C12</f>
        <v>255000000</v>
      </c>
      <c r="D9" s="32">
        <v>255000000</v>
      </c>
      <c r="E9" s="32"/>
      <c r="F9" s="32"/>
      <c r="G9" s="32"/>
      <c r="H9" s="32"/>
      <c r="I9" s="32"/>
      <c r="J9" s="32"/>
      <c r="K9" s="31">
        <f t="shared" si="2"/>
        <v>255000000</v>
      </c>
      <c r="L9" s="31">
        <f t="shared" si="3"/>
        <v>255000000</v>
      </c>
      <c r="M9" s="31">
        <f t="shared" si="4"/>
        <v>255000000</v>
      </c>
      <c r="N9" s="31">
        <v>0</v>
      </c>
      <c r="O9" s="31">
        <f t="shared" si="5"/>
        <v>255000000</v>
      </c>
      <c r="P9" s="31">
        <v>0</v>
      </c>
    </row>
    <row r="10" spans="1:16" ht="14.85">
      <c r="A10" s="85">
        <v>4</v>
      </c>
      <c r="B10" s="7" t="s">
        <v>19</v>
      </c>
      <c r="C10" s="32"/>
      <c r="D10" s="32"/>
      <c r="E10" s="32"/>
      <c r="F10" s="32"/>
      <c r="G10" s="32"/>
      <c r="H10" s="32"/>
      <c r="I10" s="32"/>
      <c r="J10" s="32"/>
      <c r="K10" s="31">
        <f t="shared" si="2"/>
        <v>0</v>
      </c>
      <c r="L10" s="31">
        <f t="shared" si="3"/>
        <v>0</v>
      </c>
      <c r="M10" s="31">
        <f t="shared" si="4"/>
        <v>0</v>
      </c>
      <c r="N10" s="31">
        <v>0</v>
      </c>
      <c r="O10" s="31">
        <f t="shared" si="5"/>
        <v>0</v>
      </c>
      <c r="P10" s="31">
        <v>0</v>
      </c>
    </row>
    <row r="11" spans="1:16" ht="14.85">
      <c r="A11" s="85">
        <v>5</v>
      </c>
      <c r="B11" s="7" t="s">
        <v>20</v>
      </c>
      <c r="C11" s="32">
        <v>2000000</v>
      </c>
      <c r="D11" s="32">
        <v>2000000</v>
      </c>
      <c r="E11" s="32"/>
      <c r="F11" s="32"/>
      <c r="G11" s="32"/>
      <c r="H11" s="32"/>
      <c r="I11" s="32"/>
      <c r="J11" s="32"/>
      <c r="K11" s="31">
        <f t="shared" si="2"/>
        <v>2000000</v>
      </c>
      <c r="L11" s="31">
        <f t="shared" si="3"/>
        <v>2000000</v>
      </c>
      <c r="M11" s="31">
        <f t="shared" si="4"/>
        <v>2000000</v>
      </c>
      <c r="N11" s="31">
        <v>0</v>
      </c>
      <c r="O11" s="31">
        <f t="shared" si="5"/>
        <v>2000000</v>
      </c>
      <c r="P11" s="31">
        <v>0</v>
      </c>
    </row>
    <row r="12" spans="1:16" ht="14.85">
      <c r="A12" s="85">
        <v>6</v>
      </c>
      <c r="B12" s="7" t="s">
        <v>73</v>
      </c>
      <c r="C12" s="32">
        <v>7300000</v>
      </c>
      <c r="D12" s="32">
        <v>7300000</v>
      </c>
      <c r="E12" s="32"/>
      <c r="F12" s="32"/>
      <c r="G12" s="32"/>
      <c r="H12" s="32"/>
      <c r="I12" s="32"/>
      <c r="J12" s="32"/>
      <c r="K12" s="31">
        <f t="shared" si="2"/>
        <v>7300000</v>
      </c>
      <c r="L12" s="31">
        <f t="shared" si="3"/>
        <v>7300000</v>
      </c>
      <c r="M12" s="31">
        <f t="shared" si="4"/>
        <v>7300000</v>
      </c>
      <c r="N12" s="31">
        <v>0</v>
      </c>
      <c r="O12" s="31">
        <f t="shared" si="5"/>
        <v>7300000</v>
      </c>
      <c r="P12" s="31">
        <v>0</v>
      </c>
    </row>
    <row r="13" spans="1:16" ht="29.65">
      <c r="A13" s="85">
        <v>7</v>
      </c>
      <c r="B13" s="8" t="s">
        <v>21</v>
      </c>
      <c r="C13" s="33">
        <v>0</v>
      </c>
      <c r="D13" s="33">
        <v>0</v>
      </c>
      <c r="E13" s="34">
        <v>80198751</v>
      </c>
      <c r="F13" s="34">
        <v>80198751</v>
      </c>
      <c r="G13" s="34">
        <v>83718845</v>
      </c>
      <c r="H13" s="34">
        <v>83718845</v>
      </c>
      <c r="I13" s="34">
        <v>101137411</v>
      </c>
      <c r="J13" s="34">
        <v>101137411</v>
      </c>
      <c r="K13" s="35">
        <f t="shared" si="2"/>
        <v>265055007</v>
      </c>
      <c r="L13" s="35">
        <f t="shared" si="3"/>
        <v>265055007</v>
      </c>
      <c r="M13" s="35">
        <f t="shared" si="4"/>
        <v>265055007</v>
      </c>
      <c r="N13" s="35">
        <v>0</v>
      </c>
      <c r="O13" s="35">
        <f t="shared" si="5"/>
        <v>265055007</v>
      </c>
      <c r="P13" s="35">
        <v>0</v>
      </c>
    </row>
    <row r="14" spans="1:16" ht="14.85">
      <c r="A14" s="85">
        <v>8</v>
      </c>
      <c r="B14" s="6" t="s">
        <v>22</v>
      </c>
      <c r="C14" s="40">
        <v>215816684</v>
      </c>
      <c r="D14" s="40">
        <v>215816684</v>
      </c>
      <c r="E14" s="31"/>
      <c r="F14" s="31"/>
      <c r="G14" s="31"/>
      <c r="H14" s="31"/>
      <c r="I14" s="31"/>
      <c r="J14" s="31"/>
      <c r="K14" s="31">
        <f t="shared" si="2"/>
        <v>215816684</v>
      </c>
      <c r="L14" s="31">
        <f t="shared" si="3"/>
        <v>215816684</v>
      </c>
      <c r="M14" s="31">
        <f t="shared" si="4"/>
        <v>215816684</v>
      </c>
      <c r="N14" s="31">
        <v>0</v>
      </c>
      <c r="O14" s="31">
        <f t="shared" si="5"/>
        <v>215816684</v>
      </c>
      <c r="P14" s="31">
        <v>0</v>
      </c>
    </row>
    <row r="15" spans="1:16" ht="14.85">
      <c r="A15" s="85">
        <v>9</v>
      </c>
      <c r="B15" s="6" t="s">
        <v>23</v>
      </c>
      <c r="C15" s="31">
        <v>8000000</v>
      </c>
      <c r="D15" s="31">
        <v>8000000</v>
      </c>
      <c r="E15" s="31"/>
      <c r="F15" s="31"/>
      <c r="G15" s="31"/>
      <c r="H15" s="31"/>
      <c r="I15" s="31"/>
      <c r="J15" s="31"/>
      <c r="K15" s="31">
        <f t="shared" si="2"/>
        <v>8000000</v>
      </c>
      <c r="L15" s="31">
        <f t="shared" si="3"/>
        <v>8000000</v>
      </c>
      <c r="M15" s="31">
        <f t="shared" si="4"/>
        <v>8000000</v>
      </c>
      <c r="N15" s="31">
        <v>0</v>
      </c>
      <c r="O15" s="31">
        <f t="shared" si="5"/>
        <v>8000000</v>
      </c>
      <c r="P15" s="31">
        <v>0</v>
      </c>
    </row>
    <row r="16" spans="1:16" ht="24.7" customHeight="1">
      <c r="A16" s="85">
        <v>10</v>
      </c>
      <c r="B16" s="6" t="s">
        <v>24</v>
      </c>
      <c r="C16" s="31"/>
      <c r="D16" s="31"/>
      <c r="E16" s="31"/>
      <c r="F16" s="31"/>
      <c r="G16" s="31"/>
      <c r="H16" s="31"/>
      <c r="I16" s="31"/>
      <c r="J16" s="31"/>
      <c r="K16" s="31">
        <f t="shared" si="2"/>
        <v>0</v>
      </c>
      <c r="L16" s="31">
        <f t="shared" si="3"/>
        <v>0</v>
      </c>
      <c r="M16" s="31">
        <f t="shared" si="4"/>
        <v>0</v>
      </c>
      <c r="N16" s="31">
        <v>0</v>
      </c>
      <c r="O16" s="31">
        <f t="shared" si="5"/>
        <v>0</v>
      </c>
      <c r="P16" s="31">
        <v>0</v>
      </c>
    </row>
    <row r="17" spans="1:24" ht="29.65">
      <c r="A17" s="85">
        <v>11</v>
      </c>
      <c r="B17" s="6" t="s">
        <v>25</v>
      </c>
      <c r="C17" s="31"/>
      <c r="D17" s="31"/>
      <c r="E17" s="31"/>
      <c r="F17" s="31"/>
      <c r="G17" s="31"/>
      <c r="H17" s="31"/>
      <c r="I17" s="31"/>
      <c r="J17" s="31"/>
      <c r="K17" s="31">
        <f t="shared" si="2"/>
        <v>0</v>
      </c>
      <c r="L17" s="31">
        <f t="shared" si="3"/>
        <v>0</v>
      </c>
      <c r="M17" s="31">
        <f t="shared" si="4"/>
        <v>0</v>
      </c>
      <c r="N17" s="31">
        <v>0</v>
      </c>
      <c r="O17" s="31">
        <f t="shared" si="5"/>
        <v>0</v>
      </c>
      <c r="P17" s="31">
        <v>0</v>
      </c>
    </row>
    <row r="18" spans="1:24" ht="14.85">
      <c r="A18" s="85">
        <v>12</v>
      </c>
      <c r="B18" s="8" t="s">
        <v>26</v>
      </c>
      <c r="C18" s="35">
        <f>C7+C8+C14+C15+C16+C17</f>
        <v>542359484</v>
      </c>
      <c r="D18" s="35">
        <f>D7+D8+D14+D15+D16+D17</f>
        <v>542359484</v>
      </c>
      <c r="E18" s="35">
        <f t="shared" ref="E18:J18" si="6">E7+E8+E14+E15+E16+E17+E13</f>
        <v>80998751</v>
      </c>
      <c r="F18" s="35">
        <f t="shared" si="6"/>
        <v>80998751</v>
      </c>
      <c r="G18" s="35">
        <f>G7+G8+G14+G15+G16+G17+G13</f>
        <v>275957345</v>
      </c>
      <c r="H18" s="35">
        <f t="shared" si="6"/>
        <v>275957345</v>
      </c>
      <c r="I18" s="35">
        <f t="shared" si="6"/>
        <v>128261331</v>
      </c>
      <c r="J18" s="35">
        <f t="shared" si="6"/>
        <v>128261331</v>
      </c>
      <c r="K18" s="35">
        <f t="shared" si="2"/>
        <v>1027576911</v>
      </c>
      <c r="L18" s="35">
        <f t="shared" si="3"/>
        <v>1027576911</v>
      </c>
      <c r="M18" s="35">
        <f t="shared" si="4"/>
        <v>1027576911</v>
      </c>
      <c r="N18" s="35">
        <v>0</v>
      </c>
      <c r="O18" s="35">
        <f t="shared" si="5"/>
        <v>1027576911</v>
      </c>
      <c r="P18" s="35">
        <v>0</v>
      </c>
    </row>
    <row r="19" spans="1:24" ht="29.65">
      <c r="A19" s="85">
        <v>13</v>
      </c>
      <c r="B19" s="6" t="s">
        <v>27</v>
      </c>
      <c r="C19" s="33">
        <v>26522000</v>
      </c>
      <c r="D19" s="33">
        <v>26522000</v>
      </c>
      <c r="E19" s="33"/>
      <c r="F19" s="33"/>
      <c r="G19" s="33"/>
      <c r="H19" s="33"/>
      <c r="I19" s="33"/>
      <c r="J19" s="33"/>
      <c r="K19" s="31">
        <f t="shared" si="2"/>
        <v>26522000</v>
      </c>
      <c r="L19" s="31">
        <f t="shared" si="3"/>
        <v>26522000</v>
      </c>
      <c r="M19" s="31">
        <f t="shared" si="4"/>
        <v>26522000</v>
      </c>
      <c r="N19" s="31">
        <v>0</v>
      </c>
      <c r="O19" s="31">
        <f t="shared" si="5"/>
        <v>26522000</v>
      </c>
      <c r="P19" s="31">
        <v>0</v>
      </c>
    </row>
    <row r="20" spans="1:24" ht="34.6" customHeight="1">
      <c r="A20" s="85">
        <v>14</v>
      </c>
      <c r="B20" s="6" t="s">
        <v>28</v>
      </c>
      <c r="C20" s="33">
        <v>5000000</v>
      </c>
      <c r="D20" s="33">
        <v>5000000</v>
      </c>
      <c r="E20" s="33"/>
      <c r="F20" s="33"/>
      <c r="G20" s="33"/>
      <c r="H20" s="33"/>
      <c r="I20" s="33"/>
      <c r="J20" s="33"/>
      <c r="K20" s="31">
        <f t="shared" si="2"/>
        <v>5000000</v>
      </c>
      <c r="L20" s="31">
        <f t="shared" si="3"/>
        <v>5000000</v>
      </c>
      <c r="M20" s="31">
        <f t="shared" si="4"/>
        <v>5000000</v>
      </c>
      <c r="N20" s="31">
        <v>0</v>
      </c>
      <c r="O20" s="31">
        <f t="shared" si="5"/>
        <v>5000000</v>
      </c>
      <c r="P20" s="31">
        <v>0</v>
      </c>
    </row>
    <row r="21" spans="1:24" ht="44.5">
      <c r="A21" s="85">
        <v>15</v>
      </c>
      <c r="B21" s="6" t="s">
        <v>29</v>
      </c>
      <c r="C21" s="33">
        <v>10000000</v>
      </c>
      <c r="D21" s="33">
        <v>10000000</v>
      </c>
      <c r="E21" s="33"/>
      <c r="F21" s="33"/>
      <c r="G21" s="33"/>
      <c r="H21" s="33"/>
      <c r="I21" s="33"/>
      <c r="J21" s="33"/>
      <c r="K21" s="31">
        <f t="shared" si="2"/>
        <v>10000000</v>
      </c>
      <c r="L21" s="31">
        <f t="shared" si="3"/>
        <v>10000000</v>
      </c>
      <c r="M21" s="31">
        <f t="shared" si="4"/>
        <v>10000000</v>
      </c>
      <c r="N21" s="31">
        <v>0</v>
      </c>
      <c r="O21" s="31">
        <f t="shared" si="5"/>
        <v>10000000</v>
      </c>
      <c r="P21" s="31">
        <v>0</v>
      </c>
    </row>
    <row r="22" spans="1:24" ht="29.65">
      <c r="A22" s="85">
        <v>16</v>
      </c>
      <c r="B22" s="6" t="s">
        <v>30</v>
      </c>
      <c r="C22" s="31">
        <v>0</v>
      </c>
      <c r="D22" s="31">
        <v>0</v>
      </c>
      <c r="E22" s="31"/>
      <c r="F22" s="31"/>
      <c r="G22" s="31"/>
      <c r="H22" s="31"/>
      <c r="I22" s="31"/>
      <c r="J22" s="31"/>
      <c r="K22" s="31">
        <f t="shared" si="2"/>
        <v>0</v>
      </c>
      <c r="L22" s="31">
        <f t="shared" si="3"/>
        <v>0</v>
      </c>
      <c r="M22" s="31">
        <f t="shared" si="4"/>
        <v>0</v>
      </c>
      <c r="N22" s="31">
        <v>0</v>
      </c>
      <c r="O22" s="31">
        <f t="shared" si="5"/>
        <v>0</v>
      </c>
      <c r="P22" s="31">
        <v>0</v>
      </c>
    </row>
    <row r="23" spans="1:24" ht="29.65">
      <c r="A23" s="85">
        <v>17</v>
      </c>
      <c r="B23" s="6" t="s">
        <v>31</v>
      </c>
      <c r="C23" s="31">
        <v>0</v>
      </c>
      <c r="D23" s="31">
        <v>0</v>
      </c>
      <c r="E23" s="31"/>
      <c r="F23" s="31"/>
      <c r="G23" s="31"/>
      <c r="H23" s="31"/>
      <c r="I23" s="31"/>
      <c r="J23" s="31"/>
      <c r="K23" s="31">
        <f t="shared" si="2"/>
        <v>0</v>
      </c>
      <c r="L23" s="31">
        <f t="shared" si="3"/>
        <v>0</v>
      </c>
      <c r="M23" s="31">
        <f t="shared" si="4"/>
        <v>0</v>
      </c>
      <c r="N23" s="31">
        <v>0</v>
      </c>
      <c r="O23" s="31">
        <f t="shared" si="5"/>
        <v>0</v>
      </c>
      <c r="P23" s="31">
        <v>0</v>
      </c>
    </row>
    <row r="24" spans="1:24" ht="14.85">
      <c r="A24" s="85">
        <v>18</v>
      </c>
      <c r="B24" s="8" t="s">
        <v>32</v>
      </c>
      <c r="C24" s="35">
        <f>SUM(C19:C23)</f>
        <v>41522000</v>
      </c>
      <c r="D24" s="35">
        <f t="shared" ref="D24:I24" si="7">SUM(D19:D23)</f>
        <v>41522000</v>
      </c>
      <c r="E24" s="35">
        <f t="shared" si="7"/>
        <v>0</v>
      </c>
      <c r="F24" s="35">
        <f t="shared" si="7"/>
        <v>0</v>
      </c>
      <c r="G24" s="35">
        <f t="shared" si="7"/>
        <v>0</v>
      </c>
      <c r="H24" s="35">
        <f t="shared" si="7"/>
        <v>0</v>
      </c>
      <c r="I24" s="35">
        <f t="shared" si="7"/>
        <v>0</v>
      </c>
      <c r="J24" s="35">
        <f>SUM(J19:J23)</f>
        <v>0</v>
      </c>
      <c r="K24" s="35">
        <f t="shared" si="2"/>
        <v>41522000</v>
      </c>
      <c r="L24" s="35">
        <f t="shared" si="3"/>
        <v>41522000</v>
      </c>
      <c r="M24" s="35">
        <f t="shared" si="4"/>
        <v>41522000</v>
      </c>
      <c r="N24" s="35">
        <v>0</v>
      </c>
      <c r="O24" s="35">
        <f t="shared" si="5"/>
        <v>41522000</v>
      </c>
      <c r="P24" s="35">
        <v>0</v>
      </c>
    </row>
    <row r="25" spans="1:24" ht="14.85">
      <c r="A25" s="85">
        <v>19</v>
      </c>
      <c r="B25" s="6" t="s">
        <v>33</v>
      </c>
      <c r="C25" s="31">
        <f>C24+C18-E13-G13-I13</f>
        <v>318826477</v>
      </c>
      <c r="D25" s="31">
        <f>D24+D18-F13-H13-J13</f>
        <v>318826477</v>
      </c>
      <c r="E25" s="31">
        <f t="shared" ref="E25:J25" si="8">E24+E18</f>
        <v>80998751</v>
      </c>
      <c r="F25" s="31">
        <f t="shared" si="8"/>
        <v>80998751</v>
      </c>
      <c r="G25" s="31">
        <f t="shared" si="8"/>
        <v>275957345</v>
      </c>
      <c r="H25" s="31">
        <f t="shared" si="8"/>
        <v>275957345</v>
      </c>
      <c r="I25" s="31">
        <f t="shared" si="8"/>
        <v>128261331</v>
      </c>
      <c r="J25" s="31">
        <f t="shared" si="8"/>
        <v>128261331</v>
      </c>
      <c r="K25" s="31">
        <f t="shared" si="2"/>
        <v>804043904</v>
      </c>
      <c r="L25" s="31">
        <f t="shared" si="3"/>
        <v>804043904</v>
      </c>
      <c r="M25" s="31">
        <f t="shared" si="4"/>
        <v>804043904</v>
      </c>
      <c r="N25" s="31">
        <v>0</v>
      </c>
      <c r="O25" s="31">
        <f t="shared" si="5"/>
        <v>804043904</v>
      </c>
      <c r="P25" s="31">
        <v>0</v>
      </c>
    </row>
    <row r="26" spans="1:24" ht="44.5">
      <c r="A26" s="85">
        <v>20</v>
      </c>
      <c r="B26" s="9" t="s">
        <v>34</v>
      </c>
      <c r="C26" s="36">
        <v>492996498</v>
      </c>
      <c r="D26" s="36">
        <v>492996498</v>
      </c>
      <c r="E26" s="36">
        <v>601224</v>
      </c>
      <c r="F26" s="36">
        <v>601224</v>
      </c>
      <c r="G26" s="36">
        <v>4148912</v>
      </c>
      <c r="H26" s="36">
        <v>4148912</v>
      </c>
      <c r="I26" s="36">
        <v>1692956</v>
      </c>
      <c r="J26" s="36">
        <v>1692956</v>
      </c>
      <c r="K26" s="31">
        <f t="shared" si="2"/>
        <v>499439590</v>
      </c>
      <c r="L26" s="31">
        <f t="shared" si="3"/>
        <v>499439590</v>
      </c>
      <c r="M26" s="31">
        <f t="shared" si="4"/>
        <v>499439590</v>
      </c>
      <c r="N26" s="31">
        <v>0</v>
      </c>
      <c r="O26" s="31">
        <f t="shared" si="5"/>
        <v>499439590</v>
      </c>
      <c r="P26" s="31">
        <v>0</v>
      </c>
    </row>
    <row r="27" spans="1:24" ht="14.85">
      <c r="A27" s="85">
        <v>21</v>
      </c>
      <c r="B27" s="9" t="s">
        <v>35</v>
      </c>
      <c r="C27" s="36">
        <v>29960000</v>
      </c>
      <c r="D27" s="36">
        <v>29960000</v>
      </c>
      <c r="E27" s="31"/>
      <c r="F27" s="31"/>
      <c r="G27" s="36"/>
      <c r="H27" s="36"/>
      <c r="I27" s="36"/>
      <c r="J27" s="36"/>
      <c r="K27" s="31">
        <f t="shared" si="2"/>
        <v>29960000</v>
      </c>
      <c r="L27" s="31">
        <f t="shared" si="3"/>
        <v>29960000</v>
      </c>
      <c r="M27" s="31">
        <f t="shared" si="4"/>
        <v>29960000</v>
      </c>
      <c r="N27" s="31">
        <v>0</v>
      </c>
      <c r="O27" s="31">
        <f t="shared" si="5"/>
        <v>29960000</v>
      </c>
      <c r="P27" s="31">
        <v>0</v>
      </c>
    </row>
    <row r="28" spans="1:24" ht="14.85">
      <c r="A28" s="85">
        <v>22</v>
      </c>
      <c r="B28" s="25" t="s">
        <v>36</v>
      </c>
      <c r="C28" s="37">
        <f t="shared" ref="C28:I28" si="9">SUM(C25:C27)</f>
        <v>841782975</v>
      </c>
      <c r="D28" s="37">
        <f t="shared" si="9"/>
        <v>841782975</v>
      </c>
      <c r="E28" s="37">
        <f t="shared" si="9"/>
        <v>81599975</v>
      </c>
      <c r="F28" s="37">
        <f t="shared" si="9"/>
        <v>81599975</v>
      </c>
      <c r="G28" s="37">
        <f t="shared" si="9"/>
        <v>280106257</v>
      </c>
      <c r="H28" s="37">
        <f t="shared" si="9"/>
        <v>280106257</v>
      </c>
      <c r="I28" s="37">
        <f t="shared" si="9"/>
        <v>129954287</v>
      </c>
      <c r="J28" s="37">
        <f>SUM(J25:J27)</f>
        <v>129954287</v>
      </c>
      <c r="K28" s="38">
        <f t="shared" si="2"/>
        <v>1333443494</v>
      </c>
      <c r="L28" s="38">
        <f>D28+F28+H28+J28</f>
        <v>1333443494</v>
      </c>
      <c r="M28" s="40">
        <f t="shared" si="4"/>
        <v>1333443494</v>
      </c>
      <c r="N28" s="40">
        <v>0</v>
      </c>
      <c r="O28" s="41">
        <f t="shared" si="5"/>
        <v>1333443494</v>
      </c>
      <c r="P28" s="41">
        <v>0</v>
      </c>
    </row>
    <row r="29" spans="1:24" ht="14.85">
      <c r="A29" s="85">
        <v>23</v>
      </c>
      <c r="B29" s="9"/>
      <c r="C29" s="36"/>
      <c r="D29" s="36"/>
      <c r="E29" s="36"/>
      <c r="F29" s="36"/>
      <c r="G29" s="36"/>
      <c r="H29" s="36"/>
      <c r="I29" s="36"/>
      <c r="J29" s="36"/>
      <c r="K29" s="31">
        <f t="shared" si="2"/>
        <v>0</v>
      </c>
      <c r="L29" s="31">
        <f t="shared" si="3"/>
        <v>0</v>
      </c>
      <c r="M29" s="31">
        <f t="shared" si="4"/>
        <v>0</v>
      </c>
      <c r="N29" s="31">
        <v>0</v>
      </c>
      <c r="O29" s="31">
        <f t="shared" si="5"/>
        <v>0</v>
      </c>
      <c r="P29" s="31">
        <v>0</v>
      </c>
    </row>
    <row r="30" spans="1:24" s="12" customFormat="1" ht="28.25">
      <c r="A30" s="85">
        <v>24</v>
      </c>
      <c r="B30" s="7" t="s">
        <v>37</v>
      </c>
      <c r="C30" s="32">
        <f t="shared" ref="C30:J30" si="10">C28-C62</f>
        <v>0</v>
      </c>
      <c r="D30" s="32">
        <f t="shared" si="10"/>
        <v>0</v>
      </c>
      <c r="E30" s="32">
        <f t="shared" si="10"/>
        <v>0</v>
      </c>
      <c r="F30" s="32">
        <f t="shared" si="10"/>
        <v>0</v>
      </c>
      <c r="G30" s="32">
        <f t="shared" si="10"/>
        <v>0</v>
      </c>
      <c r="H30" s="32">
        <f t="shared" si="10"/>
        <v>0</v>
      </c>
      <c r="I30" s="32">
        <f t="shared" si="10"/>
        <v>0</v>
      </c>
      <c r="J30" s="32">
        <f t="shared" si="10"/>
        <v>0</v>
      </c>
      <c r="K30" s="31">
        <f t="shared" si="2"/>
        <v>0</v>
      </c>
      <c r="L30" s="31">
        <f t="shared" si="3"/>
        <v>0</v>
      </c>
      <c r="M30" s="31">
        <f t="shared" si="4"/>
        <v>0</v>
      </c>
      <c r="N30" s="31">
        <v>0</v>
      </c>
      <c r="O30" s="31">
        <f t="shared" si="5"/>
        <v>0</v>
      </c>
      <c r="P30" s="31">
        <v>0</v>
      </c>
      <c r="Q30" s="11"/>
      <c r="R30" s="11"/>
      <c r="S30" s="11"/>
      <c r="T30" s="11"/>
      <c r="U30" s="11"/>
      <c r="V30" s="11"/>
      <c r="W30" s="11"/>
      <c r="X30" s="11"/>
    </row>
    <row r="31" spans="1:24" s="12" customFormat="1" ht="28.25">
      <c r="A31" s="85">
        <v>25</v>
      </c>
      <c r="B31" s="7" t="s">
        <v>38</v>
      </c>
      <c r="C31" s="32">
        <f t="shared" ref="C31:J31" si="11">C28-C62</f>
        <v>0</v>
      </c>
      <c r="D31" s="32">
        <f t="shared" si="11"/>
        <v>0</v>
      </c>
      <c r="E31" s="32">
        <f t="shared" si="11"/>
        <v>0</v>
      </c>
      <c r="F31" s="32">
        <f t="shared" si="11"/>
        <v>0</v>
      </c>
      <c r="G31" s="32">
        <f t="shared" si="11"/>
        <v>0</v>
      </c>
      <c r="H31" s="32">
        <f t="shared" si="11"/>
        <v>0</v>
      </c>
      <c r="I31" s="32">
        <f t="shared" si="11"/>
        <v>0</v>
      </c>
      <c r="J31" s="32">
        <f t="shared" si="11"/>
        <v>0</v>
      </c>
      <c r="K31" s="31">
        <f t="shared" si="2"/>
        <v>0</v>
      </c>
      <c r="L31" s="31">
        <f t="shared" si="3"/>
        <v>0</v>
      </c>
      <c r="M31" s="31">
        <f t="shared" si="4"/>
        <v>0</v>
      </c>
      <c r="N31" s="31">
        <v>0</v>
      </c>
      <c r="O31" s="31">
        <f t="shared" si="5"/>
        <v>0</v>
      </c>
      <c r="P31" s="31">
        <v>0</v>
      </c>
      <c r="Q31" s="11"/>
      <c r="R31" s="11"/>
      <c r="S31" s="11"/>
      <c r="T31" s="11"/>
      <c r="U31" s="11"/>
      <c r="V31" s="11"/>
      <c r="W31" s="11"/>
      <c r="X31" s="11"/>
    </row>
    <row r="32" spans="1:24" s="12" customFormat="1" ht="70.599999999999994">
      <c r="A32" s="85">
        <v>26</v>
      </c>
      <c r="B32" s="7" t="s">
        <v>39</v>
      </c>
      <c r="C32" s="32">
        <f t="shared" ref="C32:J32" si="12">C30+C22</f>
        <v>0</v>
      </c>
      <c r="D32" s="32">
        <f t="shared" si="12"/>
        <v>0</v>
      </c>
      <c r="E32" s="32">
        <f t="shared" si="12"/>
        <v>0</v>
      </c>
      <c r="F32" s="32">
        <f t="shared" si="12"/>
        <v>0</v>
      </c>
      <c r="G32" s="32">
        <f t="shared" si="12"/>
        <v>0</v>
      </c>
      <c r="H32" s="32">
        <f t="shared" si="12"/>
        <v>0</v>
      </c>
      <c r="I32" s="32">
        <f t="shared" si="12"/>
        <v>0</v>
      </c>
      <c r="J32" s="32">
        <f t="shared" si="12"/>
        <v>0</v>
      </c>
      <c r="K32" s="31">
        <f t="shared" si="2"/>
        <v>0</v>
      </c>
      <c r="L32" s="31">
        <f t="shared" si="3"/>
        <v>0</v>
      </c>
      <c r="M32" s="31">
        <f t="shared" si="4"/>
        <v>0</v>
      </c>
      <c r="N32" s="31">
        <v>0</v>
      </c>
      <c r="O32" s="31">
        <f t="shared" si="5"/>
        <v>0</v>
      </c>
      <c r="P32" s="31">
        <v>0</v>
      </c>
      <c r="Q32" s="11"/>
      <c r="R32" s="11"/>
      <c r="S32" s="11"/>
      <c r="T32" s="11"/>
      <c r="U32" s="11"/>
      <c r="V32" s="11"/>
      <c r="W32" s="11"/>
      <c r="X32" s="11"/>
    </row>
    <row r="33" spans="1:24" s="12" customFormat="1" ht="20.5">
      <c r="A33" s="85"/>
      <c r="B33" s="2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11"/>
      <c r="R33" s="11"/>
      <c r="S33" s="11"/>
      <c r="T33" s="11"/>
      <c r="U33" s="11"/>
      <c r="V33" s="11"/>
      <c r="W33" s="11"/>
      <c r="X33" s="11"/>
    </row>
    <row r="34" spans="1:24" s="12" customFormat="1" ht="20.5">
      <c r="A34" s="85"/>
      <c r="B34" s="24" t="s">
        <v>207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1"/>
      <c r="R34" s="11"/>
      <c r="S34" s="11"/>
      <c r="T34" s="11"/>
      <c r="U34" s="11"/>
      <c r="V34" s="11"/>
      <c r="W34" s="11"/>
      <c r="X34" s="11"/>
    </row>
    <row r="35" spans="1:24" s="12" customFormat="1" ht="20.5">
      <c r="A35" s="85"/>
      <c r="B35" s="24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11"/>
      <c r="R35" s="11"/>
      <c r="S35" s="11"/>
      <c r="T35" s="11"/>
      <c r="U35" s="11"/>
      <c r="V35" s="11"/>
      <c r="W35" s="11"/>
      <c r="X35" s="11"/>
    </row>
    <row r="36" spans="1:24" s="12" customFormat="1" ht="59.3">
      <c r="A36" s="85"/>
      <c r="B36" s="5" t="s">
        <v>0</v>
      </c>
      <c r="C36" s="29" t="s">
        <v>1</v>
      </c>
      <c r="D36" s="29" t="s">
        <v>64</v>
      </c>
      <c r="E36" s="29" t="s">
        <v>63</v>
      </c>
      <c r="F36" s="29" t="s">
        <v>65</v>
      </c>
      <c r="G36" s="29" t="s">
        <v>2</v>
      </c>
      <c r="H36" s="29" t="s">
        <v>66</v>
      </c>
      <c r="I36" s="29" t="s">
        <v>70</v>
      </c>
      <c r="J36" s="29" t="s">
        <v>67</v>
      </c>
      <c r="K36" s="30" t="s">
        <v>3</v>
      </c>
      <c r="L36" s="30" t="s">
        <v>4</v>
      </c>
      <c r="M36" s="30" t="s">
        <v>68</v>
      </c>
      <c r="N36" s="30" t="s">
        <v>69</v>
      </c>
      <c r="O36" s="30" t="s">
        <v>71</v>
      </c>
      <c r="P36" s="30" t="s">
        <v>72</v>
      </c>
      <c r="Q36" s="11"/>
      <c r="R36" s="11"/>
      <c r="S36" s="11"/>
      <c r="T36" s="11"/>
      <c r="U36" s="11"/>
      <c r="V36" s="11"/>
      <c r="W36" s="11"/>
      <c r="X36" s="11"/>
    </row>
    <row r="37" spans="1:24" s="12" customFormat="1" ht="14.85">
      <c r="A37" s="85"/>
      <c r="B37" s="5" t="s">
        <v>5</v>
      </c>
      <c r="C37" s="29" t="s">
        <v>6</v>
      </c>
      <c r="D37" s="30" t="s">
        <v>7</v>
      </c>
      <c r="E37" s="29" t="s">
        <v>8</v>
      </c>
      <c r="F37" s="29" t="s">
        <v>9</v>
      </c>
      <c r="G37" s="29" t="s">
        <v>10</v>
      </c>
      <c r="H37" s="29" t="s">
        <v>11</v>
      </c>
      <c r="I37" s="29" t="s">
        <v>12</v>
      </c>
      <c r="J37" s="29" t="s">
        <v>13</v>
      </c>
      <c r="K37" s="30" t="s">
        <v>14</v>
      </c>
      <c r="L37" s="30" t="s">
        <v>15</v>
      </c>
      <c r="M37" s="30" t="s">
        <v>16</v>
      </c>
      <c r="N37" s="30" t="s">
        <v>17</v>
      </c>
      <c r="O37" s="30" t="s">
        <v>74</v>
      </c>
      <c r="P37" s="30" t="s">
        <v>75</v>
      </c>
      <c r="Q37" s="11"/>
      <c r="R37" s="11"/>
      <c r="S37" s="11"/>
      <c r="T37" s="11"/>
      <c r="U37" s="11"/>
      <c r="V37" s="11"/>
      <c r="W37" s="11"/>
      <c r="X37" s="11"/>
    </row>
    <row r="38" spans="1:24" s="12" customFormat="1" ht="14.85">
      <c r="A38" s="85">
        <v>1</v>
      </c>
      <c r="B38" s="13" t="s">
        <v>40</v>
      </c>
      <c r="C38" s="31">
        <v>49801267</v>
      </c>
      <c r="D38" s="31">
        <v>49801267</v>
      </c>
      <c r="E38" s="31">
        <v>67705000</v>
      </c>
      <c r="F38" s="31">
        <v>67705000</v>
      </c>
      <c r="G38" s="31">
        <v>89401325</v>
      </c>
      <c r="H38" s="31">
        <v>89401325</v>
      </c>
      <c r="I38" s="31">
        <v>73396298</v>
      </c>
      <c r="J38" s="31">
        <v>73396298</v>
      </c>
      <c r="K38" s="31">
        <f>C38+E38+G38+I38</f>
        <v>280303890</v>
      </c>
      <c r="L38" s="31">
        <f>D38+F38+H38+J38</f>
        <v>280303890</v>
      </c>
      <c r="M38" s="31">
        <f>C38+E38+G38+I38</f>
        <v>280303890</v>
      </c>
      <c r="N38" s="31">
        <v>0</v>
      </c>
      <c r="O38" s="31">
        <f>D38+F38+H38+J38</f>
        <v>280303890</v>
      </c>
      <c r="P38" s="31">
        <v>0</v>
      </c>
      <c r="Q38" s="11"/>
      <c r="R38" s="11"/>
      <c r="S38" s="11"/>
      <c r="T38" s="11"/>
      <c r="U38" s="11"/>
      <c r="V38" s="11"/>
      <c r="W38" s="11"/>
      <c r="X38" s="11"/>
    </row>
    <row r="39" spans="1:24" s="12" customFormat="1" ht="29.65">
      <c r="A39" s="85">
        <v>2</v>
      </c>
      <c r="B39" s="13" t="s">
        <v>41</v>
      </c>
      <c r="C39" s="31">
        <v>9895221</v>
      </c>
      <c r="D39" s="31">
        <v>9895221</v>
      </c>
      <c r="E39" s="31">
        <v>12011475</v>
      </c>
      <c r="F39" s="31">
        <v>12011475</v>
      </c>
      <c r="G39" s="31">
        <v>16290232</v>
      </c>
      <c r="H39" s="31">
        <v>16290232</v>
      </c>
      <c r="I39" s="31">
        <v>12959352</v>
      </c>
      <c r="J39" s="31">
        <v>12959352</v>
      </c>
      <c r="K39" s="31">
        <f>C39+E39+G39+I39</f>
        <v>51156280</v>
      </c>
      <c r="L39" s="31">
        <f t="shared" ref="L39:L61" si="13">D39+F39+H39+J39</f>
        <v>51156280</v>
      </c>
      <c r="M39" s="31">
        <f>C39+E39+G39+I39</f>
        <v>51156280</v>
      </c>
      <c r="N39" s="31">
        <v>0</v>
      </c>
      <c r="O39" s="31">
        <f t="shared" ref="O39:O51" si="14">D39+F39+H39+J39</f>
        <v>51156280</v>
      </c>
      <c r="P39" s="31">
        <v>0</v>
      </c>
      <c r="Q39" s="11"/>
      <c r="R39" s="11"/>
      <c r="S39" s="11"/>
      <c r="T39" s="11"/>
      <c r="U39" s="11"/>
      <c r="V39" s="11"/>
      <c r="W39" s="11"/>
      <c r="X39" s="11"/>
    </row>
    <row r="40" spans="1:24" s="12" customFormat="1" ht="14.85">
      <c r="A40" s="85">
        <v>3</v>
      </c>
      <c r="B40" s="13" t="s">
        <v>42</v>
      </c>
      <c r="C40" s="31">
        <v>80813580</v>
      </c>
      <c r="D40" s="31">
        <v>80813580</v>
      </c>
      <c r="E40" s="31">
        <v>1883500</v>
      </c>
      <c r="F40" s="31">
        <v>1883500</v>
      </c>
      <c r="G40" s="31">
        <v>171493700</v>
      </c>
      <c r="H40" s="31">
        <v>171493700</v>
      </c>
      <c r="I40" s="31">
        <v>43198637</v>
      </c>
      <c r="J40" s="31">
        <v>43198637</v>
      </c>
      <c r="K40" s="31">
        <f>C40+E40+G40+I40</f>
        <v>297389417</v>
      </c>
      <c r="L40" s="31">
        <f t="shared" si="13"/>
        <v>297389417</v>
      </c>
      <c r="M40" s="31">
        <f>C40+E40+G40+I40</f>
        <v>297389417</v>
      </c>
      <c r="N40" s="31"/>
      <c r="O40" s="31">
        <f t="shared" si="14"/>
        <v>297389417</v>
      </c>
      <c r="P40" s="31">
        <v>0</v>
      </c>
      <c r="Q40" s="11"/>
      <c r="R40" s="11"/>
      <c r="S40" s="11"/>
      <c r="T40" s="11"/>
      <c r="U40" s="11"/>
      <c r="V40" s="11"/>
      <c r="W40" s="11"/>
      <c r="X40" s="11"/>
    </row>
    <row r="41" spans="1:24" s="12" customFormat="1" ht="29.65">
      <c r="A41" s="85">
        <v>4</v>
      </c>
      <c r="B41" s="14" t="s">
        <v>43</v>
      </c>
      <c r="C41" s="35">
        <f>E13+G13+I13</f>
        <v>265055007</v>
      </c>
      <c r="D41" s="35">
        <f>F13+H13+J13</f>
        <v>265055007</v>
      </c>
      <c r="E41" s="31"/>
      <c r="F41" s="31"/>
      <c r="G41" s="31"/>
      <c r="H41" s="31"/>
      <c r="I41" s="31"/>
      <c r="J41" s="31"/>
      <c r="K41" s="31">
        <f t="shared" ref="K41:K61" si="15">C41+E41+G41+I41</f>
        <v>265055007</v>
      </c>
      <c r="L41" s="31">
        <f t="shared" si="13"/>
        <v>265055007</v>
      </c>
      <c r="M41" s="31">
        <f>C41+E41+G41+I41</f>
        <v>265055007</v>
      </c>
      <c r="N41" s="31">
        <v>0</v>
      </c>
      <c r="O41" s="31">
        <f t="shared" si="14"/>
        <v>265055007</v>
      </c>
      <c r="P41" s="31">
        <v>0</v>
      </c>
      <c r="Q41" s="11"/>
      <c r="R41" s="11"/>
      <c r="S41" s="11"/>
      <c r="T41" s="11"/>
      <c r="U41" s="11"/>
      <c r="V41" s="11"/>
      <c r="W41" s="11"/>
      <c r="X41" s="11"/>
    </row>
    <row r="42" spans="1:24" s="12" customFormat="1" ht="14.85">
      <c r="A42" s="85">
        <v>5</v>
      </c>
      <c r="B42" s="13" t="s">
        <v>44</v>
      </c>
      <c r="C42" s="31">
        <f>SUM(C43:C47)</f>
        <v>79800000</v>
      </c>
      <c r="D42" s="31">
        <f>SUM(D43:D47)</f>
        <v>79800000</v>
      </c>
      <c r="E42" s="31">
        <f t="shared" ref="E42:J42" si="16">SUM(E43:E47)</f>
        <v>0</v>
      </c>
      <c r="F42" s="31">
        <f t="shared" si="16"/>
        <v>0</v>
      </c>
      <c r="G42" s="31">
        <f t="shared" si="16"/>
        <v>0</v>
      </c>
      <c r="H42" s="31">
        <f t="shared" si="16"/>
        <v>0</v>
      </c>
      <c r="I42" s="31">
        <f t="shared" si="16"/>
        <v>0</v>
      </c>
      <c r="J42" s="31">
        <f t="shared" si="16"/>
        <v>0</v>
      </c>
      <c r="K42" s="31">
        <f t="shared" ref="K42:P42" si="17">SUM(K43:K47)</f>
        <v>79800000</v>
      </c>
      <c r="L42" s="31">
        <f>SUM(L43:L47)</f>
        <v>79800000</v>
      </c>
      <c r="M42" s="31">
        <f t="shared" si="17"/>
        <v>4500000</v>
      </c>
      <c r="N42" s="31">
        <f t="shared" si="17"/>
        <v>75300000</v>
      </c>
      <c r="O42" s="31">
        <f>O43+O44+O45+O46+O47</f>
        <v>4500000</v>
      </c>
      <c r="P42" s="31">
        <f t="shared" si="17"/>
        <v>75300000</v>
      </c>
      <c r="Q42" s="11"/>
      <c r="R42" s="11"/>
      <c r="S42" s="11"/>
      <c r="T42" s="11"/>
      <c r="U42" s="11"/>
      <c r="V42" s="11"/>
      <c r="W42" s="11"/>
      <c r="X42" s="11"/>
    </row>
    <row r="43" spans="1:24" s="12" customFormat="1" ht="24.7" customHeight="1">
      <c r="A43" s="85">
        <v>6</v>
      </c>
      <c r="B43" s="15" t="s">
        <v>210</v>
      </c>
      <c r="C43" s="36">
        <v>4500000</v>
      </c>
      <c r="D43" s="36">
        <v>4500000</v>
      </c>
      <c r="E43" s="36"/>
      <c r="F43" s="36"/>
      <c r="G43" s="36"/>
      <c r="H43" s="36"/>
      <c r="I43" s="36"/>
      <c r="J43" s="36"/>
      <c r="K43" s="31">
        <f>C43+E43+G43+I43</f>
        <v>4500000</v>
      </c>
      <c r="L43" s="31">
        <f t="shared" si="13"/>
        <v>4500000</v>
      </c>
      <c r="M43" s="31">
        <f>C43+E43+G43+I43</f>
        <v>4500000</v>
      </c>
      <c r="N43" s="31">
        <v>0</v>
      </c>
      <c r="O43" s="31">
        <f t="shared" si="14"/>
        <v>4500000</v>
      </c>
      <c r="P43" s="31">
        <v>0</v>
      </c>
      <c r="Q43" s="11"/>
      <c r="R43" s="11"/>
      <c r="S43" s="11"/>
      <c r="T43" s="11"/>
      <c r="U43" s="11"/>
      <c r="V43" s="11"/>
      <c r="W43" s="11"/>
      <c r="X43" s="11"/>
    </row>
    <row r="44" spans="1:24" s="12" customFormat="1" ht="28.25">
      <c r="A44" s="85">
        <v>7</v>
      </c>
      <c r="B44" s="15" t="s">
        <v>46</v>
      </c>
      <c r="C44" s="36"/>
      <c r="D44" s="36"/>
      <c r="E44" s="36"/>
      <c r="F44" s="36"/>
      <c r="G44" s="36"/>
      <c r="H44" s="36"/>
      <c r="I44" s="36"/>
      <c r="J44" s="36"/>
      <c r="K44" s="31">
        <f t="shared" si="15"/>
        <v>0</v>
      </c>
      <c r="L44" s="31">
        <f t="shared" si="13"/>
        <v>0</v>
      </c>
      <c r="M44" s="31">
        <f>C44+E44+G44+I44</f>
        <v>0</v>
      </c>
      <c r="N44" s="31">
        <v>0</v>
      </c>
      <c r="O44" s="31">
        <f t="shared" si="14"/>
        <v>0</v>
      </c>
      <c r="P44" s="31">
        <v>0</v>
      </c>
      <c r="Q44" s="11"/>
      <c r="R44" s="11"/>
      <c r="S44" s="11"/>
      <c r="T44" s="11"/>
      <c r="U44" s="11"/>
      <c r="V44" s="11"/>
      <c r="W44" s="11"/>
      <c r="X44" s="11"/>
    </row>
    <row r="45" spans="1:24" s="12" customFormat="1" ht="14.85">
      <c r="A45" s="85">
        <v>8</v>
      </c>
      <c r="B45" s="15" t="s">
        <v>177</v>
      </c>
      <c r="C45" s="36">
        <v>0</v>
      </c>
      <c r="D45" s="36">
        <v>0</v>
      </c>
      <c r="E45" s="36"/>
      <c r="F45" s="36"/>
      <c r="G45" s="36"/>
      <c r="H45" s="36"/>
      <c r="I45" s="36"/>
      <c r="J45" s="36"/>
      <c r="K45" s="31">
        <f>C45+E45+G45+I45</f>
        <v>0</v>
      </c>
      <c r="L45" s="31">
        <f t="shared" si="13"/>
        <v>0</v>
      </c>
      <c r="M45" s="31"/>
      <c r="N45" s="31"/>
      <c r="O45" s="31">
        <f t="shared" si="14"/>
        <v>0</v>
      </c>
      <c r="P45" s="31"/>
      <c r="Q45" s="11"/>
      <c r="R45" s="11"/>
      <c r="S45" s="11"/>
      <c r="T45" s="11"/>
      <c r="U45" s="11"/>
      <c r="V45" s="11"/>
      <c r="W45" s="11"/>
      <c r="X45" s="11"/>
    </row>
    <row r="46" spans="1:24" s="12" customFormat="1" ht="14.85">
      <c r="A46" s="85">
        <v>9</v>
      </c>
      <c r="B46" s="15" t="s">
        <v>176</v>
      </c>
      <c r="C46" s="36">
        <v>0</v>
      </c>
      <c r="D46" s="36">
        <v>0</v>
      </c>
      <c r="E46" s="36"/>
      <c r="F46" s="36"/>
      <c r="G46" s="36"/>
      <c r="H46" s="36"/>
      <c r="I46" s="36"/>
      <c r="J46" s="36"/>
      <c r="K46" s="31">
        <f t="shared" si="15"/>
        <v>0</v>
      </c>
      <c r="L46" s="31">
        <f t="shared" si="13"/>
        <v>0</v>
      </c>
      <c r="M46" s="31"/>
      <c r="N46" s="31"/>
      <c r="O46" s="31">
        <f t="shared" si="14"/>
        <v>0</v>
      </c>
      <c r="P46" s="31"/>
      <c r="Q46" s="11"/>
      <c r="R46" s="11"/>
      <c r="S46" s="11"/>
      <c r="T46" s="11"/>
      <c r="U46" s="11"/>
      <c r="V46" s="11"/>
      <c r="W46" s="11"/>
      <c r="X46" s="11"/>
    </row>
    <row r="47" spans="1:24" s="12" customFormat="1" ht="28.25">
      <c r="A47" s="85">
        <v>10</v>
      </c>
      <c r="B47" s="15" t="s">
        <v>47</v>
      </c>
      <c r="C47" s="36">
        <v>75300000</v>
      </c>
      <c r="D47" s="36">
        <v>75300000</v>
      </c>
      <c r="E47" s="36"/>
      <c r="F47" s="36"/>
      <c r="G47" s="36"/>
      <c r="H47" s="36"/>
      <c r="I47" s="36"/>
      <c r="J47" s="36"/>
      <c r="K47" s="31">
        <f t="shared" si="15"/>
        <v>75300000</v>
      </c>
      <c r="L47" s="31">
        <f t="shared" si="13"/>
        <v>75300000</v>
      </c>
      <c r="M47" s="31">
        <v>0</v>
      </c>
      <c r="N47" s="31">
        <f>C47</f>
        <v>75300000</v>
      </c>
      <c r="O47" s="31">
        <f>F47+H47+J47</f>
        <v>0</v>
      </c>
      <c r="P47" s="31">
        <f>D47</f>
        <v>75300000</v>
      </c>
      <c r="Q47" s="11"/>
      <c r="R47" s="11"/>
      <c r="S47" s="11"/>
      <c r="T47" s="11"/>
      <c r="U47" s="11"/>
      <c r="V47" s="11"/>
      <c r="W47" s="11"/>
      <c r="X47" s="11"/>
    </row>
    <row r="48" spans="1:24" s="18" customFormat="1" ht="29.65">
      <c r="A48" s="85">
        <v>11</v>
      </c>
      <c r="B48" s="13" t="s">
        <v>141</v>
      </c>
      <c r="C48" s="30">
        <v>4000000</v>
      </c>
      <c r="D48" s="30">
        <v>4000000</v>
      </c>
      <c r="E48" s="30"/>
      <c r="F48" s="30"/>
      <c r="G48" s="30"/>
      <c r="H48" s="30"/>
      <c r="I48" s="30"/>
      <c r="J48" s="30"/>
      <c r="K48" s="31">
        <f t="shared" si="15"/>
        <v>4000000</v>
      </c>
      <c r="L48" s="31">
        <f t="shared" si="13"/>
        <v>4000000</v>
      </c>
      <c r="M48" s="31">
        <f>C48+E48+G48+I48-N48</f>
        <v>4000000</v>
      </c>
      <c r="N48" s="31">
        <v>0</v>
      </c>
      <c r="O48" s="31">
        <f t="shared" si="14"/>
        <v>4000000</v>
      </c>
      <c r="P48" s="31">
        <v>0</v>
      </c>
      <c r="Q48" s="17"/>
      <c r="R48" s="17"/>
      <c r="S48" s="17"/>
      <c r="T48" s="17"/>
      <c r="U48" s="17"/>
      <c r="V48" s="17"/>
      <c r="W48" s="17"/>
      <c r="X48" s="17"/>
    </row>
    <row r="49" spans="1:24" ht="14.85">
      <c r="A49" s="85">
        <v>12</v>
      </c>
      <c r="B49" s="13" t="s">
        <v>48</v>
      </c>
      <c r="C49" s="31">
        <f>SUM(C50:C51)</f>
        <v>38930867</v>
      </c>
      <c r="D49" s="31">
        <f t="shared" ref="D49:M49" si="18">SUM(D50:D51)</f>
        <v>38930867</v>
      </c>
      <c r="E49" s="31">
        <f t="shared" si="18"/>
        <v>0</v>
      </c>
      <c r="F49" s="31">
        <f t="shared" si="18"/>
        <v>0</v>
      </c>
      <c r="G49" s="31">
        <f t="shared" si="18"/>
        <v>0</v>
      </c>
      <c r="H49" s="31">
        <f t="shared" si="18"/>
        <v>0</v>
      </c>
      <c r="I49" s="31">
        <f t="shared" si="18"/>
        <v>0</v>
      </c>
      <c r="J49" s="31">
        <f t="shared" si="18"/>
        <v>0</v>
      </c>
      <c r="K49" s="31">
        <f t="shared" si="18"/>
        <v>38930867</v>
      </c>
      <c r="L49" s="31">
        <f t="shared" si="18"/>
        <v>38930867</v>
      </c>
      <c r="M49" s="31">
        <f t="shared" si="18"/>
        <v>38930867</v>
      </c>
      <c r="N49" s="31">
        <f>SUM(N50:N51)</f>
        <v>0</v>
      </c>
      <c r="O49" s="31">
        <f t="shared" si="14"/>
        <v>38930867</v>
      </c>
      <c r="P49" s="31">
        <v>0</v>
      </c>
    </row>
    <row r="50" spans="1:24" ht="14.85">
      <c r="A50" s="85">
        <v>13</v>
      </c>
      <c r="B50" s="15" t="s">
        <v>49</v>
      </c>
      <c r="C50" s="36">
        <v>38230867</v>
      </c>
      <c r="D50" s="36">
        <v>38230867</v>
      </c>
      <c r="E50" s="36"/>
      <c r="F50" s="36"/>
      <c r="G50" s="36"/>
      <c r="H50" s="36"/>
      <c r="I50" s="36"/>
      <c r="J50" s="36"/>
      <c r="K50" s="31">
        <f t="shared" si="15"/>
        <v>38230867</v>
      </c>
      <c r="L50" s="31">
        <f t="shared" si="13"/>
        <v>38230867</v>
      </c>
      <c r="M50" s="31">
        <f>C50+E50+G50+I50</f>
        <v>38230867</v>
      </c>
      <c r="N50" s="31">
        <v>0</v>
      </c>
      <c r="O50" s="31">
        <f t="shared" si="14"/>
        <v>38230867</v>
      </c>
      <c r="P50" s="31">
        <v>0</v>
      </c>
    </row>
    <row r="51" spans="1:24" ht="14.85">
      <c r="A51" s="85">
        <v>14</v>
      </c>
      <c r="B51" s="15" t="s">
        <v>50</v>
      </c>
      <c r="C51" s="36">
        <v>700000</v>
      </c>
      <c r="D51" s="36">
        <v>700000</v>
      </c>
      <c r="E51" s="36"/>
      <c r="F51" s="36"/>
      <c r="G51" s="36"/>
      <c r="H51" s="36"/>
      <c r="I51" s="36"/>
      <c r="J51" s="36"/>
      <c r="K51" s="31">
        <f t="shared" si="15"/>
        <v>700000</v>
      </c>
      <c r="L51" s="31">
        <f t="shared" si="13"/>
        <v>700000</v>
      </c>
      <c r="M51" s="31">
        <f>C51+E51+G51+I51</f>
        <v>700000</v>
      </c>
      <c r="N51" s="31">
        <v>0</v>
      </c>
      <c r="O51" s="31">
        <f t="shared" si="14"/>
        <v>700000</v>
      </c>
      <c r="P51" s="31">
        <v>0</v>
      </c>
    </row>
    <row r="52" spans="1:24" s="16" customFormat="1" ht="14.85">
      <c r="A52" s="85">
        <v>15</v>
      </c>
      <c r="B52" s="14" t="s">
        <v>51</v>
      </c>
      <c r="C52" s="35">
        <f t="shared" ref="C52:P52" si="19">C49+C42+C41+C40+C39+C38+C48</f>
        <v>528295942</v>
      </c>
      <c r="D52" s="35">
        <f t="shared" si="19"/>
        <v>528295942</v>
      </c>
      <c r="E52" s="35">
        <f t="shared" si="19"/>
        <v>81599975</v>
      </c>
      <c r="F52" s="35">
        <f t="shared" si="19"/>
        <v>81599975</v>
      </c>
      <c r="G52" s="35">
        <f t="shared" si="19"/>
        <v>277185257</v>
      </c>
      <c r="H52" s="35">
        <f t="shared" si="19"/>
        <v>277185257</v>
      </c>
      <c r="I52" s="35">
        <f t="shared" si="19"/>
        <v>129554287</v>
      </c>
      <c r="J52" s="35">
        <f t="shared" si="19"/>
        <v>129554287</v>
      </c>
      <c r="K52" s="35">
        <f t="shared" si="19"/>
        <v>1016635461</v>
      </c>
      <c r="L52" s="35">
        <f t="shared" si="19"/>
        <v>1016635461</v>
      </c>
      <c r="M52" s="35">
        <f t="shared" si="19"/>
        <v>941335461</v>
      </c>
      <c r="N52" s="35">
        <f t="shared" si="19"/>
        <v>75300000</v>
      </c>
      <c r="O52" s="35">
        <f t="shared" si="19"/>
        <v>941335461</v>
      </c>
      <c r="P52" s="35">
        <f t="shared" si="19"/>
        <v>75300000</v>
      </c>
      <c r="Q52" s="26"/>
      <c r="R52" s="26"/>
      <c r="S52" s="26"/>
      <c r="T52" s="26"/>
      <c r="U52" s="26"/>
      <c r="V52" s="26"/>
      <c r="W52" s="26"/>
      <c r="X52" s="26"/>
    </row>
    <row r="53" spans="1:24" ht="14.85">
      <c r="A53" s="85">
        <v>16</v>
      </c>
      <c r="B53" s="13" t="s">
        <v>142</v>
      </c>
      <c r="C53" s="31">
        <v>569909372</v>
      </c>
      <c r="D53" s="31">
        <v>569909372</v>
      </c>
      <c r="E53" s="31"/>
      <c r="F53" s="31"/>
      <c r="G53" s="31">
        <v>2921000</v>
      </c>
      <c r="H53" s="31">
        <v>2921000</v>
      </c>
      <c r="I53" s="31">
        <v>400000</v>
      </c>
      <c r="J53" s="31">
        <v>400000</v>
      </c>
      <c r="K53" s="31">
        <f>C53+E53+G53+I53</f>
        <v>573230372</v>
      </c>
      <c r="L53" s="31">
        <f>D53+F53+H53+J53</f>
        <v>573230372</v>
      </c>
      <c r="M53" s="31">
        <f>K53</f>
        <v>573230372</v>
      </c>
      <c r="N53" s="31"/>
      <c r="O53" s="31">
        <f t="shared" ref="O53:O58" si="20">D53+F53+H53+J53</f>
        <v>573230372</v>
      </c>
      <c r="P53" s="31">
        <v>0</v>
      </c>
    </row>
    <row r="54" spans="1:24" ht="14.85">
      <c r="A54" s="85">
        <v>17</v>
      </c>
      <c r="B54" s="13" t="s">
        <v>53</v>
      </c>
      <c r="C54" s="31"/>
      <c r="D54" s="31"/>
      <c r="E54" s="31"/>
      <c r="F54" s="31"/>
      <c r="G54" s="31"/>
      <c r="H54" s="31"/>
      <c r="I54" s="31"/>
      <c r="J54" s="31"/>
      <c r="K54" s="31">
        <f t="shared" si="15"/>
        <v>0</v>
      </c>
      <c r="L54" s="31">
        <f t="shared" si="13"/>
        <v>0</v>
      </c>
      <c r="M54" s="31">
        <f>C54</f>
        <v>0</v>
      </c>
      <c r="N54" s="31">
        <v>0</v>
      </c>
      <c r="O54" s="31">
        <f t="shared" si="20"/>
        <v>0</v>
      </c>
      <c r="P54" s="31">
        <v>0</v>
      </c>
    </row>
    <row r="55" spans="1:24" ht="14.85">
      <c r="A55" s="85">
        <v>18</v>
      </c>
      <c r="B55" s="13" t="s">
        <v>54</v>
      </c>
      <c r="C55" s="31">
        <f t="shared" ref="C55:N55" si="21">SUM(C56:C58)</f>
        <v>0</v>
      </c>
      <c r="D55" s="31">
        <f t="shared" si="21"/>
        <v>0</v>
      </c>
      <c r="E55" s="31">
        <f t="shared" si="21"/>
        <v>0</v>
      </c>
      <c r="F55" s="31">
        <f t="shared" si="21"/>
        <v>0</v>
      </c>
      <c r="G55" s="31">
        <f t="shared" si="21"/>
        <v>0</v>
      </c>
      <c r="H55" s="31">
        <f t="shared" si="21"/>
        <v>0</v>
      </c>
      <c r="I55" s="31">
        <f t="shared" si="21"/>
        <v>0</v>
      </c>
      <c r="J55" s="31">
        <f t="shared" si="21"/>
        <v>0</v>
      </c>
      <c r="K55" s="31">
        <f t="shared" si="21"/>
        <v>0</v>
      </c>
      <c r="L55" s="31">
        <f t="shared" si="21"/>
        <v>0</v>
      </c>
      <c r="M55" s="31">
        <f t="shared" si="21"/>
        <v>0</v>
      </c>
      <c r="N55" s="31">
        <f t="shared" si="21"/>
        <v>0</v>
      </c>
      <c r="O55" s="31">
        <f t="shared" si="20"/>
        <v>0</v>
      </c>
      <c r="P55" s="31">
        <v>0</v>
      </c>
    </row>
    <row r="56" spans="1:24" ht="14.85">
      <c r="A56" s="85">
        <v>19</v>
      </c>
      <c r="B56" s="19" t="s">
        <v>55</v>
      </c>
      <c r="C56" s="36"/>
      <c r="D56" s="36"/>
      <c r="E56" s="36"/>
      <c r="F56" s="36"/>
      <c r="G56" s="36"/>
      <c r="H56" s="36"/>
      <c r="I56" s="36"/>
      <c r="J56" s="36"/>
      <c r="K56" s="31">
        <f t="shared" si="15"/>
        <v>0</v>
      </c>
      <c r="L56" s="31">
        <f t="shared" si="13"/>
        <v>0</v>
      </c>
      <c r="M56" s="31">
        <f>C56+E56+G56+I56</f>
        <v>0</v>
      </c>
      <c r="N56" s="31">
        <v>0</v>
      </c>
      <c r="O56" s="31">
        <f t="shared" si="20"/>
        <v>0</v>
      </c>
      <c r="P56" s="31">
        <v>0</v>
      </c>
    </row>
    <row r="57" spans="1:24" ht="28.25">
      <c r="A57" s="85">
        <v>20</v>
      </c>
      <c r="B57" s="19" t="s">
        <v>211</v>
      </c>
      <c r="C57" s="36"/>
      <c r="D57" s="36"/>
      <c r="E57" s="36"/>
      <c r="F57" s="36"/>
      <c r="G57" s="36"/>
      <c r="H57" s="36"/>
      <c r="I57" s="36"/>
      <c r="J57" s="36"/>
      <c r="K57" s="31">
        <f t="shared" si="15"/>
        <v>0</v>
      </c>
      <c r="L57" s="31">
        <f t="shared" si="13"/>
        <v>0</v>
      </c>
      <c r="M57" s="31">
        <f>C57+E57+G57+I57</f>
        <v>0</v>
      </c>
      <c r="N57" s="31">
        <v>0</v>
      </c>
      <c r="O57" s="31">
        <f t="shared" si="20"/>
        <v>0</v>
      </c>
      <c r="P57" s="31">
        <v>0</v>
      </c>
    </row>
    <row r="58" spans="1:24" ht="28.25">
      <c r="A58" s="85">
        <v>21</v>
      </c>
      <c r="B58" s="19" t="s">
        <v>57</v>
      </c>
      <c r="C58" s="36"/>
      <c r="D58" s="36"/>
      <c r="E58" s="36"/>
      <c r="F58" s="36"/>
      <c r="G58" s="36"/>
      <c r="H58" s="36"/>
      <c r="I58" s="36"/>
      <c r="J58" s="36"/>
      <c r="K58" s="31">
        <f t="shared" si="15"/>
        <v>0</v>
      </c>
      <c r="L58" s="31">
        <f t="shared" si="13"/>
        <v>0</v>
      </c>
      <c r="M58" s="31">
        <f>C58+E58+G58+I58</f>
        <v>0</v>
      </c>
      <c r="N58" s="31">
        <v>0</v>
      </c>
      <c r="O58" s="31">
        <f t="shared" si="20"/>
        <v>0</v>
      </c>
      <c r="P58" s="31">
        <v>0</v>
      </c>
    </row>
    <row r="59" spans="1:24" s="16" customFormat="1" ht="14.85">
      <c r="A59" s="85">
        <v>22</v>
      </c>
      <c r="B59" s="14" t="s">
        <v>58</v>
      </c>
      <c r="C59" s="35">
        <f>C53+C54+C55</f>
        <v>569909372</v>
      </c>
      <c r="D59" s="35">
        <f>D53+D54+D55</f>
        <v>569909372</v>
      </c>
      <c r="E59" s="35">
        <f t="shared" ref="E59:P59" si="22">E53+E54+E55</f>
        <v>0</v>
      </c>
      <c r="F59" s="35">
        <f t="shared" si="22"/>
        <v>0</v>
      </c>
      <c r="G59" s="35">
        <f t="shared" si="22"/>
        <v>2921000</v>
      </c>
      <c r="H59" s="35">
        <f t="shared" si="22"/>
        <v>2921000</v>
      </c>
      <c r="I59" s="35">
        <f t="shared" si="22"/>
        <v>400000</v>
      </c>
      <c r="J59" s="35">
        <f t="shared" si="22"/>
        <v>400000</v>
      </c>
      <c r="K59" s="35">
        <f t="shared" si="22"/>
        <v>573230372</v>
      </c>
      <c r="L59" s="35">
        <f t="shared" si="22"/>
        <v>573230372</v>
      </c>
      <c r="M59" s="35">
        <f t="shared" si="22"/>
        <v>573230372</v>
      </c>
      <c r="N59" s="35">
        <f t="shared" si="22"/>
        <v>0</v>
      </c>
      <c r="O59" s="35">
        <f t="shared" si="22"/>
        <v>573230372</v>
      </c>
      <c r="P59" s="35">
        <f t="shared" si="22"/>
        <v>0</v>
      </c>
      <c r="Q59" s="26"/>
      <c r="R59" s="26"/>
      <c r="S59" s="26"/>
      <c r="T59" s="26"/>
      <c r="U59" s="26"/>
      <c r="V59" s="26"/>
      <c r="W59" s="26"/>
      <c r="X59" s="26"/>
    </row>
    <row r="60" spans="1:24" ht="14.85">
      <c r="A60" s="85">
        <v>23</v>
      </c>
      <c r="B60" s="6" t="s">
        <v>59</v>
      </c>
      <c r="C60" s="31">
        <f>C59+C52-C41</f>
        <v>833150307</v>
      </c>
      <c r="D60" s="31">
        <f>D59+D52-D41</f>
        <v>833150307</v>
      </c>
      <c r="E60" s="31">
        <f>E59+E52</f>
        <v>81599975</v>
      </c>
      <c r="F60" s="31">
        <f t="shared" ref="F60:P60" si="23">F59+F52</f>
        <v>81599975</v>
      </c>
      <c r="G60" s="31">
        <f t="shared" si="23"/>
        <v>280106257</v>
      </c>
      <c r="H60" s="31">
        <f t="shared" si="23"/>
        <v>280106257</v>
      </c>
      <c r="I60" s="31">
        <f t="shared" si="23"/>
        <v>129954287</v>
      </c>
      <c r="J60" s="31">
        <f t="shared" si="23"/>
        <v>129954287</v>
      </c>
      <c r="K60" s="31">
        <f>K59+K52-K41</f>
        <v>1324810826</v>
      </c>
      <c r="L60" s="31">
        <f>L59+L52-D41</f>
        <v>1324810826</v>
      </c>
      <c r="M60" s="31">
        <f>M59+M52-M41</f>
        <v>1249510826</v>
      </c>
      <c r="N60" s="31">
        <f t="shared" si="23"/>
        <v>75300000</v>
      </c>
      <c r="O60" s="31">
        <f>O59+O52-O41</f>
        <v>1249510826</v>
      </c>
      <c r="P60" s="31">
        <f t="shared" si="23"/>
        <v>75300000</v>
      </c>
    </row>
    <row r="61" spans="1:24" ht="14.85">
      <c r="A61" s="85">
        <v>24</v>
      </c>
      <c r="B61" s="9" t="s">
        <v>60</v>
      </c>
      <c r="C61" s="31">
        <v>8632668</v>
      </c>
      <c r="D61" s="31">
        <v>8632668</v>
      </c>
      <c r="E61" s="31">
        <v>0</v>
      </c>
      <c r="F61" s="31">
        <v>0</v>
      </c>
      <c r="G61" s="31">
        <v>0</v>
      </c>
      <c r="H61" s="31">
        <v>0</v>
      </c>
      <c r="I61" s="31"/>
      <c r="J61" s="31"/>
      <c r="K61" s="31">
        <f t="shared" si="15"/>
        <v>8632668</v>
      </c>
      <c r="L61" s="31">
        <f t="shared" si="13"/>
        <v>8632668</v>
      </c>
      <c r="M61" s="31">
        <f>C61+E61+G61+I61</f>
        <v>8632668</v>
      </c>
      <c r="N61" s="31">
        <v>0</v>
      </c>
      <c r="O61" s="31">
        <f>D61</f>
        <v>8632668</v>
      </c>
      <c r="P61" s="31">
        <v>0</v>
      </c>
    </row>
    <row r="62" spans="1:24" ht="14.85">
      <c r="A62" s="85">
        <v>25</v>
      </c>
      <c r="B62" s="27" t="s">
        <v>61</v>
      </c>
      <c r="C62" s="37">
        <f>SUM(C60:C61)</f>
        <v>841782975</v>
      </c>
      <c r="D62" s="37">
        <f t="shared" ref="D62:I62" si="24">SUM(D60:D61)</f>
        <v>841782975</v>
      </c>
      <c r="E62" s="37">
        <f t="shared" si="24"/>
        <v>81599975</v>
      </c>
      <c r="F62" s="37">
        <f t="shared" si="24"/>
        <v>81599975</v>
      </c>
      <c r="G62" s="37">
        <f t="shared" si="24"/>
        <v>280106257</v>
      </c>
      <c r="H62" s="37">
        <f t="shared" si="24"/>
        <v>280106257</v>
      </c>
      <c r="I62" s="37">
        <f t="shared" si="24"/>
        <v>129954287</v>
      </c>
      <c r="J62" s="37">
        <f>SUM(J60:J61)</f>
        <v>129954287</v>
      </c>
      <c r="K62" s="38">
        <f t="shared" ref="K62:P62" si="25">K60+K61</f>
        <v>1333443494</v>
      </c>
      <c r="L62" s="38">
        <f t="shared" si="25"/>
        <v>1333443494</v>
      </c>
      <c r="M62" s="40">
        <f t="shared" si="25"/>
        <v>1258143494</v>
      </c>
      <c r="N62" s="40">
        <f t="shared" si="25"/>
        <v>75300000</v>
      </c>
      <c r="O62" s="41">
        <f t="shared" si="25"/>
        <v>1258143494</v>
      </c>
      <c r="P62" s="41">
        <f t="shared" si="25"/>
        <v>75300000</v>
      </c>
    </row>
    <row r="63" spans="1:24" ht="15.55">
      <c r="B63" s="20"/>
      <c r="I63" s="39"/>
      <c r="J63" s="39"/>
    </row>
    <row r="64" spans="1:24" ht="15.55">
      <c r="B64" s="20"/>
      <c r="I64" s="39"/>
      <c r="J64" s="39"/>
    </row>
    <row r="65" spans="1:24" ht="72.7" customHeight="1">
      <c r="B65" s="20" t="s">
        <v>62</v>
      </c>
    </row>
    <row r="66" spans="1:24" ht="15.55">
      <c r="B66" s="20"/>
    </row>
    <row r="67" spans="1:24" ht="15.55">
      <c r="B67" s="20"/>
    </row>
    <row r="68" spans="1:24" ht="15.55">
      <c r="B68" s="20"/>
    </row>
    <row r="69" spans="1:24" ht="15.55">
      <c r="B69" s="20"/>
    </row>
    <row r="70" spans="1:24" ht="15.55">
      <c r="B70" s="20"/>
    </row>
    <row r="71" spans="1:24" ht="15.55">
      <c r="B71" s="20"/>
    </row>
    <row r="72" spans="1:24" s="21" customFormat="1" ht="15.55">
      <c r="A72" s="85"/>
      <c r="B72" s="20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4"/>
      <c r="R72" s="4"/>
      <c r="S72" s="4"/>
      <c r="T72" s="4"/>
      <c r="U72" s="4"/>
      <c r="V72" s="4"/>
      <c r="W72" s="4"/>
      <c r="X72" s="4"/>
    </row>
    <row r="73" spans="1:24" s="21" customFormat="1" ht="15.55">
      <c r="A73" s="85"/>
      <c r="B73" s="20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4"/>
      <c r="R73" s="4"/>
      <c r="S73" s="4"/>
      <c r="T73" s="4"/>
      <c r="U73" s="4"/>
      <c r="V73" s="4"/>
      <c r="W73" s="4"/>
      <c r="X73" s="4"/>
    </row>
    <row r="74" spans="1:24" s="21" customFormat="1" ht="15.55">
      <c r="A74" s="85"/>
      <c r="B74" s="20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4"/>
      <c r="R74" s="4"/>
      <c r="S74" s="4"/>
      <c r="T74" s="4"/>
      <c r="U74" s="4"/>
      <c r="V74" s="4"/>
      <c r="W74" s="4"/>
      <c r="X74" s="4"/>
    </row>
    <row r="75" spans="1:24" s="21" customFormat="1" ht="15.55">
      <c r="A75" s="85"/>
      <c r="B75" s="20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4"/>
      <c r="R75" s="4"/>
      <c r="S75" s="4"/>
      <c r="T75" s="4"/>
      <c r="U75" s="4"/>
      <c r="V75" s="4"/>
      <c r="W75" s="4"/>
      <c r="X75" s="4"/>
    </row>
    <row r="76" spans="1:24" s="21" customFormat="1" ht="15.55">
      <c r="A76" s="85"/>
      <c r="B76" s="20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4"/>
      <c r="R76" s="4"/>
      <c r="S76" s="4"/>
      <c r="T76" s="4"/>
      <c r="U76" s="4"/>
      <c r="V76" s="4"/>
      <c r="W76" s="4"/>
      <c r="X76" s="4"/>
    </row>
    <row r="77" spans="1:24" s="21" customFormat="1" ht="15.55">
      <c r="A77" s="85"/>
      <c r="B77" s="20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4"/>
      <c r="R77" s="4"/>
      <c r="S77" s="4"/>
      <c r="T77" s="4"/>
      <c r="U77" s="4"/>
      <c r="V77" s="4"/>
      <c r="W77" s="4"/>
      <c r="X77" s="4"/>
    </row>
    <row r="78" spans="1:24" s="21" customFormat="1" ht="15.55">
      <c r="A78" s="85"/>
      <c r="B78" s="20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4"/>
      <c r="R78" s="4"/>
      <c r="S78" s="4"/>
      <c r="T78" s="4"/>
      <c r="U78" s="4"/>
      <c r="V78" s="4"/>
      <c r="W78" s="4"/>
      <c r="X78" s="4"/>
    </row>
    <row r="79" spans="1:24" s="21" customFormat="1" ht="15.55">
      <c r="A79" s="85"/>
      <c r="B79" s="20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4"/>
      <c r="R79" s="4"/>
      <c r="S79" s="4"/>
      <c r="T79" s="4"/>
      <c r="U79" s="4"/>
      <c r="V79" s="4"/>
      <c r="W79" s="4"/>
      <c r="X79" s="4"/>
    </row>
    <row r="80" spans="1:24" s="21" customFormat="1" ht="15.55">
      <c r="A80" s="85"/>
      <c r="B80" s="20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4"/>
      <c r="R80" s="4"/>
      <c r="S80" s="4"/>
      <c r="T80" s="4"/>
      <c r="U80" s="4"/>
      <c r="V80" s="4"/>
      <c r="W80" s="4"/>
      <c r="X80" s="4"/>
    </row>
    <row r="81" spans="1:24" s="21" customFormat="1" ht="15.55">
      <c r="A81" s="85"/>
      <c r="B81" s="20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4"/>
      <c r="R81" s="4"/>
      <c r="S81" s="4"/>
      <c r="T81" s="4"/>
      <c r="U81" s="4"/>
      <c r="V81" s="4"/>
      <c r="W81" s="4"/>
      <c r="X81" s="4"/>
    </row>
    <row r="82" spans="1:24" s="21" customFormat="1" ht="15.55">
      <c r="A82" s="85"/>
      <c r="B82" s="20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4"/>
      <c r="R82" s="4"/>
      <c r="S82" s="4"/>
      <c r="T82" s="4"/>
      <c r="U82" s="4"/>
      <c r="V82" s="4"/>
      <c r="W82" s="4"/>
      <c r="X82" s="4"/>
    </row>
    <row r="83" spans="1:24" s="21" customFormat="1" ht="15.55">
      <c r="A83" s="85"/>
      <c r="B83" s="20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4"/>
      <c r="R83" s="4"/>
      <c r="S83" s="4"/>
      <c r="T83" s="4"/>
      <c r="U83" s="4"/>
      <c r="V83" s="4"/>
      <c r="W83" s="4"/>
      <c r="X83" s="4"/>
    </row>
    <row r="84" spans="1:24" s="21" customFormat="1" ht="15.55">
      <c r="A84" s="85"/>
      <c r="B84" s="20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4"/>
      <c r="R84" s="4"/>
      <c r="S84" s="4"/>
      <c r="T84" s="4"/>
      <c r="U84" s="4"/>
      <c r="V84" s="4"/>
      <c r="W84" s="4"/>
      <c r="X84" s="4"/>
    </row>
    <row r="85" spans="1:24" s="21" customFormat="1" ht="15.55">
      <c r="A85" s="85"/>
      <c r="B85" s="20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4"/>
      <c r="R85" s="4"/>
      <c r="S85" s="4"/>
      <c r="T85" s="4"/>
      <c r="U85" s="4"/>
      <c r="V85" s="4"/>
      <c r="W85" s="4"/>
      <c r="X85" s="4"/>
    </row>
    <row r="86" spans="1:24" s="21" customFormat="1" ht="15.55">
      <c r="A86" s="85"/>
      <c r="B86" s="20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4"/>
      <c r="R86" s="4"/>
      <c r="S86" s="4"/>
      <c r="T86" s="4"/>
      <c r="U86" s="4"/>
      <c r="V86" s="4"/>
      <c r="W86" s="4"/>
      <c r="X86" s="4"/>
    </row>
    <row r="87" spans="1:24" s="21" customFormat="1" ht="15.55">
      <c r="A87" s="85"/>
      <c r="B87" s="20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4"/>
      <c r="R87" s="4"/>
      <c r="S87" s="4"/>
      <c r="T87" s="4"/>
      <c r="U87" s="4"/>
      <c r="V87" s="4"/>
      <c r="W87" s="4"/>
      <c r="X87" s="4"/>
    </row>
    <row r="88" spans="1:24" s="21" customFormat="1" ht="15.55">
      <c r="A88" s="85"/>
      <c r="B88" s="20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4"/>
      <c r="R88" s="4"/>
      <c r="S88" s="4"/>
      <c r="T88" s="4"/>
      <c r="U88" s="4"/>
      <c r="V88" s="4"/>
      <c r="W88" s="4"/>
      <c r="X88" s="4"/>
    </row>
    <row r="89" spans="1:24" s="21" customFormat="1" ht="15.55">
      <c r="A89" s="85"/>
      <c r="B89" s="20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4"/>
      <c r="R89" s="4"/>
      <c r="S89" s="4"/>
      <c r="T89" s="4"/>
      <c r="U89" s="4"/>
      <c r="V89" s="4"/>
      <c r="W89" s="4"/>
      <c r="X89" s="4"/>
    </row>
    <row r="90" spans="1:24" s="21" customFormat="1" ht="15.55">
      <c r="A90" s="85"/>
      <c r="B90" s="20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4"/>
      <c r="R90" s="4"/>
      <c r="S90" s="4"/>
      <c r="T90" s="4"/>
      <c r="U90" s="4"/>
      <c r="V90" s="4"/>
      <c r="W90" s="4"/>
      <c r="X90" s="4"/>
    </row>
    <row r="91" spans="1:24" s="21" customFormat="1" ht="15.55">
      <c r="A91" s="85"/>
      <c r="B91" s="20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4"/>
      <c r="R91" s="4"/>
      <c r="S91" s="4"/>
      <c r="T91" s="4"/>
      <c r="U91" s="4"/>
      <c r="V91" s="4"/>
      <c r="W91" s="4"/>
      <c r="X91" s="4"/>
    </row>
    <row r="92" spans="1:24" s="21" customFormat="1" ht="15.55">
      <c r="A92" s="85"/>
      <c r="B92" s="20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4"/>
      <c r="R92" s="4"/>
      <c r="S92" s="4"/>
      <c r="T92" s="4"/>
      <c r="U92" s="4"/>
      <c r="V92" s="4"/>
      <c r="W92" s="4"/>
      <c r="X92" s="4"/>
    </row>
    <row r="93" spans="1:24" s="21" customFormat="1" ht="15.55">
      <c r="A93" s="85"/>
      <c r="B93" s="20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4"/>
      <c r="R93" s="4"/>
      <c r="S93" s="4"/>
      <c r="T93" s="4"/>
      <c r="U93" s="4"/>
      <c r="V93" s="4"/>
      <c r="W93" s="4"/>
      <c r="X93" s="4"/>
    </row>
    <row r="94" spans="1:24" s="21" customFormat="1" ht="15.55">
      <c r="A94" s="85"/>
      <c r="B94" s="20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4"/>
      <c r="R94" s="4"/>
      <c r="S94" s="4"/>
      <c r="T94" s="4"/>
      <c r="U94" s="4"/>
      <c r="V94" s="4"/>
      <c r="W94" s="4"/>
      <c r="X94" s="4"/>
    </row>
    <row r="95" spans="1:24" s="21" customFormat="1" ht="15.55">
      <c r="A95" s="85"/>
      <c r="B95" s="20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4"/>
      <c r="R95" s="4"/>
      <c r="S95" s="4"/>
      <c r="T95" s="4"/>
      <c r="U95" s="4"/>
      <c r="V95" s="4"/>
      <c r="W95" s="4"/>
      <c r="X95" s="4"/>
    </row>
    <row r="96" spans="1:24" s="21" customFormat="1" ht="15.55">
      <c r="A96" s="85"/>
      <c r="B96" s="20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4"/>
      <c r="R96" s="4"/>
      <c r="S96" s="4"/>
      <c r="T96" s="4"/>
      <c r="U96" s="4"/>
      <c r="V96" s="4"/>
      <c r="W96" s="4"/>
      <c r="X96" s="4"/>
    </row>
    <row r="97" spans="1:24" s="21" customFormat="1" ht="15.55">
      <c r="A97" s="85"/>
      <c r="B97" s="20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4"/>
      <c r="R97" s="4"/>
      <c r="S97" s="4"/>
      <c r="T97" s="4"/>
      <c r="U97" s="4"/>
      <c r="V97" s="4"/>
      <c r="W97" s="4"/>
      <c r="X97" s="4"/>
    </row>
    <row r="98" spans="1:24" s="21" customFormat="1" ht="15.55">
      <c r="A98" s="85"/>
      <c r="B98" s="20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4"/>
      <c r="R98" s="4"/>
      <c r="S98" s="4"/>
      <c r="T98" s="4"/>
      <c r="U98" s="4"/>
      <c r="V98" s="4"/>
      <c r="W98" s="4"/>
      <c r="X98" s="4"/>
    </row>
    <row r="99" spans="1:24" s="21" customFormat="1" ht="15.55">
      <c r="A99" s="85"/>
      <c r="B99" s="20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4"/>
      <c r="R99" s="4"/>
      <c r="S99" s="4"/>
      <c r="T99" s="4"/>
      <c r="U99" s="4"/>
      <c r="V99" s="4"/>
      <c r="W99" s="4"/>
      <c r="X99" s="4"/>
    </row>
    <row r="100" spans="1:24" s="21" customFormat="1" ht="15.55">
      <c r="A100" s="85"/>
      <c r="B100" s="20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4"/>
      <c r="R100" s="4"/>
      <c r="S100" s="4"/>
      <c r="T100" s="4"/>
      <c r="U100" s="4"/>
      <c r="V100" s="4"/>
      <c r="W100" s="4"/>
      <c r="X100" s="4"/>
    </row>
    <row r="101" spans="1:24" s="21" customFormat="1" ht="15.55">
      <c r="A101" s="85"/>
      <c r="B101" s="20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4"/>
      <c r="R101" s="4"/>
      <c r="S101" s="4"/>
      <c r="T101" s="4"/>
      <c r="U101" s="4"/>
      <c r="V101" s="4"/>
      <c r="W101" s="4"/>
      <c r="X101" s="4"/>
    </row>
    <row r="102" spans="1:24" s="21" customFormat="1" ht="15.55">
      <c r="A102" s="85"/>
      <c r="B102" s="20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4"/>
      <c r="R102" s="4"/>
      <c r="S102" s="4"/>
      <c r="T102" s="4"/>
      <c r="U102" s="4"/>
      <c r="V102" s="4"/>
      <c r="W102" s="4"/>
      <c r="X102" s="4"/>
    </row>
    <row r="103" spans="1:24" s="21" customFormat="1" ht="15.55">
      <c r="A103" s="85"/>
      <c r="B103" s="20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4"/>
      <c r="R103" s="4"/>
      <c r="S103" s="4"/>
      <c r="T103" s="4"/>
      <c r="U103" s="4"/>
      <c r="V103" s="4"/>
      <c r="W103" s="4"/>
      <c r="X103" s="4"/>
    </row>
    <row r="104" spans="1:24" s="21" customFormat="1" ht="15.55">
      <c r="A104" s="85"/>
      <c r="B104" s="20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4"/>
      <c r="R104" s="4"/>
      <c r="S104" s="4"/>
      <c r="T104" s="4"/>
      <c r="U104" s="4"/>
      <c r="V104" s="4"/>
      <c r="W104" s="4"/>
      <c r="X104" s="4"/>
    </row>
    <row r="105" spans="1:24" s="21" customFormat="1" ht="15.55">
      <c r="A105" s="85"/>
      <c r="B105" s="20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4"/>
      <c r="R105" s="4"/>
      <c r="S105" s="4"/>
      <c r="T105" s="4"/>
      <c r="U105" s="4"/>
      <c r="V105" s="4"/>
      <c r="W105" s="4"/>
      <c r="X105" s="4"/>
    </row>
    <row r="106" spans="1:24" s="21" customFormat="1" ht="15.55">
      <c r="A106" s="85"/>
      <c r="B106" s="20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4"/>
      <c r="R106" s="4"/>
      <c r="S106" s="4"/>
      <c r="T106" s="4"/>
      <c r="U106" s="4"/>
      <c r="V106" s="4"/>
      <c r="W106" s="4"/>
      <c r="X106" s="4"/>
    </row>
    <row r="107" spans="1:24" s="21" customFormat="1" ht="15.55">
      <c r="A107" s="85"/>
      <c r="B107" s="20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4"/>
      <c r="R107" s="4"/>
      <c r="S107" s="4"/>
      <c r="T107" s="4"/>
      <c r="U107" s="4"/>
      <c r="V107" s="4"/>
      <c r="W107" s="4"/>
      <c r="X107" s="4"/>
    </row>
    <row r="108" spans="1:24" s="21" customFormat="1" ht="15.55">
      <c r="A108" s="85"/>
      <c r="B108" s="20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4"/>
      <c r="R108" s="4"/>
      <c r="S108" s="4"/>
      <c r="T108" s="4"/>
      <c r="U108" s="4"/>
      <c r="V108" s="4"/>
      <c r="W108" s="4"/>
      <c r="X108" s="4"/>
    </row>
    <row r="109" spans="1:24" s="21" customFormat="1" ht="15.55">
      <c r="A109" s="85"/>
      <c r="B109" s="20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4"/>
      <c r="R109" s="4"/>
      <c r="S109" s="4"/>
      <c r="T109" s="4"/>
      <c r="U109" s="4"/>
      <c r="V109" s="4"/>
      <c r="W109" s="4"/>
      <c r="X109" s="4"/>
    </row>
    <row r="110" spans="1:24" s="21" customFormat="1" ht="15.55">
      <c r="A110" s="85"/>
      <c r="B110" s="20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4"/>
      <c r="R110" s="4"/>
      <c r="S110" s="4"/>
      <c r="T110" s="4"/>
      <c r="U110" s="4"/>
      <c r="V110" s="4"/>
      <c r="W110" s="4"/>
      <c r="X110" s="4"/>
    </row>
    <row r="111" spans="1:24" s="21" customFormat="1" ht="15.55">
      <c r="A111" s="85"/>
      <c r="B111" s="20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4"/>
      <c r="R111" s="4"/>
      <c r="S111" s="4"/>
      <c r="T111" s="4"/>
      <c r="U111" s="4"/>
      <c r="V111" s="4"/>
      <c r="W111" s="4"/>
      <c r="X111" s="4"/>
    </row>
    <row r="112" spans="1:24" s="21" customFormat="1" ht="15.55">
      <c r="A112" s="85"/>
      <c r="B112" s="20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4"/>
      <c r="R112" s="4"/>
      <c r="S112" s="4"/>
      <c r="T112" s="4"/>
      <c r="U112" s="4"/>
      <c r="V112" s="4"/>
      <c r="W112" s="4"/>
      <c r="X112" s="4"/>
    </row>
    <row r="113" spans="1:24" s="21" customFormat="1" ht="15.55">
      <c r="A113" s="85"/>
      <c r="B113" s="20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4"/>
      <c r="R113" s="4"/>
      <c r="S113" s="4"/>
      <c r="T113" s="4"/>
      <c r="U113" s="4"/>
      <c r="V113" s="4"/>
      <c r="W113" s="4"/>
      <c r="X113" s="4"/>
    </row>
    <row r="114" spans="1:24" s="21" customFormat="1" ht="15.55">
      <c r="A114" s="85"/>
      <c r="B114" s="20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4"/>
      <c r="R114" s="4"/>
      <c r="S114" s="4"/>
      <c r="T114" s="4"/>
      <c r="U114" s="4"/>
      <c r="V114" s="4"/>
      <c r="W114" s="4"/>
      <c r="X114" s="4"/>
    </row>
    <row r="115" spans="1:24" s="21" customFormat="1" ht="15.55">
      <c r="A115" s="85"/>
      <c r="B115" s="20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4"/>
      <c r="R115" s="4"/>
      <c r="S115" s="4"/>
      <c r="T115" s="4"/>
      <c r="U115" s="4"/>
      <c r="V115" s="4"/>
      <c r="W115" s="4"/>
      <c r="X115" s="4"/>
    </row>
    <row r="116" spans="1:24" s="21" customFormat="1" ht="15.55">
      <c r="A116" s="85"/>
      <c r="B116" s="20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4"/>
      <c r="R116" s="4"/>
      <c r="S116" s="4"/>
      <c r="T116" s="4"/>
      <c r="U116" s="4"/>
      <c r="V116" s="4"/>
      <c r="W116" s="4"/>
      <c r="X116" s="4"/>
    </row>
    <row r="117" spans="1:24" s="21" customFormat="1" ht="15.55">
      <c r="A117" s="85"/>
      <c r="B117" s="20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4"/>
      <c r="R117" s="4"/>
      <c r="S117" s="4"/>
      <c r="T117" s="4"/>
      <c r="U117" s="4"/>
      <c r="V117" s="4"/>
      <c r="W117" s="4"/>
      <c r="X117" s="4"/>
    </row>
    <row r="118" spans="1:24" s="21" customFormat="1" ht="15.55">
      <c r="A118" s="85"/>
      <c r="B118" s="20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4"/>
      <c r="R118" s="4"/>
      <c r="S118" s="4"/>
      <c r="T118" s="4"/>
      <c r="U118" s="4"/>
      <c r="V118" s="4"/>
      <c r="W118" s="4"/>
      <c r="X118" s="4"/>
    </row>
    <row r="119" spans="1:24" s="21" customFormat="1" ht="15.55">
      <c r="A119" s="85"/>
      <c r="B119" s="20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4"/>
      <c r="R119" s="4"/>
      <c r="S119" s="4"/>
      <c r="T119" s="4"/>
      <c r="U119" s="4"/>
      <c r="V119" s="4"/>
      <c r="W119" s="4"/>
      <c r="X119" s="4"/>
    </row>
    <row r="120" spans="1:24" s="21" customFormat="1" ht="15.55">
      <c r="A120" s="85"/>
      <c r="B120" s="20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4"/>
      <c r="R120" s="4"/>
      <c r="S120" s="4"/>
      <c r="T120" s="4"/>
      <c r="U120" s="4"/>
      <c r="V120" s="4"/>
      <c r="W120" s="4"/>
      <c r="X120" s="4"/>
    </row>
  </sheetData>
  <mergeCells count="1">
    <mergeCell ref="C1:P1"/>
  </mergeCells>
  <phoneticPr fontId="5" type="noConversion"/>
  <printOptions horizontalCentered="1" verticalCentered="1"/>
  <pageMargins left="0.78740157480314965" right="0.59055118110236227" top="0.94488188976377963" bottom="0.78740157480314965" header="0.51181102362204722" footer="0.51181102362204722"/>
  <pageSetup paperSize="9" scale="40" fitToHeight="2" orientation="landscape" verticalDpi="300" r:id="rId1"/>
  <headerFooter alignWithMargins="0"/>
  <rowBreaks count="1" manualBreakCount="1">
    <brk id="3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14"/>
  <sheetViews>
    <sheetView zoomScale="75" workbookViewId="0">
      <selection activeCell="B1" sqref="B1:J1"/>
    </sheetView>
  </sheetViews>
  <sheetFormatPr defaultColWidth="9.125" defaultRowHeight="12.7"/>
  <cols>
    <col min="1" max="1" width="9.125" style="1"/>
    <col min="2" max="2" width="51.125" style="1" customWidth="1"/>
    <col min="3" max="4" width="18.125" style="1" customWidth="1"/>
    <col min="5" max="5" width="19" style="1" customWidth="1"/>
    <col min="6" max="6" width="17.375" style="1" customWidth="1"/>
    <col min="7" max="7" width="19" style="1" customWidth="1"/>
    <col min="8" max="8" width="17.375" style="1" customWidth="1"/>
    <col min="9" max="16384" width="9.125" style="1"/>
  </cols>
  <sheetData>
    <row r="1" spans="1:19">
      <c r="B1" s="225" t="s">
        <v>245</v>
      </c>
      <c r="C1" s="225"/>
      <c r="D1" s="225"/>
      <c r="E1" s="225"/>
      <c r="F1" s="225"/>
      <c r="G1" s="225"/>
      <c r="H1" s="225"/>
      <c r="I1" s="225"/>
      <c r="J1" s="225"/>
    </row>
    <row r="2" spans="1:19" ht="20.5">
      <c r="B2" s="43" t="s">
        <v>243</v>
      </c>
      <c r="E2" s="224"/>
      <c r="F2" s="224"/>
      <c r="G2" s="224"/>
      <c r="H2" s="224"/>
    </row>
    <row r="3" spans="1:19">
      <c r="D3" s="1" t="s">
        <v>83</v>
      </c>
    </row>
    <row r="4" spans="1:19" ht="50.85">
      <c r="B4" s="44" t="s">
        <v>0</v>
      </c>
      <c r="C4" s="45" t="s">
        <v>1</v>
      </c>
      <c r="D4" s="45" t="s">
        <v>76</v>
      </c>
      <c r="E4" s="45" t="s">
        <v>68</v>
      </c>
      <c r="F4" s="45" t="s">
        <v>69</v>
      </c>
      <c r="G4" s="45" t="s">
        <v>71</v>
      </c>
      <c r="H4" s="45" t="s">
        <v>72</v>
      </c>
    </row>
    <row r="5" spans="1:19" ht="14.15">
      <c r="B5" s="46" t="s">
        <v>5</v>
      </c>
      <c r="C5" s="47" t="s">
        <v>6</v>
      </c>
      <c r="D5" s="47" t="s">
        <v>7</v>
      </c>
      <c r="E5" s="47" t="s">
        <v>8</v>
      </c>
      <c r="F5" s="47" t="s">
        <v>78</v>
      </c>
      <c r="G5" s="47" t="s">
        <v>10</v>
      </c>
      <c r="H5" s="47" t="s">
        <v>11</v>
      </c>
    </row>
    <row r="6" spans="1:19" ht="16.25">
      <c r="A6" s="1">
        <v>1</v>
      </c>
      <c r="B6" s="48" t="s">
        <v>155</v>
      </c>
      <c r="C6" s="49">
        <v>88000000</v>
      </c>
      <c r="D6" s="49">
        <v>88000000</v>
      </c>
      <c r="E6" s="49">
        <f>C6</f>
        <v>88000000</v>
      </c>
      <c r="F6" s="49"/>
      <c r="G6" s="49">
        <f>D6</f>
        <v>88000000</v>
      </c>
      <c r="H6" s="49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6.25">
      <c r="A7" s="1">
        <v>2</v>
      </c>
      <c r="B7" s="48" t="s">
        <v>156</v>
      </c>
      <c r="C7" s="49">
        <v>40000000</v>
      </c>
      <c r="D7" s="49">
        <v>40000000</v>
      </c>
      <c r="E7" s="49">
        <f t="shared" ref="E7:E13" si="0">C7</f>
        <v>40000000</v>
      </c>
      <c r="F7" s="49"/>
      <c r="G7" s="49">
        <f t="shared" ref="G7:G13" si="1">D7</f>
        <v>40000000</v>
      </c>
      <c r="H7" s="4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6.25">
      <c r="A8" s="1">
        <v>3</v>
      </c>
      <c r="B8" s="48" t="s">
        <v>157</v>
      </c>
      <c r="C8" s="49">
        <v>62000000</v>
      </c>
      <c r="D8" s="49">
        <v>62000000</v>
      </c>
      <c r="E8" s="49">
        <f t="shared" si="0"/>
        <v>62000000</v>
      </c>
      <c r="F8" s="49"/>
      <c r="G8" s="49">
        <f t="shared" si="1"/>
        <v>62000000</v>
      </c>
      <c r="H8" s="49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6.25">
      <c r="A9" s="1">
        <v>4</v>
      </c>
      <c r="B9" s="48" t="s">
        <v>212</v>
      </c>
      <c r="C9" s="49">
        <v>7300000</v>
      </c>
      <c r="D9" s="49">
        <v>7300000</v>
      </c>
      <c r="E9" s="49">
        <f t="shared" si="0"/>
        <v>7300000</v>
      </c>
      <c r="F9" s="49"/>
      <c r="G9" s="49">
        <f t="shared" si="1"/>
        <v>7300000</v>
      </c>
      <c r="H9" s="49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25">
      <c r="A10" s="1">
        <v>5</v>
      </c>
      <c r="B10" s="48" t="s">
        <v>134</v>
      </c>
      <c r="C10" s="49">
        <v>0</v>
      </c>
      <c r="D10" s="49">
        <v>0</v>
      </c>
      <c r="E10" s="49">
        <f t="shared" si="0"/>
        <v>0</v>
      </c>
      <c r="F10" s="49"/>
      <c r="G10" s="49">
        <f t="shared" si="1"/>
        <v>0</v>
      </c>
      <c r="H10" s="4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6.25">
      <c r="A11" s="1">
        <v>6</v>
      </c>
      <c r="B11" s="48" t="s">
        <v>158</v>
      </c>
      <c r="C11" s="49">
        <v>0</v>
      </c>
      <c r="D11" s="49">
        <v>0</v>
      </c>
      <c r="E11" s="49">
        <f t="shared" si="0"/>
        <v>0</v>
      </c>
      <c r="F11" s="49"/>
      <c r="G11" s="49">
        <f t="shared" si="1"/>
        <v>0</v>
      </c>
      <c r="H11" s="4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6.25">
      <c r="A12" s="1">
        <v>7</v>
      </c>
      <c r="B12" s="48" t="s">
        <v>159</v>
      </c>
      <c r="C12" s="49">
        <v>65000000</v>
      </c>
      <c r="D12" s="49">
        <v>65000000</v>
      </c>
      <c r="E12" s="49">
        <f t="shared" si="0"/>
        <v>65000000</v>
      </c>
      <c r="F12" s="49"/>
      <c r="G12" s="49">
        <f t="shared" si="1"/>
        <v>65000000</v>
      </c>
      <c r="H12" s="4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7.2" customHeight="1">
      <c r="A13" s="1">
        <v>8</v>
      </c>
      <c r="B13" s="48" t="s">
        <v>160</v>
      </c>
      <c r="C13" s="49">
        <v>2000000</v>
      </c>
      <c r="D13" s="49">
        <v>2000000</v>
      </c>
      <c r="E13" s="49">
        <f t="shared" si="0"/>
        <v>2000000</v>
      </c>
      <c r="F13" s="49"/>
      <c r="G13" s="49">
        <f t="shared" si="1"/>
        <v>2000000</v>
      </c>
      <c r="H13" s="4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55">
      <c r="A14" s="1">
        <v>9</v>
      </c>
      <c r="B14" s="50" t="s">
        <v>77</v>
      </c>
      <c r="C14" s="51">
        <f>SUM(C6:C13)</f>
        <v>264300000</v>
      </c>
      <c r="D14" s="51">
        <f>SUM(D6:D13)</f>
        <v>264300000</v>
      </c>
      <c r="E14" s="51">
        <f t="shared" ref="E14:H14" si="2">SUM(E6:E13)</f>
        <v>264300000</v>
      </c>
      <c r="F14" s="51">
        <f t="shared" si="2"/>
        <v>0</v>
      </c>
      <c r="G14" s="51">
        <f t="shared" si="2"/>
        <v>264300000</v>
      </c>
      <c r="H14" s="51">
        <f t="shared" si="2"/>
        <v>0</v>
      </c>
    </row>
  </sheetData>
  <mergeCells count="2">
    <mergeCell ref="E2:H2"/>
    <mergeCell ref="B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9"/>
  <sheetViews>
    <sheetView zoomScale="75" zoomScaleNormal="75" workbookViewId="0">
      <selection activeCell="A2" sqref="A2"/>
    </sheetView>
  </sheetViews>
  <sheetFormatPr defaultColWidth="9.125" defaultRowHeight="12.7"/>
  <cols>
    <col min="1" max="1" width="9.125" style="1" customWidth="1"/>
    <col min="2" max="2" width="71.375" style="1" customWidth="1"/>
    <col min="3" max="3" width="18.875" style="1" customWidth="1"/>
    <col min="4" max="4" width="19.25" style="1" customWidth="1"/>
    <col min="5" max="5" width="21.875" style="1" customWidth="1"/>
    <col min="6" max="6" width="21" style="1" customWidth="1"/>
    <col min="7" max="7" width="19.75" style="1" customWidth="1"/>
    <col min="8" max="8" width="21" style="1" customWidth="1"/>
    <col min="9" max="16384" width="9.125" style="1"/>
  </cols>
  <sheetData>
    <row r="1" spans="1:26">
      <c r="A1" s="226" t="s">
        <v>247</v>
      </c>
      <c r="B1" s="226"/>
      <c r="C1" s="226"/>
      <c r="D1" s="226"/>
      <c r="E1" s="226"/>
      <c r="F1" s="226"/>
      <c r="G1" s="226"/>
      <c r="H1" s="226"/>
    </row>
    <row r="2" spans="1:26" ht="20.5">
      <c r="B2" s="43" t="s">
        <v>246</v>
      </c>
      <c r="E2" s="227"/>
      <c r="F2" s="227"/>
      <c r="G2" s="227"/>
      <c r="H2" s="227"/>
    </row>
    <row r="3" spans="1:26">
      <c r="G3" s="1" t="s">
        <v>83</v>
      </c>
    </row>
    <row r="4" spans="1:26" ht="59.3">
      <c r="B4" s="53" t="s">
        <v>0</v>
      </c>
      <c r="C4" s="47" t="s">
        <v>1</v>
      </c>
      <c r="D4" s="47" t="s">
        <v>64</v>
      </c>
      <c r="E4" s="54" t="s">
        <v>68</v>
      </c>
      <c r="F4" s="54" t="s">
        <v>69</v>
      </c>
      <c r="G4" s="54" t="s">
        <v>71</v>
      </c>
      <c r="H4" s="54" t="s">
        <v>72</v>
      </c>
      <c r="J4" s="3"/>
    </row>
    <row r="5" spans="1:26" ht="14.15">
      <c r="B5" s="47" t="s">
        <v>5</v>
      </c>
      <c r="C5" s="47" t="s">
        <v>6</v>
      </c>
      <c r="D5" s="47" t="s">
        <v>7</v>
      </c>
      <c r="E5" s="47" t="s">
        <v>8</v>
      </c>
      <c r="F5" s="47" t="s">
        <v>78</v>
      </c>
      <c r="G5" s="47" t="s">
        <v>10</v>
      </c>
      <c r="H5" s="47" t="s">
        <v>11</v>
      </c>
    </row>
    <row r="6" spans="1:26" ht="16.25">
      <c r="A6" s="1">
        <v>1</v>
      </c>
      <c r="B6" s="67" t="s">
        <v>213</v>
      </c>
      <c r="C6" s="55">
        <v>0</v>
      </c>
      <c r="D6" s="55">
        <v>0</v>
      </c>
      <c r="E6" s="56">
        <f>C6</f>
        <v>0</v>
      </c>
      <c r="F6" s="56"/>
      <c r="G6" s="56">
        <f>D6</f>
        <v>0</v>
      </c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6.25">
      <c r="A7" s="1">
        <v>2</v>
      </c>
      <c r="B7" s="66" t="s">
        <v>152</v>
      </c>
      <c r="C7" s="55">
        <v>0</v>
      </c>
      <c r="D7" s="55">
        <v>0</v>
      </c>
      <c r="E7" s="56">
        <f>C7</f>
        <v>0</v>
      </c>
      <c r="F7" s="56"/>
      <c r="G7" s="56">
        <f>D7</f>
        <v>0</v>
      </c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16.25">
      <c r="A8" s="1">
        <v>3</v>
      </c>
      <c r="B8" s="66" t="s">
        <v>153</v>
      </c>
      <c r="C8" s="56">
        <v>0</v>
      </c>
      <c r="D8" s="56">
        <v>0</v>
      </c>
      <c r="E8" s="56">
        <f>C8</f>
        <v>0</v>
      </c>
      <c r="F8" s="56"/>
      <c r="G8" s="56">
        <f>D8</f>
        <v>0</v>
      </c>
      <c r="H8" s="5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5">
      <c r="A9" s="1">
        <v>4</v>
      </c>
      <c r="B9" s="66" t="s">
        <v>154</v>
      </c>
      <c r="C9" s="55">
        <v>8000000</v>
      </c>
      <c r="D9" s="55">
        <v>8000000</v>
      </c>
      <c r="E9" s="56">
        <f>C9</f>
        <v>8000000</v>
      </c>
      <c r="F9" s="56"/>
      <c r="G9" s="56">
        <f>D9</f>
        <v>8000000</v>
      </c>
      <c r="H9" s="5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6.95">
      <c r="A10" s="1">
        <v>5</v>
      </c>
      <c r="B10" s="50" t="s">
        <v>79</v>
      </c>
      <c r="C10" s="58">
        <f>SUM(C6:C9)</f>
        <v>8000000</v>
      </c>
      <c r="D10" s="58">
        <f>SUM(D6:D9)</f>
        <v>8000000</v>
      </c>
      <c r="E10" s="58">
        <f>SUM(E6:E9)</f>
        <v>8000000</v>
      </c>
      <c r="F10" s="58">
        <f>SUM(F6:F9)</f>
        <v>0</v>
      </c>
      <c r="G10" s="58">
        <f>D10</f>
        <v>8000000</v>
      </c>
      <c r="H10" s="58">
        <f>SUM(H6:H9)</f>
        <v>0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0"/>
      <c r="W10" s="60"/>
      <c r="X10" s="61"/>
      <c r="Y10" s="61"/>
      <c r="Z10" s="61"/>
    </row>
    <row r="11" spans="1:26" ht="16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4" spans="1:26" ht="59.3">
      <c r="B14" s="53" t="s">
        <v>0</v>
      </c>
      <c r="C14" s="47" t="s">
        <v>1</v>
      </c>
      <c r="D14" s="47" t="s">
        <v>64</v>
      </c>
      <c r="E14" s="54" t="s">
        <v>68</v>
      </c>
      <c r="F14" s="54" t="s">
        <v>69</v>
      </c>
      <c r="G14" s="54" t="s">
        <v>71</v>
      </c>
      <c r="H14" s="54" t="s">
        <v>72</v>
      </c>
    </row>
    <row r="15" spans="1:26" ht="14.15">
      <c r="B15" s="47" t="s">
        <v>5</v>
      </c>
      <c r="C15" s="47" t="s">
        <v>6</v>
      </c>
      <c r="D15" s="47" t="s">
        <v>7</v>
      </c>
      <c r="E15" s="47" t="s">
        <v>8</v>
      </c>
      <c r="F15" s="47" t="s">
        <v>78</v>
      </c>
      <c r="G15" s="47" t="s">
        <v>10</v>
      </c>
      <c r="H15" s="47" t="s">
        <v>11</v>
      </c>
    </row>
    <row r="16" spans="1:26" ht="28.25">
      <c r="A16" s="1">
        <v>1</v>
      </c>
      <c r="B16" s="7" t="s">
        <v>230</v>
      </c>
      <c r="C16" s="62">
        <v>26522000</v>
      </c>
      <c r="D16" s="62">
        <v>26522000</v>
      </c>
      <c r="E16" s="56">
        <f>C16</f>
        <v>26522000</v>
      </c>
      <c r="F16" s="56"/>
      <c r="G16" s="56">
        <f>E16</f>
        <v>26522000</v>
      </c>
      <c r="H16" s="56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6.95">
      <c r="A17" s="1">
        <v>2</v>
      </c>
      <c r="B17" s="50" t="s">
        <v>80</v>
      </c>
      <c r="C17" s="58">
        <f>SUM(C16:C16)</f>
        <v>26522000</v>
      </c>
      <c r="D17" s="58">
        <f>SUM(D16:D16)</f>
        <v>26522000</v>
      </c>
      <c r="E17" s="58">
        <f>SUM(E16:E16)</f>
        <v>26522000</v>
      </c>
      <c r="F17" s="58">
        <f t="shared" ref="F17:H17" si="0">SUM(F16:F16)</f>
        <v>0</v>
      </c>
      <c r="G17" s="58">
        <f t="shared" si="0"/>
        <v>26522000</v>
      </c>
      <c r="H17" s="58">
        <f t="shared" si="0"/>
        <v>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60"/>
      <c r="X17" s="61"/>
      <c r="Y17" s="61"/>
      <c r="Z17" s="61"/>
    </row>
    <row r="19" spans="1:26" ht="18.350000000000001">
      <c r="B19" s="64" t="s">
        <v>81</v>
      </c>
      <c r="C19" s="65">
        <f t="shared" ref="C19:H19" si="1">C17+C10</f>
        <v>34522000</v>
      </c>
      <c r="D19" s="65">
        <f t="shared" si="1"/>
        <v>34522000</v>
      </c>
      <c r="E19" s="65">
        <f t="shared" si="1"/>
        <v>34522000</v>
      </c>
      <c r="F19" s="65">
        <f t="shared" si="1"/>
        <v>0</v>
      </c>
      <c r="G19" s="65">
        <f t="shared" si="1"/>
        <v>34522000</v>
      </c>
      <c r="H19" s="65">
        <f t="shared" si="1"/>
        <v>0</v>
      </c>
    </row>
  </sheetData>
  <mergeCells count="2">
    <mergeCell ref="A1:H1"/>
    <mergeCell ref="E2:H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4"/>
  <sheetViews>
    <sheetView zoomScale="75" zoomScaleNormal="75" workbookViewId="0">
      <selection activeCell="E26" sqref="E26"/>
    </sheetView>
  </sheetViews>
  <sheetFormatPr defaultColWidth="9.125" defaultRowHeight="12.7"/>
  <cols>
    <col min="1" max="1" width="9.125" style="1" customWidth="1"/>
    <col min="2" max="2" width="71.375" style="1" customWidth="1"/>
    <col min="3" max="3" width="18.875" style="1" customWidth="1"/>
    <col min="4" max="4" width="23.375" style="69" customWidth="1"/>
    <col min="5" max="5" width="21.875" style="1" customWidth="1"/>
    <col min="6" max="6" width="19.75" style="1" customWidth="1"/>
    <col min="7" max="16384" width="9.125" style="1"/>
  </cols>
  <sheetData>
    <row r="1" spans="1:24">
      <c r="B1" s="226" t="s">
        <v>248</v>
      </c>
      <c r="C1" s="226"/>
      <c r="D1" s="226"/>
      <c r="E1" s="226"/>
      <c r="F1" s="226"/>
    </row>
    <row r="2" spans="1:24">
      <c r="B2" s="224"/>
      <c r="C2" s="224"/>
      <c r="D2" s="224"/>
      <c r="E2" s="224"/>
      <c r="F2" s="224"/>
      <c r="G2" s="68"/>
    </row>
    <row r="3" spans="1:24" ht="20.5">
      <c r="B3" s="43" t="s">
        <v>249</v>
      </c>
    </row>
    <row r="4" spans="1:24">
      <c r="F4" s="1" t="s">
        <v>83</v>
      </c>
    </row>
    <row r="5" spans="1:24" ht="59.3">
      <c r="B5" s="53" t="s">
        <v>0</v>
      </c>
      <c r="C5" s="47" t="s">
        <v>1</v>
      </c>
      <c r="D5" s="70" t="s">
        <v>64</v>
      </c>
      <c r="E5" s="54" t="s">
        <v>68</v>
      </c>
      <c r="F5" s="54" t="s">
        <v>71</v>
      </c>
      <c r="H5" s="3"/>
    </row>
    <row r="6" spans="1:24" ht="14.15">
      <c r="B6" s="47" t="s">
        <v>5</v>
      </c>
      <c r="C6" s="47" t="s">
        <v>6</v>
      </c>
      <c r="D6" s="70" t="s">
        <v>7</v>
      </c>
      <c r="E6" s="47" t="s">
        <v>8</v>
      </c>
      <c r="F6" s="47" t="s">
        <v>9</v>
      </c>
    </row>
    <row r="7" spans="1:24" ht="16.25">
      <c r="A7" s="1">
        <v>1</v>
      </c>
      <c r="B7" s="7" t="s">
        <v>82</v>
      </c>
      <c r="C7" s="55">
        <v>34304200</v>
      </c>
      <c r="D7" s="55">
        <v>34304200</v>
      </c>
      <c r="E7" s="56">
        <f>C7</f>
        <v>34304200</v>
      </c>
      <c r="F7" s="56">
        <f>D7</f>
        <v>34304200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6.25">
      <c r="A8" s="1">
        <v>2</v>
      </c>
      <c r="B8" s="7" t="s">
        <v>84</v>
      </c>
      <c r="C8" s="55">
        <v>29644270</v>
      </c>
      <c r="D8" s="55">
        <v>29644270</v>
      </c>
      <c r="E8" s="56">
        <f t="shared" ref="E8:E19" si="0">C8</f>
        <v>29644270</v>
      </c>
      <c r="F8" s="56">
        <f t="shared" ref="F8:F14" si="1">D8</f>
        <v>29644270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4" ht="16.25">
      <c r="A9" s="1">
        <v>3</v>
      </c>
      <c r="B9" s="7" t="s">
        <v>85</v>
      </c>
      <c r="C9" s="56">
        <v>3201399</v>
      </c>
      <c r="D9" s="56">
        <v>3201399</v>
      </c>
      <c r="E9" s="56">
        <f t="shared" si="0"/>
        <v>3201399</v>
      </c>
      <c r="F9" s="56">
        <f t="shared" si="1"/>
        <v>3201399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25">
      <c r="A10" s="1">
        <v>4</v>
      </c>
      <c r="B10" s="7" t="s">
        <v>89</v>
      </c>
      <c r="C10" s="55">
        <v>71509500</v>
      </c>
      <c r="D10" s="55">
        <v>71509500</v>
      </c>
      <c r="E10" s="56">
        <f>C10</f>
        <v>71509500</v>
      </c>
      <c r="F10" s="56">
        <f>D10</f>
        <v>71509500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25">
      <c r="A11" s="1">
        <v>5</v>
      </c>
      <c r="B11" s="7" t="s">
        <v>139</v>
      </c>
      <c r="C11" s="55">
        <v>66300</v>
      </c>
      <c r="D11" s="55">
        <v>66300</v>
      </c>
      <c r="E11" s="56">
        <f>C11</f>
        <v>66300</v>
      </c>
      <c r="F11" s="56">
        <f>D11</f>
        <v>66300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6.25">
      <c r="A12" s="1">
        <v>6</v>
      </c>
      <c r="B12" s="7" t="s">
        <v>231</v>
      </c>
      <c r="C12" s="55">
        <v>142200</v>
      </c>
      <c r="D12" s="55">
        <v>142200</v>
      </c>
      <c r="E12" s="56">
        <f t="shared" si="0"/>
        <v>142200</v>
      </c>
      <c r="F12" s="56">
        <f t="shared" si="1"/>
        <v>142200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1:24" ht="33.549999999999997" customHeight="1">
      <c r="A13" s="1">
        <v>7</v>
      </c>
      <c r="B13" s="9" t="s">
        <v>136</v>
      </c>
      <c r="C13" s="58">
        <f>SUM(C7:C12)</f>
        <v>138867869</v>
      </c>
      <c r="D13" s="58">
        <f>SUM(D7:D12)</f>
        <v>138867869</v>
      </c>
      <c r="E13" s="58">
        <f t="shared" si="0"/>
        <v>138867869</v>
      </c>
      <c r="F13" s="58">
        <f t="shared" si="1"/>
        <v>138867869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9.65">
      <c r="A14" s="1">
        <v>8</v>
      </c>
      <c r="B14" s="9" t="s">
        <v>137</v>
      </c>
      <c r="C14" s="58">
        <v>41592100</v>
      </c>
      <c r="D14" s="58">
        <v>41592100</v>
      </c>
      <c r="E14" s="58">
        <f t="shared" si="0"/>
        <v>41592100</v>
      </c>
      <c r="F14" s="58">
        <f t="shared" si="1"/>
        <v>41592100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6.25">
      <c r="A15" s="1">
        <v>9</v>
      </c>
      <c r="B15" s="7" t="s">
        <v>138</v>
      </c>
      <c r="C15" s="56">
        <v>2875840</v>
      </c>
      <c r="D15" s="56">
        <v>2875840</v>
      </c>
      <c r="E15" s="56">
        <f t="shared" si="0"/>
        <v>2875840</v>
      </c>
      <c r="F15" s="56">
        <f t="shared" ref="F15:F22" si="2">D15</f>
        <v>2875840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6.25">
      <c r="A16" s="1">
        <v>10</v>
      </c>
      <c r="B16" s="7" t="s">
        <v>135</v>
      </c>
      <c r="C16" s="55">
        <v>8369000</v>
      </c>
      <c r="D16" s="55">
        <v>8369000</v>
      </c>
      <c r="E16" s="56">
        <f t="shared" si="0"/>
        <v>8369000</v>
      </c>
      <c r="F16" s="56">
        <f t="shared" si="2"/>
        <v>8369000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</row>
    <row r="17" spans="1:24" ht="28.25">
      <c r="A17" s="1">
        <v>11</v>
      </c>
      <c r="B17" s="7" t="s">
        <v>232</v>
      </c>
      <c r="C17" s="55">
        <f>3960000+4640495</f>
        <v>8600495</v>
      </c>
      <c r="D17" s="55">
        <f>3960000+4640495</f>
        <v>8600495</v>
      </c>
      <c r="E17" s="56">
        <f t="shared" si="0"/>
        <v>8600495</v>
      </c>
      <c r="F17" s="56">
        <f t="shared" si="2"/>
        <v>8600495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1:24" ht="16.25">
      <c r="A18" s="1">
        <v>12</v>
      </c>
      <c r="B18" s="7" t="s">
        <v>219</v>
      </c>
      <c r="C18" s="55">
        <f>8838000+1496500</f>
        <v>10334500</v>
      </c>
      <c r="D18" s="55">
        <f>8838000+1496500</f>
        <v>10334500</v>
      </c>
      <c r="E18" s="56">
        <f t="shared" si="0"/>
        <v>10334500</v>
      </c>
      <c r="F18" s="56">
        <f t="shared" si="2"/>
        <v>10334500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1:24" ht="16.25">
      <c r="A19" s="1">
        <v>13</v>
      </c>
      <c r="B19" s="7" t="s">
        <v>233</v>
      </c>
      <c r="C19" s="55">
        <v>2825000</v>
      </c>
      <c r="D19" s="55">
        <v>2825001</v>
      </c>
      <c r="E19" s="56">
        <f t="shared" si="0"/>
        <v>2825000</v>
      </c>
      <c r="F19" s="56">
        <f t="shared" si="2"/>
        <v>2825001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1:24" ht="29.65">
      <c r="A20" s="1">
        <v>14</v>
      </c>
      <c r="B20" s="9" t="s">
        <v>86</v>
      </c>
      <c r="C20" s="58">
        <f>SUM(C15:C19)</f>
        <v>33004835</v>
      </c>
      <c r="D20" s="58">
        <f>SUM(D15:D19)</f>
        <v>33004836</v>
      </c>
      <c r="E20" s="58">
        <f t="shared" ref="E20:F20" si="3">SUM(E15:E19)</f>
        <v>33004835</v>
      </c>
      <c r="F20" s="58">
        <f t="shared" si="3"/>
        <v>33004836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6.25">
      <c r="A21" s="1">
        <v>15</v>
      </c>
      <c r="B21" s="7" t="s">
        <v>87</v>
      </c>
      <c r="C21" s="56">
        <v>2351880</v>
      </c>
      <c r="D21" s="56">
        <v>2351880</v>
      </c>
      <c r="E21" s="56">
        <f>C21</f>
        <v>2351880</v>
      </c>
      <c r="F21" s="56">
        <f t="shared" si="2"/>
        <v>2351880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9.65">
      <c r="A22" s="1">
        <v>16</v>
      </c>
      <c r="B22" s="9" t="s">
        <v>88</v>
      </c>
      <c r="C22" s="58">
        <f>C21</f>
        <v>2351880</v>
      </c>
      <c r="D22" s="58">
        <f>D21</f>
        <v>2351880</v>
      </c>
      <c r="E22" s="58">
        <f>C22</f>
        <v>2351880</v>
      </c>
      <c r="F22" s="58">
        <f t="shared" si="2"/>
        <v>2351880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95">
      <c r="A23" s="1">
        <v>18</v>
      </c>
      <c r="B23" s="50" t="s">
        <v>140</v>
      </c>
      <c r="C23" s="58">
        <f>C13+C14+C20+C22</f>
        <v>215816684</v>
      </c>
      <c r="D23" s="58">
        <f t="shared" ref="D23:F23" si="4">D13+D14+D20+D22</f>
        <v>215816685</v>
      </c>
      <c r="E23" s="58">
        <f t="shared" si="4"/>
        <v>215816684</v>
      </c>
      <c r="F23" s="58">
        <f t="shared" si="4"/>
        <v>215816685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60"/>
      <c r="U23" s="60"/>
      <c r="V23" s="61"/>
      <c r="W23" s="61"/>
      <c r="X23" s="61"/>
    </row>
    <row r="24" spans="1:24">
      <c r="D24" s="1"/>
    </row>
  </sheetData>
  <mergeCells count="2">
    <mergeCell ref="B1:F1"/>
    <mergeCell ref="B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2" sqref="B2:F2"/>
    </sheetView>
  </sheetViews>
  <sheetFormatPr defaultColWidth="9.125" defaultRowHeight="12.7"/>
  <cols>
    <col min="1" max="1" width="9.125" style="1" customWidth="1"/>
    <col min="2" max="2" width="35.875" style="1" customWidth="1"/>
    <col min="3" max="3" width="17.25" style="1" customWidth="1"/>
    <col min="4" max="4" width="18" style="69" customWidth="1"/>
    <col min="5" max="5" width="19.875" style="1" customWidth="1"/>
    <col min="6" max="6" width="20" style="1" customWidth="1"/>
    <col min="7" max="7" width="37.625" style="76" customWidth="1"/>
    <col min="8" max="8" width="12.875" style="1" customWidth="1"/>
    <col min="9" max="9" width="13.625" style="1" customWidth="1"/>
    <col min="10" max="10" width="20.75" style="1" customWidth="1"/>
    <col min="11" max="11" width="18" style="1" customWidth="1"/>
    <col min="12" max="16384" width="9.125" style="1"/>
  </cols>
  <sheetData>
    <row r="1" spans="1:8">
      <c r="B1" s="3"/>
      <c r="C1" s="3"/>
      <c r="D1" s="72"/>
      <c r="E1" s="3"/>
      <c r="F1" s="3"/>
      <c r="G1" s="22"/>
      <c r="H1" s="3"/>
    </row>
    <row r="2" spans="1:8">
      <c r="B2" s="228" t="s">
        <v>253</v>
      </c>
      <c r="C2" s="228"/>
      <c r="D2" s="228"/>
      <c r="E2" s="228"/>
      <c r="F2" s="228"/>
      <c r="G2" s="22"/>
      <c r="H2" s="3"/>
    </row>
    <row r="3" spans="1:8">
      <c r="B3" s="224"/>
      <c r="C3" s="224"/>
      <c r="D3" s="224"/>
      <c r="E3" s="224"/>
      <c r="F3" s="224"/>
      <c r="G3" s="68"/>
      <c r="H3" s="68"/>
    </row>
    <row r="4" spans="1:8" ht="20.5">
      <c r="B4" s="43" t="s">
        <v>250</v>
      </c>
      <c r="C4" s="3"/>
      <c r="E4" s="3"/>
      <c r="F4" s="3"/>
      <c r="G4" s="22"/>
      <c r="H4" s="3"/>
    </row>
    <row r="5" spans="1:8">
      <c r="B5" s="3"/>
      <c r="C5" s="3"/>
      <c r="E5" s="3"/>
      <c r="F5" s="3" t="s">
        <v>83</v>
      </c>
      <c r="G5" s="22"/>
      <c r="H5" s="3"/>
    </row>
    <row r="6" spans="1:8" ht="25.45">
      <c r="B6" s="73" t="s">
        <v>0</v>
      </c>
      <c r="C6" s="74" t="s">
        <v>92</v>
      </c>
      <c r="D6" s="75" t="s">
        <v>93</v>
      </c>
      <c r="E6" s="74" t="s">
        <v>94</v>
      </c>
      <c r="F6" s="74" t="s">
        <v>95</v>
      </c>
    </row>
    <row r="7" spans="1:8">
      <c r="B7" s="77" t="s">
        <v>5</v>
      </c>
      <c r="C7" s="77" t="s">
        <v>6</v>
      </c>
      <c r="D7" s="78" t="s">
        <v>7</v>
      </c>
      <c r="E7" s="77" t="s">
        <v>8</v>
      </c>
      <c r="F7" s="77" t="s">
        <v>9</v>
      </c>
    </row>
    <row r="8" spans="1:8" ht="50.3" customHeight="1">
      <c r="A8" s="1">
        <v>1</v>
      </c>
      <c r="B8" s="214" t="s">
        <v>234</v>
      </c>
      <c r="C8" s="80">
        <v>750000000</v>
      </c>
      <c r="D8" s="81">
        <v>750000000</v>
      </c>
      <c r="E8" s="80">
        <f>D8-C8</f>
        <v>0</v>
      </c>
      <c r="F8" s="82" t="s">
        <v>252</v>
      </c>
    </row>
    <row r="9" spans="1:8" ht="50.3" customHeight="1">
      <c r="A9" s="1">
        <v>2</v>
      </c>
      <c r="B9" s="214" t="s">
        <v>235</v>
      </c>
      <c r="C9" s="80">
        <v>254590000</v>
      </c>
      <c r="D9" s="81">
        <v>304590000</v>
      </c>
      <c r="E9" s="80">
        <f>D9-C9</f>
        <v>50000000</v>
      </c>
      <c r="F9" s="82" t="s">
        <v>251</v>
      </c>
    </row>
    <row r="10" spans="1:8">
      <c r="A10" s="1">
        <v>3</v>
      </c>
      <c r="B10" s="79" t="s">
        <v>91</v>
      </c>
      <c r="C10" s="83">
        <f>SUM(C8:C9)</f>
        <v>1004590000</v>
      </c>
      <c r="D10" s="83">
        <f t="shared" ref="D10:E10" si="0">SUM(D8:D9)</f>
        <v>1054590000</v>
      </c>
      <c r="E10" s="83">
        <f t="shared" si="0"/>
        <v>50000000</v>
      </c>
      <c r="F10" s="83"/>
    </row>
    <row r="12" spans="1:8">
      <c r="C12" s="76"/>
      <c r="E12" s="84"/>
    </row>
  </sheetData>
  <mergeCells count="2">
    <mergeCell ref="B2:F2"/>
    <mergeCell ref="B3:F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82"/>
  <sheetViews>
    <sheetView view="pageBreakPreview" zoomScale="60" zoomScaleNormal="60" workbookViewId="0">
      <selection activeCell="B1" sqref="B1:N1"/>
    </sheetView>
  </sheetViews>
  <sheetFormatPr defaultColWidth="9.125" defaultRowHeight="12.7"/>
  <cols>
    <col min="1" max="1" width="9.125" style="1" customWidth="1"/>
    <col min="2" max="2" width="45.375" style="1" customWidth="1"/>
    <col min="3" max="3" width="22.125" style="85" customWidth="1"/>
    <col min="4" max="4" width="22.375" style="85" customWidth="1"/>
    <col min="5" max="5" width="14.25" style="85" customWidth="1"/>
    <col min="6" max="6" width="14.75" style="85" customWidth="1"/>
    <col min="7" max="8" width="13.375" style="85" customWidth="1"/>
    <col min="9" max="9" width="21.25" style="85" customWidth="1"/>
    <col min="10" max="10" width="21.75" style="85" customWidth="1"/>
    <col min="11" max="11" width="22.375" style="85" customWidth="1"/>
    <col min="12" max="12" width="18.125" style="85" customWidth="1"/>
    <col min="13" max="13" width="21.375" style="85" customWidth="1"/>
    <col min="14" max="14" width="18.125" style="85" customWidth="1"/>
    <col min="15" max="16384" width="9.125" style="1"/>
  </cols>
  <sheetData>
    <row r="1" spans="1:16">
      <c r="B1" s="228" t="s">
        <v>255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6" ht="20.5">
      <c r="B2" s="43" t="s">
        <v>254</v>
      </c>
      <c r="J2" s="226"/>
      <c r="K2" s="226"/>
      <c r="L2" s="226"/>
      <c r="M2" s="226"/>
      <c r="N2" s="226"/>
    </row>
    <row r="4" spans="1:16">
      <c r="B4" s="16" t="s">
        <v>96</v>
      </c>
      <c r="M4" s="1" t="s">
        <v>83</v>
      </c>
    </row>
    <row r="5" spans="1:16" ht="59.3">
      <c r="B5" s="86" t="s">
        <v>0</v>
      </c>
      <c r="C5" s="47" t="s">
        <v>1</v>
      </c>
      <c r="D5" s="47" t="s">
        <v>76</v>
      </c>
      <c r="E5" s="47" t="s">
        <v>2</v>
      </c>
      <c r="F5" s="47" t="s">
        <v>102</v>
      </c>
      <c r="G5" s="47" t="s">
        <v>70</v>
      </c>
      <c r="H5" s="47" t="s">
        <v>103</v>
      </c>
      <c r="I5" s="54" t="s">
        <v>3</v>
      </c>
      <c r="J5" s="54" t="s">
        <v>4</v>
      </c>
      <c r="K5" s="54" t="s">
        <v>68</v>
      </c>
      <c r="L5" s="54" t="s">
        <v>69</v>
      </c>
      <c r="M5" s="54" t="s">
        <v>71</v>
      </c>
      <c r="N5" s="54" t="s">
        <v>72</v>
      </c>
      <c r="P5" s="3"/>
    </row>
    <row r="6" spans="1:16" ht="15.55">
      <c r="B6" s="87" t="s">
        <v>5</v>
      </c>
      <c r="C6" s="87" t="s">
        <v>6</v>
      </c>
      <c r="D6" s="87" t="s">
        <v>7</v>
      </c>
      <c r="E6" s="87" t="s">
        <v>8</v>
      </c>
      <c r="F6" s="87" t="s">
        <v>9</v>
      </c>
      <c r="G6" s="87" t="s">
        <v>10</v>
      </c>
      <c r="H6" s="87" t="s">
        <v>11</v>
      </c>
      <c r="I6" s="87" t="s">
        <v>12</v>
      </c>
      <c r="J6" s="87" t="s">
        <v>13</v>
      </c>
      <c r="K6" s="87" t="s">
        <v>14</v>
      </c>
      <c r="L6" s="87" t="s">
        <v>15</v>
      </c>
      <c r="M6" s="87" t="s">
        <v>16</v>
      </c>
      <c r="N6" s="87" t="s">
        <v>215</v>
      </c>
    </row>
    <row r="7" spans="1:16" ht="18.350000000000001">
      <c r="A7" s="1">
        <v>1</v>
      </c>
      <c r="B7" s="202" t="s">
        <v>220</v>
      </c>
      <c r="C7" s="201">
        <v>3190000</v>
      </c>
      <c r="D7" s="201">
        <v>3190000</v>
      </c>
      <c r="E7" s="113"/>
      <c r="F7" s="113"/>
      <c r="G7" s="113"/>
      <c r="H7" s="113"/>
      <c r="I7" s="113">
        <f>C7+E7+G7</f>
        <v>3190000</v>
      </c>
      <c r="J7" s="113">
        <f>D7+F7+H7</f>
        <v>3190000</v>
      </c>
      <c r="K7" s="113">
        <f>C7</f>
        <v>3190000</v>
      </c>
      <c r="L7" s="113"/>
      <c r="M7" s="113">
        <f>J7</f>
        <v>3190000</v>
      </c>
      <c r="N7" s="113"/>
    </row>
    <row r="8" spans="1:16" ht="18.350000000000001">
      <c r="A8" s="1">
        <v>2</v>
      </c>
      <c r="B8" s="202" t="s">
        <v>256</v>
      </c>
      <c r="C8" s="201">
        <v>2500000</v>
      </c>
      <c r="D8" s="201">
        <v>2500000</v>
      </c>
      <c r="E8" s="113"/>
      <c r="F8" s="113"/>
      <c r="G8" s="113"/>
      <c r="H8" s="113"/>
      <c r="I8" s="113">
        <f t="shared" ref="I8:I21" si="0">C8+E8+G8</f>
        <v>2500000</v>
      </c>
      <c r="J8" s="113">
        <f t="shared" ref="J8:J21" si="1">D8+F8+H8</f>
        <v>2500000</v>
      </c>
      <c r="K8" s="113">
        <f t="shared" ref="K8:K21" si="2">C8</f>
        <v>2500000</v>
      </c>
      <c r="L8" s="113"/>
      <c r="M8" s="113">
        <f t="shared" ref="M8:M21" si="3">J8</f>
        <v>2500000</v>
      </c>
      <c r="N8" s="113"/>
    </row>
    <row r="9" spans="1:16" ht="18.350000000000001">
      <c r="A9" s="1">
        <v>3</v>
      </c>
      <c r="B9" s="200" t="s">
        <v>257</v>
      </c>
      <c r="C9" s="201">
        <v>200000</v>
      </c>
      <c r="D9" s="201">
        <v>200000</v>
      </c>
      <c r="E9" s="113"/>
      <c r="F9" s="113"/>
      <c r="G9" s="113"/>
      <c r="H9" s="113"/>
      <c r="I9" s="113">
        <f t="shared" si="0"/>
        <v>200000</v>
      </c>
      <c r="J9" s="113">
        <f t="shared" si="1"/>
        <v>200000</v>
      </c>
      <c r="K9" s="113">
        <f t="shared" si="2"/>
        <v>200000</v>
      </c>
      <c r="L9" s="113"/>
      <c r="M9" s="113">
        <f t="shared" si="3"/>
        <v>200000</v>
      </c>
      <c r="N9" s="113"/>
    </row>
    <row r="10" spans="1:16" ht="36.700000000000003" customHeight="1">
      <c r="A10" s="1">
        <v>4</v>
      </c>
      <c r="B10" s="202" t="s">
        <v>258</v>
      </c>
      <c r="C10" s="201">
        <v>1500000</v>
      </c>
      <c r="D10" s="201">
        <v>1500000</v>
      </c>
      <c r="E10" s="113"/>
      <c r="F10" s="113"/>
      <c r="G10" s="113"/>
      <c r="H10" s="113"/>
      <c r="I10" s="113">
        <f t="shared" si="0"/>
        <v>1500000</v>
      </c>
      <c r="J10" s="113">
        <f t="shared" si="1"/>
        <v>1500000</v>
      </c>
      <c r="K10" s="113">
        <f t="shared" si="2"/>
        <v>1500000</v>
      </c>
      <c r="L10" s="113"/>
      <c r="M10" s="113">
        <f t="shared" si="3"/>
        <v>1500000</v>
      </c>
      <c r="N10" s="113"/>
    </row>
    <row r="11" spans="1:16" ht="36.700000000000003" customHeight="1">
      <c r="A11" s="1">
        <v>5</v>
      </c>
      <c r="B11" s="202" t="s">
        <v>259</v>
      </c>
      <c r="C11" s="201">
        <v>3000000</v>
      </c>
      <c r="D11" s="201">
        <v>3000000</v>
      </c>
      <c r="E11" s="113"/>
      <c r="F11" s="113"/>
      <c r="G11" s="113"/>
      <c r="H11" s="113"/>
      <c r="I11" s="113">
        <f t="shared" si="0"/>
        <v>3000000</v>
      </c>
      <c r="J11" s="113">
        <f t="shared" si="1"/>
        <v>3000000</v>
      </c>
      <c r="K11" s="113">
        <f t="shared" si="2"/>
        <v>3000000</v>
      </c>
      <c r="L11" s="113"/>
      <c r="M11" s="113">
        <f t="shared" si="3"/>
        <v>3000000</v>
      </c>
      <c r="N11" s="113"/>
    </row>
    <row r="12" spans="1:16" ht="36.700000000000003" customHeight="1">
      <c r="A12" s="1">
        <v>6</v>
      </c>
      <c r="B12" s="200" t="s">
        <v>260</v>
      </c>
      <c r="C12" s="201">
        <v>1000000</v>
      </c>
      <c r="D12" s="201">
        <v>1000000</v>
      </c>
      <c r="E12" s="113"/>
      <c r="F12" s="113"/>
      <c r="G12" s="113"/>
      <c r="H12" s="113"/>
      <c r="I12" s="113">
        <f t="shared" si="0"/>
        <v>1000000</v>
      </c>
      <c r="J12" s="113">
        <f t="shared" si="1"/>
        <v>1000000</v>
      </c>
      <c r="K12" s="113">
        <f t="shared" si="2"/>
        <v>1000000</v>
      </c>
      <c r="L12" s="113"/>
      <c r="M12" s="113">
        <f t="shared" si="3"/>
        <v>1000000</v>
      </c>
      <c r="N12" s="113"/>
    </row>
    <row r="13" spans="1:16" ht="36.700000000000003" customHeight="1">
      <c r="A13" s="1">
        <v>7</v>
      </c>
      <c r="B13" s="202" t="s">
        <v>261</v>
      </c>
      <c r="C13" s="201">
        <v>2598425</v>
      </c>
      <c r="D13" s="201">
        <v>2598425</v>
      </c>
      <c r="E13" s="113"/>
      <c r="F13" s="113"/>
      <c r="G13" s="113"/>
      <c r="H13" s="113"/>
      <c r="I13" s="113">
        <f t="shared" si="0"/>
        <v>2598425</v>
      </c>
      <c r="J13" s="113">
        <f t="shared" si="1"/>
        <v>2598425</v>
      </c>
      <c r="K13" s="113">
        <f t="shared" si="2"/>
        <v>2598425</v>
      </c>
      <c r="L13" s="113"/>
      <c r="M13" s="113">
        <f t="shared" si="3"/>
        <v>2598425</v>
      </c>
      <c r="N13" s="113"/>
    </row>
    <row r="14" spans="1:16" ht="36.700000000000003" customHeight="1">
      <c r="A14" s="1">
        <v>8</v>
      </c>
      <c r="B14" s="200" t="s">
        <v>262</v>
      </c>
      <c r="C14" s="201">
        <v>6000000</v>
      </c>
      <c r="D14" s="201">
        <v>6000000</v>
      </c>
      <c r="E14" s="113"/>
      <c r="F14" s="113"/>
      <c r="G14" s="113"/>
      <c r="H14" s="113"/>
      <c r="I14" s="113">
        <f t="shared" si="0"/>
        <v>6000000</v>
      </c>
      <c r="J14" s="113">
        <f t="shared" si="1"/>
        <v>6000000</v>
      </c>
      <c r="K14" s="113">
        <f t="shared" si="2"/>
        <v>6000000</v>
      </c>
      <c r="L14" s="113"/>
      <c r="M14" s="113">
        <f t="shared" si="3"/>
        <v>6000000</v>
      </c>
      <c r="N14" s="113"/>
    </row>
    <row r="15" spans="1:16" ht="36.700000000000003" customHeight="1">
      <c r="A15" s="1">
        <v>9</v>
      </c>
      <c r="B15" s="200" t="s">
        <v>263</v>
      </c>
      <c r="C15" s="201">
        <v>37500000</v>
      </c>
      <c r="D15" s="201">
        <v>37500000</v>
      </c>
      <c r="E15" s="113"/>
      <c r="F15" s="113"/>
      <c r="G15" s="113"/>
      <c r="H15" s="113"/>
      <c r="I15" s="113">
        <f t="shared" si="0"/>
        <v>37500000</v>
      </c>
      <c r="J15" s="113">
        <f t="shared" si="1"/>
        <v>37500000</v>
      </c>
      <c r="K15" s="113">
        <f t="shared" si="2"/>
        <v>37500000</v>
      </c>
      <c r="L15" s="113"/>
      <c r="M15" s="113">
        <f t="shared" si="3"/>
        <v>37500000</v>
      </c>
      <c r="N15" s="113"/>
    </row>
    <row r="16" spans="1:16" ht="36.700000000000003" customHeight="1">
      <c r="A16" s="1">
        <v>10</v>
      </c>
      <c r="B16" s="202" t="s">
        <v>264</v>
      </c>
      <c r="C16" s="201">
        <v>2000000</v>
      </c>
      <c r="D16" s="201">
        <v>2000000</v>
      </c>
      <c r="E16" s="113"/>
      <c r="F16" s="113"/>
      <c r="G16" s="113"/>
      <c r="H16" s="113"/>
      <c r="I16" s="113">
        <f t="shared" si="0"/>
        <v>2000000</v>
      </c>
      <c r="J16" s="113">
        <f t="shared" si="1"/>
        <v>2000000</v>
      </c>
      <c r="K16" s="113">
        <f t="shared" si="2"/>
        <v>2000000</v>
      </c>
      <c r="L16" s="113"/>
      <c r="M16" s="113">
        <f t="shared" si="3"/>
        <v>2000000</v>
      </c>
      <c r="N16" s="113"/>
    </row>
    <row r="17" spans="1:14" ht="36.700000000000003" customHeight="1">
      <c r="A17" s="1">
        <v>11</v>
      </c>
      <c r="B17" s="217" t="s">
        <v>265</v>
      </c>
      <c r="C17" s="218">
        <f>(136574865+50000000)/1.27</f>
        <v>146909342.51968503</v>
      </c>
      <c r="D17" s="218">
        <f>(136574865+50000000)/1.27</f>
        <v>146909342.51968503</v>
      </c>
      <c r="E17" s="113"/>
      <c r="F17" s="113"/>
      <c r="G17" s="113"/>
      <c r="H17" s="113"/>
      <c r="I17" s="113">
        <f t="shared" si="0"/>
        <v>146909342.51968503</v>
      </c>
      <c r="J17" s="113">
        <f t="shared" si="1"/>
        <v>146909342.51968503</v>
      </c>
      <c r="K17" s="113">
        <f t="shared" si="2"/>
        <v>146909342.51968503</v>
      </c>
      <c r="L17" s="113"/>
      <c r="M17" s="113">
        <f t="shared" si="3"/>
        <v>146909342.51968503</v>
      </c>
      <c r="N17" s="113"/>
    </row>
    <row r="18" spans="1:14" ht="18.350000000000001">
      <c r="A18" s="1">
        <v>12</v>
      </c>
      <c r="B18" s="217" t="s">
        <v>266</v>
      </c>
      <c r="C18" s="218">
        <f>307784207/1.27</f>
        <v>242349769.29133859</v>
      </c>
      <c r="D18" s="218">
        <f>307784207/1.27</f>
        <v>242349769.29133859</v>
      </c>
      <c r="E18" s="113"/>
      <c r="F18" s="113"/>
      <c r="G18" s="113"/>
      <c r="H18" s="113"/>
      <c r="I18" s="113">
        <f t="shared" si="0"/>
        <v>242349769.29133859</v>
      </c>
      <c r="J18" s="113">
        <f t="shared" ref="J18:J20" si="4">D18+F18+H18</f>
        <v>242349769.29133859</v>
      </c>
      <c r="K18" s="113">
        <f t="shared" ref="K18:K20" si="5">C18</f>
        <v>242349769.29133859</v>
      </c>
      <c r="L18" s="113"/>
      <c r="M18" s="113">
        <f t="shared" si="3"/>
        <v>242349769.29133859</v>
      </c>
      <c r="N18" s="113"/>
    </row>
    <row r="19" spans="1:14" ht="18.350000000000001">
      <c r="A19" s="1">
        <v>13</v>
      </c>
      <c r="B19" s="202"/>
      <c r="C19" s="201"/>
      <c r="D19" s="201"/>
      <c r="E19" s="113"/>
      <c r="F19" s="113"/>
      <c r="G19" s="113"/>
      <c r="H19" s="113"/>
      <c r="I19" s="113">
        <f t="shared" si="0"/>
        <v>0</v>
      </c>
      <c r="J19" s="113">
        <f t="shared" si="4"/>
        <v>0</v>
      </c>
      <c r="K19" s="113">
        <f t="shared" si="5"/>
        <v>0</v>
      </c>
      <c r="L19" s="113"/>
      <c r="M19" s="113">
        <f t="shared" si="3"/>
        <v>0</v>
      </c>
      <c r="N19" s="113"/>
    </row>
    <row r="20" spans="1:14" ht="18.350000000000001">
      <c r="A20" s="1">
        <v>14</v>
      </c>
      <c r="B20" s="202"/>
      <c r="C20" s="201"/>
      <c r="D20" s="201"/>
      <c r="E20" s="113"/>
      <c r="F20" s="113"/>
      <c r="G20" s="113"/>
      <c r="H20" s="113"/>
      <c r="I20" s="113">
        <f t="shared" si="0"/>
        <v>0</v>
      </c>
      <c r="J20" s="113">
        <f t="shared" si="4"/>
        <v>0</v>
      </c>
      <c r="K20" s="113">
        <f t="shared" si="5"/>
        <v>0</v>
      </c>
      <c r="L20" s="113"/>
      <c r="M20" s="113">
        <f t="shared" si="3"/>
        <v>0</v>
      </c>
      <c r="N20" s="113"/>
    </row>
    <row r="21" spans="1:14" ht="18.350000000000001">
      <c r="A21" s="1">
        <v>15</v>
      </c>
      <c r="B21" s="202"/>
      <c r="C21" s="201"/>
      <c r="D21" s="201"/>
      <c r="E21" s="113"/>
      <c r="F21" s="113"/>
      <c r="G21" s="113"/>
      <c r="H21" s="113"/>
      <c r="I21" s="113">
        <f t="shared" si="0"/>
        <v>0</v>
      </c>
      <c r="J21" s="113">
        <f t="shared" si="1"/>
        <v>0</v>
      </c>
      <c r="K21" s="113">
        <f t="shared" si="2"/>
        <v>0</v>
      </c>
      <c r="L21" s="113"/>
      <c r="M21" s="113">
        <f t="shared" si="3"/>
        <v>0</v>
      </c>
      <c r="N21" s="113"/>
    </row>
    <row r="22" spans="1:14" ht="18.350000000000001">
      <c r="A22" s="1">
        <v>16</v>
      </c>
      <c r="B22" s="202"/>
      <c r="C22" s="201"/>
      <c r="D22" s="201"/>
      <c r="E22" s="113"/>
      <c r="F22" s="113"/>
      <c r="G22" s="113"/>
      <c r="H22" s="113"/>
      <c r="I22" s="113">
        <f t="shared" ref="I22:I29" si="6">C22+E22+G22</f>
        <v>0</v>
      </c>
      <c r="J22" s="113">
        <f t="shared" ref="J22:J29" si="7">D22+F22+H22</f>
        <v>0</v>
      </c>
      <c r="K22" s="113">
        <f t="shared" ref="K22:K29" si="8">C22</f>
        <v>0</v>
      </c>
      <c r="L22" s="113"/>
      <c r="M22" s="113">
        <f t="shared" ref="M22:M29" si="9">J22</f>
        <v>0</v>
      </c>
      <c r="N22" s="113"/>
    </row>
    <row r="23" spans="1:14" ht="18.350000000000001">
      <c r="A23" s="1">
        <v>17</v>
      </c>
      <c r="B23" s="202"/>
      <c r="C23" s="201"/>
      <c r="D23" s="201"/>
      <c r="E23" s="113"/>
      <c r="F23" s="113"/>
      <c r="G23" s="113"/>
      <c r="H23" s="113"/>
      <c r="I23" s="113">
        <f t="shared" si="6"/>
        <v>0</v>
      </c>
      <c r="J23" s="113">
        <f t="shared" si="7"/>
        <v>0</v>
      </c>
      <c r="K23" s="113">
        <f t="shared" si="8"/>
        <v>0</v>
      </c>
      <c r="L23" s="113"/>
      <c r="M23" s="113">
        <f t="shared" si="9"/>
        <v>0</v>
      </c>
      <c r="N23" s="113"/>
    </row>
    <row r="24" spans="1:14" ht="18.350000000000001">
      <c r="A24" s="1">
        <v>18</v>
      </c>
      <c r="B24" s="202"/>
      <c r="C24" s="201"/>
      <c r="D24" s="201"/>
      <c r="E24" s="113"/>
      <c r="F24" s="113"/>
      <c r="G24" s="113"/>
      <c r="H24" s="113"/>
      <c r="I24" s="113">
        <f t="shared" si="6"/>
        <v>0</v>
      </c>
      <c r="J24" s="113">
        <f t="shared" si="7"/>
        <v>0</v>
      </c>
      <c r="K24" s="113">
        <f t="shared" si="8"/>
        <v>0</v>
      </c>
      <c r="L24" s="113"/>
      <c r="M24" s="113">
        <f t="shared" si="9"/>
        <v>0</v>
      </c>
      <c r="N24" s="113"/>
    </row>
    <row r="25" spans="1:14" ht="18.350000000000001">
      <c r="A25" s="1">
        <v>19</v>
      </c>
      <c r="B25" s="202"/>
      <c r="C25" s="201"/>
      <c r="D25" s="201"/>
      <c r="E25" s="113"/>
      <c r="F25" s="113"/>
      <c r="G25" s="113"/>
      <c r="H25" s="113"/>
      <c r="I25" s="113">
        <f t="shared" si="6"/>
        <v>0</v>
      </c>
      <c r="J25" s="113">
        <f t="shared" si="7"/>
        <v>0</v>
      </c>
      <c r="K25" s="113">
        <f t="shared" si="8"/>
        <v>0</v>
      </c>
      <c r="L25" s="113"/>
      <c r="M25" s="113">
        <f t="shared" si="9"/>
        <v>0</v>
      </c>
      <c r="N25" s="113"/>
    </row>
    <row r="26" spans="1:14" ht="18.350000000000001">
      <c r="A26" s="1">
        <v>20</v>
      </c>
      <c r="B26" s="202"/>
      <c r="C26" s="201"/>
      <c r="D26" s="201"/>
      <c r="E26" s="113"/>
      <c r="F26" s="113"/>
      <c r="G26" s="113"/>
      <c r="H26" s="113"/>
      <c r="I26" s="113">
        <f t="shared" si="6"/>
        <v>0</v>
      </c>
      <c r="J26" s="113">
        <f t="shared" si="7"/>
        <v>0</v>
      </c>
      <c r="K26" s="113">
        <f t="shared" si="8"/>
        <v>0</v>
      </c>
      <c r="L26" s="113"/>
      <c r="M26" s="113">
        <f t="shared" si="9"/>
        <v>0</v>
      </c>
      <c r="N26" s="113"/>
    </row>
    <row r="27" spans="1:14" ht="18.350000000000001">
      <c r="A27" s="1">
        <v>21</v>
      </c>
      <c r="B27" s="202"/>
      <c r="C27" s="201"/>
      <c r="D27" s="201"/>
      <c r="E27" s="113"/>
      <c r="F27" s="113"/>
      <c r="G27" s="113"/>
      <c r="H27" s="113"/>
      <c r="I27" s="113">
        <f t="shared" si="6"/>
        <v>0</v>
      </c>
      <c r="J27" s="113">
        <f t="shared" si="7"/>
        <v>0</v>
      </c>
      <c r="K27" s="113">
        <f t="shared" si="8"/>
        <v>0</v>
      </c>
      <c r="L27" s="113"/>
      <c r="M27" s="113">
        <f t="shared" si="9"/>
        <v>0</v>
      </c>
      <c r="N27" s="113"/>
    </row>
    <row r="28" spans="1:14" ht="18.350000000000001">
      <c r="A28" s="1">
        <v>22</v>
      </c>
      <c r="B28" s="202"/>
      <c r="C28" s="210"/>
      <c r="D28" s="210"/>
      <c r="E28" s="113"/>
      <c r="F28" s="113"/>
      <c r="G28" s="113"/>
      <c r="H28" s="113"/>
      <c r="I28" s="113">
        <f t="shared" si="6"/>
        <v>0</v>
      </c>
      <c r="J28" s="113">
        <f t="shared" si="7"/>
        <v>0</v>
      </c>
      <c r="K28" s="113">
        <f t="shared" si="8"/>
        <v>0</v>
      </c>
      <c r="L28" s="113"/>
      <c r="M28" s="113">
        <f t="shared" si="9"/>
        <v>0</v>
      </c>
      <c r="N28" s="113"/>
    </row>
    <row r="29" spans="1:14" ht="18.350000000000001">
      <c r="A29" s="1">
        <v>23</v>
      </c>
      <c r="B29" s="211" t="s">
        <v>214</v>
      </c>
      <c r="C29" s="212">
        <f>SUM(C7:C28)*0.27</f>
        <v>121161834.93897638</v>
      </c>
      <c r="D29" s="212">
        <f>SUM(D7:D28)*0.27</f>
        <v>121161834.93897638</v>
      </c>
      <c r="E29" s="113"/>
      <c r="F29" s="113"/>
      <c r="G29" s="113"/>
      <c r="H29" s="113"/>
      <c r="I29" s="113">
        <f t="shared" si="6"/>
        <v>121161834.93897638</v>
      </c>
      <c r="J29" s="113">
        <f t="shared" si="7"/>
        <v>121161834.93897638</v>
      </c>
      <c r="K29" s="113">
        <f t="shared" si="8"/>
        <v>121161834.93897638</v>
      </c>
      <c r="L29" s="113"/>
      <c r="M29" s="113">
        <f t="shared" si="9"/>
        <v>121161834.93897638</v>
      </c>
      <c r="N29" s="113"/>
    </row>
    <row r="30" spans="1:14" ht="18.350000000000001">
      <c r="A30" s="1">
        <v>24</v>
      </c>
      <c r="B30" s="90" t="s">
        <v>91</v>
      </c>
      <c r="C30" s="114">
        <f>SUM(C7:C29)</f>
        <v>569909371.75</v>
      </c>
      <c r="D30" s="114">
        <f>SUM(D7:D29)</f>
        <v>569909371.75</v>
      </c>
      <c r="E30" s="114">
        <f>SUM(E7:E28)</f>
        <v>0</v>
      </c>
      <c r="F30" s="114">
        <f>SUM(F7:F28)</f>
        <v>0</v>
      </c>
      <c r="G30" s="114">
        <f>SUM(G7:G28)</f>
        <v>0</v>
      </c>
      <c r="H30" s="114">
        <f>SUM(H7:H28)</f>
        <v>0</v>
      </c>
      <c r="I30" s="114">
        <f>SUM(I7:I29)</f>
        <v>569909371.75</v>
      </c>
      <c r="J30" s="114">
        <f t="shared" ref="J30:N30" si="10">SUM(J7:J29)</f>
        <v>569909371.75</v>
      </c>
      <c r="K30" s="114">
        <f t="shared" si="10"/>
        <v>569909371.75</v>
      </c>
      <c r="L30" s="114">
        <f t="shared" si="10"/>
        <v>0</v>
      </c>
      <c r="M30" s="114">
        <f t="shared" si="10"/>
        <v>569909371.75</v>
      </c>
      <c r="N30" s="114">
        <f t="shared" si="10"/>
        <v>0</v>
      </c>
    </row>
    <row r="31" spans="1:14" ht="18.350000000000001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4" ht="23.3">
      <c r="B32" s="93"/>
      <c r="D32" s="95"/>
      <c r="F32" s="96"/>
    </row>
    <row r="33" spans="1:14" ht="18.350000000000001">
      <c r="B33" s="97" t="s">
        <v>97</v>
      </c>
    </row>
    <row r="34" spans="1:14" ht="59.3">
      <c r="B34" s="86" t="s">
        <v>0</v>
      </c>
      <c r="C34" s="47" t="s">
        <v>1</v>
      </c>
      <c r="D34" s="47" t="s">
        <v>76</v>
      </c>
      <c r="E34" s="47" t="s">
        <v>2</v>
      </c>
      <c r="F34" s="47" t="s">
        <v>102</v>
      </c>
      <c r="G34" s="47" t="s">
        <v>70</v>
      </c>
      <c r="H34" s="47" t="s">
        <v>103</v>
      </c>
      <c r="I34" s="54" t="s">
        <v>3</v>
      </c>
      <c r="J34" s="54" t="s">
        <v>4</v>
      </c>
      <c r="K34" s="54" t="s">
        <v>68</v>
      </c>
      <c r="L34" s="54" t="s">
        <v>69</v>
      </c>
      <c r="M34" s="54" t="s">
        <v>71</v>
      </c>
      <c r="N34" s="54" t="s">
        <v>72</v>
      </c>
    </row>
    <row r="35" spans="1:14" ht="15.55">
      <c r="B35" s="87" t="s">
        <v>5</v>
      </c>
      <c r="C35" s="87" t="s">
        <v>6</v>
      </c>
      <c r="D35" s="87" t="s">
        <v>7</v>
      </c>
      <c r="E35" s="87" t="s">
        <v>8</v>
      </c>
      <c r="F35" s="87" t="s">
        <v>9</v>
      </c>
      <c r="G35" s="87" t="s">
        <v>10</v>
      </c>
      <c r="H35" s="87" t="s">
        <v>11</v>
      </c>
      <c r="I35" s="87" t="s">
        <v>12</v>
      </c>
      <c r="J35" s="87" t="s">
        <v>13</v>
      </c>
      <c r="K35" s="87" t="s">
        <v>14</v>
      </c>
      <c r="L35" s="87" t="s">
        <v>15</v>
      </c>
      <c r="M35" s="87" t="s">
        <v>16</v>
      </c>
      <c r="N35" s="87" t="s">
        <v>215</v>
      </c>
    </row>
    <row r="36" spans="1:14" ht="18.350000000000001">
      <c r="A36" s="1">
        <v>1</v>
      </c>
      <c r="B36" s="200"/>
      <c r="C36" s="201"/>
      <c r="D36" s="201"/>
      <c r="E36" s="113"/>
      <c r="F36" s="113"/>
      <c r="G36" s="113"/>
      <c r="H36" s="113"/>
      <c r="I36" s="113">
        <f>C36+E36+G36</f>
        <v>0</v>
      </c>
      <c r="J36" s="113">
        <f>D36+F36+H36</f>
        <v>0</v>
      </c>
      <c r="K36" s="113">
        <f>C36</f>
        <v>0</v>
      </c>
      <c r="L36" s="113"/>
      <c r="M36" s="113">
        <f>J36</f>
        <v>0</v>
      </c>
      <c r="N36" s="113"/>
    </row>
    <row r="37" spans="1:14" ht="18.350000000000001">
      <c r="A37" s="1">
        <v>2</v>
      </c>
      <c r="B37" s="186" t="s">
        <v>214</v>
      </c>
      <c r="C37" s="203">
        <f>C36*0.27</f>
        <v>0</v>
      </c>
      <c r="D37" s="203">
        <f>D36*0.27</f>
        <v>0</v>
      </c>
      <c r="E37" s="88"/>
      <c r="F37" s="88"/>
      <c r="G37" s="88"/>
      <c r="H37" s="88"/>
      <c r="I37" s="113">
        <f>C37+E37+G37</f>
        <v>0</v>
      </c>
      <c r="J37" s="113">
        <f>D37+F37+H37</f>
        <v>0</v>
      </c>
      <c r="K37" s="113">
        <f>C37</f>
        <v>0</v>
      </c>
      <c r="L37" s="113"/>
      <c r="M37" s="113">
        <f>D37</f>
        <v>0</v>
      </c>
      <c r="N37" s="88"/>
    </row>
    <row r="38" spans="1:14" ht="18.350000000000001">
      <c r="A38" s="1">
        <v>3</v>
      </c>
      <c r="B38" s="90" t="s">
        <v>91</v>
      </c>
      <c r="C38" s="204">
        <f>SUM(C36:C37)</f>
        <v>0</v>
      </c>
      <c r="D38" s="204">
        <f>SUM(D36:D37)</f>
        <v>0</v>
      </c>
      <c r="E38" s="204">
        <f>SUM(E37:E37)</f>
        <v>0</v>
      </c>
      <c r="F38" s="204">
        <f>SUM(F37:F37)</f>
        <v>0</v>
      </c>
      <c r="G38" s="204">
        <f>SUM(G37:G37)</f>
        <v>0</v>
      </c>
      <c r="H38" s="204">
        <f>SUM(H37:H37)</f>
        <v>0</v>
      </c>
      <c r="I38" s="204">
        <f>SUM(I36:I37)</f>
        <v>0</v>
      </c>
      <c r="J38" s="204">
        <f>SUM(J36:J37)</f>
        <v>0</v>
      </c>
      <c r="K38" s="204">
        <f>SUM(K36:K37)</f>
        <v>0</v>
      </c>
      <c r="L38" s="204">
        <f>SUM(L37:L37)</f>
        <v>0</v>
      </c>
      <c r="M38" s="204">
        <f>SUM(M36:M37)</f>
        <v>0</v>
      </c>
      <c r="N38" s="204">
        <f>SUM(N37:N37)</f>
        <v>0</v>
      </c>
    </row>
    <row r="39" spans="1:14" ht="17.649999999999999">
      <c r="B39" s="93"/>
      <c r="C39" s="94"/>
      <c r="D39" s="95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1:14" ht="18.350000000000001">
      <c r="B40" s="98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</row>
    <row r="41" spans="1:14" ht="17.649999999999999">
      <c r="B41" s="93" t="s">
        <v>175</v>
      </c>
    </row>
    <row r="42" spans="1:14" ht="59.3">
      <c r="B42" s="86" t="s">
        <v>0</v>
      </c>
      <c r="C42" s="47" t="s">
        <v>1</v>
      </c>
      <c r="D42" s="47" t="s">
        <v>76</v>
      </c>
      <c r="E42" s="47" t="s">
        <v>2</v>
      </c>
      <c r="F42" s="47" t="s">
        <v>102</v>
      </c>
      <c r="G42" s="47" t="s">
        <v>70</v>
      </c>
      <c r="H42" s="47" t="s">
        <v>103</v>
      </c>
      <c r="I42" s="54" t="s">
        <v>3</v>
      </c>
      <c r="J42" s="54" t="s">
        <v>4</v>
      </c>
      <c r="K42" s="54" t="s">
        <v>68</v>
      </c>
      <c r="L42" s="54" t="s">
        <v>69</v>
      </c>
      <c r="M42" s="54" t="s">
        <v>71</v>
      </c>
      <c r="N42" s="54" t="s">
        <v>72</v>
      </c>
    </row>
    <row r="43" spans="1:14" ht="15.55">
      <c r="B43" s="87" t="s">
        <v>5</v>
      </c>
      <c r="C43" s="87" t="s">
        <v>6</v>
      </c>
      <c r="D43" s="87" t="s">
        <v>7</v>
      </c>
      <c r="E43" s="87" t="s">
        <v>8</v>
      </c>
      <c r="F43" s="87" t="s">
        <v>9</v>
      </c>
      <c r="G43" s="87" t="s">
        <v>10</v>
      </c>
      <c r="H43" s="87" t="s">
        <v>11</v>
      </c>
      <c r="I43" s="87" t="s">
        <v>12</v>
      </c>
      <c r="J43" s="87" t="s">
        <v>13</v>
      </c>
      <c r="K43" s="87" t="s">
        <v>14</v>
      </c>
      <c r="L43" s="87" t="s">
        <v>15</v>
      </c>
      <c r="M43" s="87" t="s">
        <v>16</v>
      </c>
      <c r="N43" s="87" t="s">
        <v>215</v>
      </c>
    </row>
    <row r="44" spans="1:14" ht="18.350000000000001">
      <c r="A44" s="1">
        <v>1</v>
      </c>
      <c r="B44" s="100"/>
      <c r="C44" s="101"/>
      <c r="D44" s="102"/>
      <c r="E44" s="101"/>
      <c r="F44" s="101"/>
      <c r="G44" s="101"/>
      <c r="H44" s="101"/>
      <c r="I44" s="89"/>
      <c r="J44" s="103"/>
      <c r="K44" s="89"/>
      <c r="L44" s="101"/>
      <c r="M44" s="103"/>
      <c r="N44" s="101"/>
    </row>
    <row r="45" spans="1:14" ht="18.350000000000001">
      <c r="A45" s="1">
        <v>2</v>
      </c>
      <c r="B45" s="104"/>
      <c r="C45" s="101"/>
      <c r="D45" s="105"/>
      <c r="E45" s="101"/>
      <c r="F45" s="101"/>
      <c r="G45" s="101"/>
      <c r="H45" s="101"/>
      <c r="I45" s="89"/>
      <c r="J45" s="101"/>
      <c r="K45" s="89"/>
      <c r="L45" s="101"/>
      <c r="M45" s="103"/>
      <c r="N45" s="101"/>
    </row>
    <row r="46" spans="1:14" ht="18.350000000000001">
      <c r="A46" s="1">
        <v>3</v>
      </c>
      <c r="B46" s="90" t="s">
        <v>91</v>
      </c>
      <c r="C46" s="89">
        <f>SUM(C44:C45)</f>
        <v>0</v>
      </c>
      <c r="D46" s="89">
        <f>SUM(D44:D45)</f>
        <v>0</v>
      </c>
      <c r="E46" s="89">
        <f t="shared" ref="E46:N46" si="11">SUM(E43:E45)</f>
        <v>0</v>
      </c>
      <c r="F46" s="89">
        <f t="shared" si="11"/>
        <v>0</v>
      </c>
      <c r="G46" s="89">
        <f t="shared" si="11"/>
        <v>0</v>
      </c>
      <c r="H46" s="89">
        <f t="shared" si="11"/>
        <v>0</v>
      </c>
      <c r="I46" s="89">
        <f t="shared" si="11"/>
        <v>0</v>
      </c>
      <c r="J46" s="89">
        <f t="shared" si="11"/>
        <v>0</v>
      </c>
      <c r="K46" s="89">
        <f t="shared" si="11"/>
        <v>0</v>
      </c>
      <c r="L46" s="89">
        <f t="shared" si="11"/>
        <v>0</v>
      </c>
      <c r="M46" s="89">
        <f t="shared" si="11"/>
        <v>0</v>
      </c>
      <c r="N46" s="89">
        <f t="shared" si="11"/>
        <v>0</v>
      </c>
    </row>
    <row r="47" spans="1:14" ht="17.649999999999999"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</row>
    <row r="48" spans="1:14" ht="18.350000000000001">
      <c r="B48" s="98" t="s">
        <v>98</v>
      </c>
      <c r="C48" s="99">
        <f>C30+C38</f>
        <v>569909371.75</v>
      </c>
      <c r="D48" s="99">
        <f>D38+D46+D30</f>
        <v>569909371.75</v>
      </c>
      <c r="E48" s="99">
        <f>E30+E38</f>
        <v>0</v>
      </c>
      <c r="F48" s="99">
        <f>F30+F38</f>
        <v>0</v>
      </c>
      <c r="G48" s="99">
        <f>G30+G38</f>
        <v>0</v>
      </c>
      <c r="H48" s="99">
        <f>H30+H38</f>
        <v>0</v>
      </c>
      <c r="I48" s="99">
        <f>I30+I38+I46</f>
        <v>569909371.75</v>
      </c>
      <c r="J48" s="99">
        <f>J30+J38</f>
        <v>569909371.75</v>
      </c>
      <c r="K48" s="99">
        <f>K30+K38+K46</f>
        <v>569909371.75</v>
      </c>
      <c r="L48" s="99">
        <f>L30+L38</f>
        <v>0</v>
      </c>
      <c r="M48" s="99">
        <f>M30+M38</f>
        <v>569909371.75</v>
      </c>
      <c r="N48" s="99">
        <f>N30+N38</f>
        <v>0</v>
      </c>
    </row>
    <row r="49" spans="2:14" ht="18.350000000000001">
      <c r="B49" s="98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</row>
    <row r="50" spans="2:14">
      <c r="B50" s="229" t="s">
        <v>236</v>
      </c>
      <c r="C50" s="229"/>
      <c r="D50" s="229"/>
      <c r="E50" s="229"/>
      <c r="F50" s="229"/>
      <c r="G50" s="229"/>
      <c r="H50" s="229"/>
      <c r="I50" s="229"/>
    </row>
    <row r="52" spans="2:14" ht="72">
      <c r="B52" s="44" t="s">
        <v>0</v>
      </c>
      <c r="C52" s="108" t="s">
        <v>99</v>
      </c>
      <c r="D52" s="108" t="s">
        <v>100</v>
      </c>
      <c r="E52" s="108" t="s">
        <v>101</v>
      </c>
      <c r="F52" s="108" t="s">
        <v>101</v>
      </c>
      <c r="G52" s="108" t="s">
        <v>101</v>
      </c>
      <c r="H52" s="108" t="s">
        <v>101</v>
      </c>
      <c r="I52" s="108" t="s">
        <v>101</v>
      </c>
      <c r="J52" s="108" t="s">
        <v>101</v>
      </c>
      <c r="K52" s="1"/>
      <c r="L52" s="1"/>
      <c r="M52" s="1"/>
      <c r="N52" s="1"/>
    </row>
    <row r="53" spans="2:14">
      <c r="B53" s="109"/>
      <c r="C53" s="110"/>
      <c r="D53" s="110"/>
      <c r="E53" s="110"/>
      <c r="F53" s="110"/>
      <c r="G53" s="110"/>
      <c r="H53" s="110"/>
      <c r="I53" s="110"/>
      <c r="J53" s="110"/>
      <c r="K53" s="1"/>
      <c r="L53" s="1"/>
      <c r="M53" s="1"/>
      <c r="N53" s="1"/>
    </row>
    <row r="54" spans="2:14" ht="15.55">
      <c r="B54" s="111" t="s">
        <v>90</v>
      </c>
      <c r="C54" s="110"/>
      <c r="D54" s="110"/>
      <c r="E54" s="110"/>
      <c r="F54" s="110"/>
      <c r="G54" s="110"/>
      <c r="H54" s="110"/>
      <c r="I54" s="110"/>
      <c r="J54" s="110"/>
      <c r="K54" s="1"/>
      <c r="L54" s="1"/>
      <c r="M54" s="1"/>
      <c r="N54" s="1"/>
    </row>
    <row r="57" spans="2:14" ht="15.55">
      <c r="B57" s="112"/>
    </row>
    <row r="67" spans="2:14" ht="17.649999999999999"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4" ht="17.649999999999999">
      <c r="B68" s="106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</row>
    <row r="69" spans="2:14" ht="17.649999999999999">
      <c r="B69" s="106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</row>
    <row r="70" spans="2:14" ht="17.649999999999999">
      <c r="B70" s="106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</row>
    <row r="71" spans="2:14" ht="17.649999999999999">
      <c r="B71" s="106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</row>
    <row r="72" spans="2:14" ht="17.649999999999999">
      <c r="B72" s="106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</row>
    <row r="73" spans="2:14" ht="17.649999999999999">
      <c r="B73" s="106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</row>
    <row r="74" spans="2:14" ht="17.649999999999999">
      <c r="B74" s="93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</row>
    <row r="75" spans="2:14" ht="17.649999999999999">
      <c r="B75" s="93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</row>
    <row r="76" spans="2:14" ht="17.649999999999999">
      <c r="B76" s="93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</row>
    <row r="77" spans="2:14" ht="17.649999999999999">
      <c r="B77" s="93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</row>
    <row r="78" spans="2:14" ht="17.649999999999999">
      <c r="B78" s="93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</row>
    <row r="79" spans="2:14" ht="17.649999999999999">
      <c r="B79" s="93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</row>
    <row r="80" spans="2:14" ht="17.649999999999999">
      <c r="B80" s="93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</row>
    <row r="81" spans="2:14" ht="17.649999999999999">
      <c r="B81" s="93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</row>
    <row r="82" spans="2:14" ht="17.649999999999999">
      <c r="B82" s="93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</row>
  </sheetData>
  <mergeCells count="3">
    <mergeCell ref="B50:I50"/>
    <mergeCell ref="B1:N1"/>
    <mergeCell ref="J2:N2"/>
  </mergeCells>
  <phoneticPr fontId="5" type="noConversion"/>
  <pageMargins left="0.47244094488188981" right="0.43307086614173229" top="0.45" bottom="0.42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4"/>
  <sheetViews>
    <sheetView workbookViewId="0">
      <selection activeCell="B2" sqref="B2"/>
    </sheetView>
  </sheetViews>
  <sheetFormatPr defaultColWidth="9.125" defaultRowHeight="12.7"/>
  <cols>
    <col min="1" max="1" width="3.75" style="1" customWidth="1"/>
    <col min="2" max="2" width="73.125" style="1" customWidth="1"/>
    <col min="3" max="4" width="17.875" style="1" customWidth="1"/>
    <col min="5" max="8" width="21.25" style="1" customWidth="1"/>
    <col min="9" max="16384" width="9.125" style="1"/>
  </cols>
  <sheetData>
    <row r="1" spans="1:24">
      <c r="B1" s="226" t="s">
        <v>268</v>
      </c>
      <c r="C1" s="226"/>
      <c r="D1" s="226"/>
      <c r="E1" s="226"/>
      <c r="F1" s="226"/>
      <c r="G1" s="226"/>
      <c r="H1" s="226"/>
    </row>
    <row r="2" spans="1:24">
      <c r="B2" s="42"/>
      <c r="C2" s="42"/>
      <c r="D2" s="226"/>
      <c r="E2" s="226"/>
      <c r="F2" s="226"/>
      <c r="G2" s="226"/>
      <c r="H2" s="226"/>
    </row>
    <row r="3" spans="1:24" ht="20.5">
      <c r="B3" s="43" t="s">
        <v>267</v>
      </c>
    </row>
    <row r="4" spans="1:24" ht="20.5">
      <c r="B4" s="43"/>
      <c r="G4" s="1" t="s">
        <v>83</v>
      </c>
    </row>
    <row r="5" spans="1:24" ht="59.3">
      <c r="B5" s="53" t="s">
        <v>0</v>
      </c>
      <c r="C5" s="47" t="s">
        <v>1</v>
      </c>
      <c r="D5" s="47" t="s">
        <v>64</v>
      </c>
      <c r="E5" s="54" t="s">
        <v>68</v>
      </c>
      <c r="F5" s="54" t="s">
        <v>69</v>
      </c>
      <c r="G5" s="54" t="s">
        <v>71</v>
      </c>
      <c r="H5" s="54" t="s">
        <v>72</v>
      </c>
      <c r="J5" s="3"/>
    </row>
    <row r="6" spans="1:24" ht="14.15">
      <c r="B6" s="47" t="s">
        <v>5</v>
      </c>
      <c r="C6" s="47" t="s">
        <v>6</v>
      </c>
      <c r="D6" s="47" t="s">
        <v>7</v>
      </c>
      <c r="E6" s="47" t="s">
        <v>8</v>
      </c>
      <c r="F6" s="47" t="s">
        <v>78</v>
      </c>
      <c r="G6" s="47" t="s">
        <v>10</v>
      </c>
      <c r="H6" s="47" t="s">
        <v>11</v>
      </c>
    </row>
    <row r="7" spans="1:24" ht="16.25">
      <c r="A7" s="1">
        <v>1</v>
      </c>
      <c r="B7" s="7" t="s">
        <v>143</v>
      </c>
      <c r="C7" s="56">
        <v>26500000</v>
      </c>
      <c r="D7" s="56">
        <v>26500000</v>
      </c>
      <c r="E7" s="58"/>
      <c r="F7" s="56">
        <f>C7</f>
        <v>26500000</v>
      </c>
      <c r="G7" s="56"/>
      <c r="H7" s="56">
        <f>D7</f>
        <v>26500000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25">
      <c r="A8" s="1">
        <v>2</v>
      </c>
      <c r="B8" s="7" t="s">
        <v>144</v>
      </c>
      <c r="C8" s="56">
        <v>1800000</v>
      </c>
      <c r="D8" s="56">
        <v>1800000</v>
      </c>
      <c r="E8" s="58"/>
      <c r="F8" s="56">
        <f>C8</f>
        <v>1800000</v>
      </c>
      <c r="G8" s="56"/>
      <c r="H8" s="56">
        <f>D8</f>
        <v>1800000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25">
      <c r="A9" s="1">
        <v>3</v>
      </c>
      <c r="B9" s="7" t="s">
        <v>145</v>
      </c>
      <c r="C9" s="56">
        <v>47000000</v>
      </c>
      <c r="D9" s="56">
        <v>47000000</v>
      </c>
      <c r="E9" s="58"/>
      <c r="F9" s="56">
        <f>C9</f>
        <v>47000000</v>
      </c>
      <c r="G9" s="56"/>
      <c r="H9" s="56">
        <f>D9</f>
        <v>47000000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25">
      <c r="A10" s="1">
        <v>4</v>
      </c>
      <c r="B10" s="7" t="s">
        <v>146</v>
      </c>
      <c r="C10" s="56"/>
      <c r="D10" s="56"/>
      <c r="E10" s="58"/>
      <c r="F10" s="56">
        <f>C10</f>
        <v>0</v>
      </c>
      <c r="G10" s="56"/>
      <c r="H10" s="56">
        <f>D10</f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25">
      <c r="A11" s="1">
        <v>5</v>
      </c>
      <c r="B11" s="7" t="s">
        <v>147</v>
      </c>
      <c r="C11" s="56"/>
      <c r="D11" s="56"/>
      <c r="E11" s="58"/>
      <c r="F11" s="56">
        <f>C11</f>
        <v>0</v>
      </c>
      <c r="G11" s="56"/>
      <c r="H11" s="56">
        <f>D11</f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2.299999999999997" customHeight="1">
      <c r="A12" s="1">
        <v>6</v>
      </c>
      <c r="B12" s="50" t="s">
        <v>104</v>
      </c>
      <c r="C12" s="58">
        <f t="shared" ref="C12:H12" si="0">SUM(C7:C11)</f>
        <v>75300000</v>
      </c>
      <c r="D12" s="58">
        <f t="shared" ref="D12" si="1">SUM(D7:D11)</f>
        <v>75300000</v>
      </c>
      <c r="E12" s="58">
        <f t="shared" si="0"/>
        <v>0</v>
      </c>
      <c r="F12" s="58">
        <f t="shared" si="0"/>
        <v>75300000</v>
      </c>
      <c r="G12" s="58">
        <f t="shared" si="0"/>
        <v>0</v>
      </c>
      <c r="H12" s="58">
        <f t="shared" si="0"/>
        <v>75300000</v>
      </c>
      <c r="I12" s="59"/>
      <c r="J12" s="59"/>
      <c r="K12" s="59"/>
      <c r="L12" s="59"/>
      <c r="M12" s="59"/>
      <c r="N12" s="59"/>
      <c r="O12" s="59"/>
      <c r="P12" s="59"/>
      <c r="Q12" s="115"/>
      <c r="R12" s="60"/>
      <c r="S12" s="60"/>
      <c r="T12" s="60"/>
      <c r="U12" s="60"/>
      <c r="V12" s="60"/>
      <c r="W12" s="60"/>
      <c r="X12" s="60"/>
    </row>
    <row r="13" spans="1:24" ht="32.299999999999997" customHeight="1">
      <c r="B13" s="116"/>
      <c r="C13" s="71"/>
      <c r="D13" s="71"/>
      <c r="E13" s="71"/>
      <c r="F13" s="71"/>
      <c r="G13" s="71"/>
      <c r="H13" s="71"/>
      <c r="I13" s="59"/>
      <c r="J13" s="59"/>
      <c r="K13" s="59"/>
      <c r="L13" s="59"/>
      <c r="M13" s="59"/>
      <c r="N13" s="59"/>
      <c r="O13" s="59"/>
      <c r="P13" s="59"/>
      <c r="Q13" s="115"/>
      <c r="R13" s="60"/>
      <c r="S13" s="60"/>
      <c r="T13" s="60"/>
      <c r="U13" s="60"/>
      <c r="V13" s="60"/>
      <c r="W13" s="60"/>
      <c r="X13" s="60"/>
    </row>
    <row r="14" spans="1:24" ht="59.3">
      <c r="B14" s="53" t="s">
        <v>0</v>
      </c>
      <c r="C14" s="47" t="s">
        <v>1</v>
      </c>
      <c r="D14" s="47" t="s">
        <v>64</v>
      </c>
      <c r="E14" s="54" t="s">
        <v>68</v>
      </c>
      <c r="F14" s="54" t="s">
        <v>69</v>
      </c>
      <c r="G14" s="54" t="s">
        <v>71</v>
      </c>
      <c r="H14" s="54" t="s">
        <v>72</v>
      </c>
    </row>
    <row r="15" spans="1:24" ht="14.15">
      <c r="B15" s="53" t="s">
        <v>5</v>
      </c>
      <c r="C15" s="47" t="s">
        <v>6</v>
      </c>
      <c r="D15" s="47" t="s">
        <v>7</v>
      </c>
      <c r="E15" s="47" t="s">
        <v>8</v>
      </c>
      <c r="F15" s="47" t="s">
        <v>78</v>
      </c>
      <c r="G15" s="47" t="s">
        <v>10</v>
      </c>
      <c r="H15" s="47" t="s">
        <v>11</v>
      </c>
    </row>
    <row r="16" spans="1:24" ht="16.25">
      <c r="A16" s="1">
        <v>1</v>
      </c>
      <c r="B16" s="7" t="s">
        <v>148</v>
      </c>
      <c r="C16" s="56"/>
      <c r="D16" s="56"/>
      <c r="E16" s="58"/>
      <c r="F16" s="56">
        <f>C16</f>
        <v>0</v>
      </c>
      <c r="G16" s="56"/>
      <c r="H16" s="56">
        <f>D16</f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25">
      <c r="A17" s="1">
        <v>2</v>
      </c>
      <c r="B17" s="7" t="s">
        <v>149</v>
      </c>
      <c r="C17" s="56"/>
      <c r="D17" s="56"/>
      <c r="E17" s="58"/>
      <c r="F17" s="56">
        <f>C17</f>
        <v>0</v>
      </c>
      <c r="G17" s="56"/>
      <c r="H17" s="56">
        <f>D17</f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6.25">
      <c r="A18" s="1">
        <v>3</v>
      </c>
      <c r="B18" s="7" t="s">
        <v>150</v>
      </c>
      <c r="C18" s="56"/>
      <c r="D18" s="56"/>
      <c r="E18" s="58"/>
      <c r="F18" s="56">
        <f>C18</f>
        <v>0</v>
      </c>
      <c r="G18" s="56"/>
      <c r="H18" s="56">
        <f>D18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6.25">
      <c r="A19" s="1">
        <v>4</v>
      </c>
      <c r="B19" s="7" t="s">
        <v>151</v>
      </c>
      <c r="C19" s="56"/>
      <c r="D19" s="56"/>
      <c r="E19" s="58"/>
      <c r="F19" s="56">
        <f>C19</f>
        <v>0</v>
      </c>
      <c r="G19" s="56"/>
      <c r="H19" s="56">
        <f>D19</f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6.25">
      <c r="A20" s="1">
        <v>5</v>
      </c>
      <c r="B20" s="7" t="s">
        <v>240</v>
      </c>
      <c r="C20" s="56"/>
      <c r="D20" s="56"/>
      <c r="E20" s="58"/>
      <c r="F20" s="56">
        <f>C20</f>
        <v>0</v>
      </c>
      <c r="G20" s="56"/>
      <c r="H20" s="56">
        <f>D20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" customHeight="1">
      <c r="A21" s="1">
        <v>6</v>
      </c>
      <c r="B21" s="50" t="s">
        <v>105</v>
      </c>
      <c r="C21" s="58">
        <f t="shared" ref="C21:H21" si="2">SUM(C16:C20)</f>
        <v>0</v>
      </c>
      <c r="D21" s="58">
        <f t="shared" si="2"/>
        <v>0</v>
      </c>
      <c r="E21" s="58">
        <f t="shared" si="2"/>
        <v>0</v>
      </c>
      <c r="F21" s="58">
        <f t="shared" si="2"/>
        <v>0</v>
      </c>
      <c r="G21" s="58">
        <f t="shared" si="2"/>
        <v>0</v>
      </c>
      <c r="H21" s="58">
        <f t="shared" si="2"/>
        <v>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117"/>
      <c r="T21" s="117"/>
      <c r="U21" s="117"/>
      <c r="V21" s="117"/>
      <c r="W21" s="117"/>
      <c r="X21" s="117"/>
    </row>
    <row r="22" spans="1:24" ht="14.15">
      <c r="B22" s="118"/>
    </row>
    <row r="23" spans="1:24" ht="14.15">
      <c r="B23" s="118"/>
    </row>
    <row r="24" spans="1:24" ht="14.15">
      <c r="B24" s="118"/>
    </row>
    <row r="25" spans="1:24" ht="14.15">
      <c r="B25" s="118"/>
    </row>
    <row r="26" spans="1:24" ht="14.15">
      <c r="B26" s="118"/>
    </row>
    <row r="27" spans="1:24" ht="14.15">
      <c r="B27" s="118"/>
    </row>
    <row r="28" spans="1:24" ht="14.15">
      <c r="B28" s="118"/>
    </row>
    <row r="29" spans="1:24" ht="14.15">
      <c r="B29" s="118"/>
    </row>
    <row r="30" spans="1:24" ht="14.15">
      <c r="B30" s="118"/>
    </row>
    <row r="31" spans="1:24" ht="14.15">
      <c r="B31" s="118"/>
    </row>
    <row r="32" spans="1:24" ht="14.15">
      <c r="B32" s="118"/>
    </row>
    <row r="33" spans="2:2" ht="14.15">
      <c r="B33" s="118"/>
    </row>
    <row r="34" spans="2:2" ht="14.15">
      <c r="B34" s="118"/>
    </row>
  </sheetData>
  <mergeCells count="2">
    <mergeCell ref="B1:H1"/>
    <mergeCell ref="D2:H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X15"/>
  <sheetViews>
    <sheetView zoomScale="75" zoomScaleNormal="75" workbookViewId="0">
      <selection activeCell="B1" sqref="B1:H1"/>
    </sheetView>
  </sheetViews>
  <sheetFormatPr defaultColWidth="9.125" defaultRowHeight="12.7"/>
  <cols>
    <col min="1" max="1" width="9.125" style="1" customWidth="1"/>
    <col min="2" max="2" width="73.125" style="1" customWidth="1"/>
    <col min="3" max="4" width="17.875" style="1" customWidth="1"/>
    <col min="5" max="8" width="21.25" style="1" customWidth="1"/>
    <col min="9" max="16384" width="9.125" style="1"/>
  </cols>
  <sheetData>
    <row r="1" spans="1:24">
      <c r="B1" s="226" t="s">
        <v>269</v>
      </c>
      <c r="C1" s="226"/>
      <c r="D1" s="226"/>
      <c r="E1" s="226"/>
      <c r="F1" s="226"/>
      <c r="G1" s="226"/>
      <c r="H1" s="226"/>
    </row>
    <row r="2" spans="1:24">
      <c r="B2" s="42"/>
      <c r="C2" s="42"/>
      <c r="D2" s="42"/>
      <c r="E2" s="230"/>
      <c r="F2" s="230"/>
      <c r="G2" s="230"/>
      <c r="H2" s="230"/>
    </row>
    <row r="3" spans="1:24" ht="20.5">
      <c r="B3" s="43" t="s">
        <v>270</v>
      </c>
    </row>
    <row r="4" spans="1:24" ht="20.5">
      <c r="B4" s="43"/>
      <c r="G4" s="1" t="s">
        <v>83</v>
      </c>
    </row>
    <row r="5" spans="1:24" ht="59.3">
      <c r="B5" s="53" t="s">
        <v>0</v>
      </c>
      <c r="C5" s="47" t="s">
        <v>1</v>
      </c>
      <c r="D5" s="47" t="s">
        <v>64</v>
      </c>
      <c r="E5" s="54" t="s">
        <v>68</v>
      </c>
      <c r="F5" s="54" t="s">
        <v>69</v>
      </c>
      <c r="G5" s="54" t="s">
        <v>71</v>
      </c>
      <c r="H5" s="54" t="s">
        <v>72</v>
      </c>
      <c r="J5" s="3"/>
    </row>
    <row r="6" spans="1:24" ht="14.15">
      <c r="B6" s="47" t="s">
        <v>5</v>
      </c>
      <c r="C6" s="47" t="s">
        <v>6</v>
      </c>
      <c r="D6" s="47" t="s">
        <v>7</v>
      </c>
      <c r="E6" s="47" t="s">
        <v>8</v>
      </c>
      <c r="F6" s="47" t="s">
        <v>78</v>
      </c>
      <c r="G6" s="47" t="s">
        <v>10</v>
      </c>
      <c r="H6" s="47" t="s">
        <v>11</v>
      </c>
    </row>
    <row r="7" spans="1:24" ht="25.45">
      <c r="A7" s="1">
        <v>1</v>
      </c>
      <c r="B7" s="205" t="s">
        <v>221</v>
      </c>
      <c r="C7" s="56"/>
      <c r="D7" s="56"/>
      <c r="E7" s="56"/>
      <c r="F7" s="56"/>
      <c r="G7" s="56"/>
      <c r="H7" s="5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6.25">
      <c r="A8" s="1">
        <v>2</v>
      </c>
      <c r="B8" s="119" t="s">
        <v>224</v>
      </c>
      <c r="C8" s="56">
        <v>0</v>
      </c>
      <c r="D8" s="56">
        <v>0</v>
      </c>
      <c r="E8" s="56">
        <f>C8</f>
        <v>0</v>
      </c>
      <c r="F8" s="56"/>
      <c r="G8" s="56">
        <f>D8</f>
        <v>0</v>
      </c>
      <c r="H8" s="5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6.25">
      <c r="A9" s="1">
        <v>3</v>
      </c>
      <c r="B9" s="119" t="s">
        <v>225</v>
      </c>
      <c r="C9" s="56">
        <v>1000000</v>
      </c>
      <c r="D9" s="56">
        <v>1000000</v>
      </c>
      <c r="E9" s="56">
        <f>C9</f>
        <v>1000000</v>
      </c>
      <c r="F9" s="56"/>
      <c r="G9" s="56">
        <f>D9</f>
        <v>1000000</v>
      </c>
      <c r="H9" s="5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6.25">
      <c r="A10" s="1">
        <v>4</v>
      </c>
      <c r="B10" s="119" t="s">
        <v>161</v>
      </c>
      <c r="C10" s="56">
        <v>1500000</v>
      </c>
      <c r="D10" s="56">
        <v>1500000</v>
      </c>
      <c r="E10" s="56">
        <f>C10</f>
        <v>1500000</v>
      </c>
      <c r="F10" s="56"/>
      <c r="G10" s="56">
        <f>D10</f>
        <v>1500000</v>
      </c>
      <c r="H10" s="5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6.25">
      <c r="A11" s="1">
        <v>5</v>
      </c>
      <c r="B11" s="119" t="s">
        <v>222</v>
      </c>
      <c r="C11" s="56">
        <v>1500000</v>
      </c>
      <c r="D11" s="56">
        <v>1500000</v>
      </c>
      <c r="E11" s="56">
        <f>C11</f>
        <v>1500000</v>
      </c>
      <c r="F11" s="58"/>
      <c r="G11" s="56">
        <f>D11</f>
        <v>1500000</v>
      </c>
      <c r="H11" s="5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4.6" customHeight="1">
      <c r="A12" s="1">
        <v>6</v>
      </c>
      <c r="B12" s="50" t="s">
        <v>223</v>
      </c>
      <c r="C12" s="58">
        <f t="shared" ref="C12:H12" si="0">SUM(C7:C11)</f>
        <v>4000000</v>
      </c>
      <c r="D12" s="58">
        <f t="shared" ref="D12" si="1">SUM(D7:D11)</f>
        <v>4000000</v>
      </c>
      <c r="E12" s="58">
        <f t="shared" si="0"/>
        <v>4000000</v>
      </c>
      <c r="F12" s="58">
        <f t="shared" si="0"/>
        <v>0</v>
      </c>
      <c r="G12" s="58">
        <f t="shared" si="0"/>
        <v>4000000</v>
      </c>
      <c r="H12" s="58">
        <f t="shared" si="0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4.15">
      <c r="B13" s="118"/>
    </row>
    <row r="14" spans="1:24" ht="14.15">
      <c r="B14" s="118"/>
    </row>
    <row r="15" spans="1:24" ht="14.15">
      <c r="B15" s="118"/>
    </row>
  </sheetData>
  <mergeCells count="2">
    <mergeCell ref="B1:H1"/>
    <mergeCell ref="E2:H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11 ktgvetési mérleg</vt:lpstr>
      <vt:lpstr>1 bevétel-kiadás</vt:lpstr>
      <vt:lpstr>2 helyi adó bev.</vt:lpstr>
      <vt:lpstr>3 tám.ért. bev.</vt:lpstr>
      <vt:lpstr>4 ktgvetési tám. bev.</vt:lpstr>
      <vt:lpstr>5 EU-s pr. bev-kiad.</vt:lpstr>
      <vt:lpstr>6 Ber-Felúj. kiad.</vt:lpstr>
      <vt:lpstr>7 átadott pénzeszk.</vt:lpstr>
      <vt:lpstr>8 ellátotak jutt.</vt:lpstr>
      <vt:lpstr>9 létszám</vt:lpstr>
      <vt:lpstr>10 közvetett tám-ok kiad.</vt:lpstr>
      <vt:lpstr>12 EI felh.terv</vt:lpstr>
      <vt:lpstr>Munka1</vt:lpstr>
      <vt:lpstr>'1 bevétel-kiadás'!Nyomtatási_terület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pugy</dc:creator>
  <cp:lastModifiedBy>itretyko</cp:lastModifiedBy>
  <cp:lastPrinted>2019-02-25T08:10:07Z</cp:lastPrinted>
  <dcterms:created xsi:type="dcterms:W3CDTF">2013-02-08T06:30:04Z</dcterms:created>
  <dcterms:modified xsi:type="dcterms:W3CDTF">2020-02-27T09:43:20Z</dcterms:modified>
</cp:coreProperties>
</file>