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3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  <sheet name="9. sz. tábla" sheetId="10" state="visible" r:id="rId11"/>
    <sheet name="10. sz. tábla" sheetId="11" state="visible" r:id="rId12"/>
    <sheet name="11. sz. tábla" sheetId="12" state="visible" r:id="rId13"/>
    <sheet name="12. sz. tábla" sheetId="13" state="visible" r:id="rId14"/>
    <sheet name="13. sz. tábla" sheetId="14" state="visible" r:id="rId15"/>
    <sheet name="14. sz. tábla" sheetId="15" state="visible" r:id="rId16"/>
  </sheets>
  <externalReferences>
    <externalReference r:id="rId17"/>
    <externalReference r:id="rId18"/>
    <externalReference r:id="rId19"/>
  </externalReferences>
  <definedNames>
    <definedName function="false" hidden="false" localSheetId="0" name="_xlnm.Print_Area" vbProcedure="false">'1.sz.tábla'!$A$3:$F$39</definedName>
    <definedName function="false" hidden="false" localSheetId="10" name="_xlnm.Print_Area" vbProcedure="false">'10. sz. tábla'!$A$1:$E$30</definedName>
    <definedName function="false" hidden="false" localSheetId="14" name="_xlnm.Print_Area" vbProcedure="false">'14. sz. tábla'!$A$1:$E$37</definedName>
    <definedName function="false" hidden="false" localSheetId="1" name="_xlnm.Print_Area" vbProcedure="false">'2.sz.tábla'!$A$1:$F$98</definedName>
    <definedName function="false" hidden="false" localSheetId="2" name="_xlnm.Print_Area" vbProcedure="false">'2a. tábla'!$A$1:$I$54</definedName>
    <definedName function="false" hidden="false" localSheetId="3" name="_xlnm.Print_Area" vbProcedure="false">'3.tábla'!$A$1:$F$53</definedName>
    <definedName function="false" hidden="false" localSheetId="4" name="_xlnm.Print_Area" vbProcedure="false">'4. sz. tábla'!$A$1:$F$23</definedName>
    <definedName function="false" hidden="false" localSheetId="5" name="_xlnm.Print_Area" vbProcedure="false">'5.sz.tábla '!$A$1:$F$42</definedName>
    <definedName function="false" hidden="false" localSheetId="6" name="_xlnm.Print_Area" vbProcedure="false">'6. sz. tábla '!$A$1:$L$61</definedName>
    <definedName function="false" hidden="false" localSheetId="7" name="_xlnm.Print_Area" vbProcedure="false">'7. sz. tábla'!$A$2:$L$90</definedName>
    <definedName function="false" hidden="false" localSheetId="8" name="_xlnm.Print_Area" vbProcedure="false">'8. sz. tábla '!$A$1:$N$49</definedName>
    <definedName function="false" hidden="false" name="onev" vbProcedure="false">[1]kod!$BT$34:$BT$3186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<sst xmlns="http://schemas.openxmlformats.org/spreadsheetml/2006/main" count="789" uniqueCount="548">
  <si>
    <t xml:space="preserve">AZ ÖNKORMÁNYZAT FŐÖSSZESÍTŐJE</t>
  </si>
  <si>
    <t xml:space="preserve">MEGNEVEZÉS</t>
  </si>
  <si>
    <t xml:space="preserve">2019. évi eredeti előirányzat</t>
  </si>
  <si>
    <t xml:space="preserve">I. Módosítás</t>
  </si>
  <si>
    <t xml:space="preserve">II. Módosítás</t>
  </si>
  <si>
    <t xml:space="preserve">III.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</si>
  <si>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</si>
  <si>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</si>
  <si>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</si>
  <si>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</si>
  <si>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</si>
  <si>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</si>
  <si>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</si>
  <si>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</si>
  <si>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</si>
  <si>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</si>
  <si>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</si>
  <si>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</si>
  <si>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</si>
  <si>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</si>
  <si>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</si>
  <si>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</si>
  <si>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</si>
  <si>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</si>
  <si>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</si>
  <si>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</si>
  <si>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</si>
  <si>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</si>
  <si>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</si>
  <si>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Céltartalék - útfelújítás pályázat önerő</t>
  </si>
  <si>
    <t xml:space="preserve">Céltartalék - Falugondnok kiegészítő támogatása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</si>
  <si>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</si>
  <si>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</si>
  <si>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</si>
  <si>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</si>
  <si>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</si>
  <si>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BEVÉTELEK ELŐIRÁNYZATA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</si>
  <si>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</si>
  <si>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</si>
  <si>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</si>
  <si>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</si>
  <si>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</si>
  <si>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 BMÖGF/63-12/2018.</t>
  </si>
  <si>
    <t xml:space="preserve"> 1.6. Elszámolásból származó bevételek</t>
  </si>
  <si>
    <t xml:space="preserve"> 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</si>
  <si>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</si>
  <si>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</si>
  <si>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</si>
  <si>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</si>
  <si>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</si>
  <si>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  Közfoglalkoztatási támogatás</t>
  </si>
  <si>
    <t xml:space="preserve">     EFOP Humán közszolgáltatások fejlesztése</t>
  </si>
  <si>
    <t xml:space="preserve">     Nemzeti Egészségbiztosítási Alapkezelő</t>
  </si>
  <si>
    <t xml:space="preserve">  1. Felhalmozási célú önkormányzati támogatások BMÖGF/661-1/2019 - Óvodafelújítás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</si>
  <si>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</si>
  <si>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</si>
  <si>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</si>
  <si>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</si>
  <si>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</si>
  <si>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</si>
  <si>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</si>
  <si>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 927/3009/103//2019.</t>
  </si>
  <si>
    <t xml:space="preserve">1. Vagyoni típusú adók</t>
  </si>
  <si>
    <t xml:space="preserve">      1.1. Építményadó</t>
  </si>
  <si>
    <t xml:space="preserve">      1.2. Telekadó</t>
  </si>
  <si>
    <t xml:space="preserve">      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</si>
  <si>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</si>
  <si>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</si>
  <si>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</si>
  <si>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</si>
  <si>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</si>
  <si>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</si>
  <si>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</si>
  <si>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</si>
  <si>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</si>
  <si>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</si>
  <si>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</si>
  <si>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</si>
  <si>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</si>
  <si>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</si>
  <si>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</si>
  <si>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</si>
  <si>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</si>
  <si>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 45/2019. (VII. 25.)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</si>
  <si>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</si>
  <si>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</si>
  <si>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</si>
  <si>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</si>
  <si>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 45/2019. (VII. 25.)</t>
  </si>
  <si>
    <t xml:space="preserve">  3. Egyéb tárgyi eszközök értékesítése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</si>
  <si>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</si>
  <si>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</si>
  <si>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</si>
  <si>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</si>
  <si>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</si>
  <si>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</si>
  <si>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</si>
  <si>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</si>
  <si>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</si>
  <si>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</si>
  <si>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</si>
  <si>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</si>
  <si>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</si>
  <si>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</si>
  <si>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</si>
  <si>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</si>
  <si>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</si>
  <si>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</si>
  <si>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</si>
  <si>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</si>
  <si>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</si>
  <si>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</si>
  <si>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</si>
  <si>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</si>
  <si>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</si>
  <si>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</si>
  <si>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</si>
  <si>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</si>
  <si>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2019. ÉV</t>
  </si>
  <si>
    <t xml:space="preserve">Létszám</t>
  </si>
  <si>
    <t xml:space="preserve">Mutató</t>
  </si>
  <si>
    <t xml:space="preserve">Fajlagos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</si>
  <si>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</si>
  <si>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</si>
  <si>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</si>
  <si>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</si>
  <si>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</si>
  <si>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</si>
  <si>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</si>
  <si>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</si>
  <si>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</si>
  <si>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</si>
  <si>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</si>
  <si>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</si>
  <si>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</si>
  <si>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</si>
  <si>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</si>
  <si>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</si>
  <si>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6. Polgármesteri illetmény támogatása</t>
  </si>
  <si>
    <t xml:space="preserve">II. EGYES KÖZNEVELÉSI FELADATOK TÁMOGATÁSA</t>
  </si>
  <si>
    <t xml:space="preserve">III. SZOCIÁLIS, GYERMEKJÓLÉTI  ÉS GYERMEKÉTKEZTETÉSI FELADATAI</t>
  </si>
  <si>
    <t xml:space="preserve">1. Szociális ágazati összevont pótlék</t>
  </si>
  <si>
    <t xml:space="preserve">2. A települési önkormányzatok szociális feladatainak egyéb támogatása</t>
  </si>
  <si>
    <t xml:space="preserve">3. Egyéb szociális és gyermekjóléti feladatok támogatása</t>
  </si>
  <si>
    <t xml:space="preserve">       e) Falugondnoki vagy tanyagondnoki szolgáltatás</t>
  </si>
  <si>
    <t xml:space="preserve"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</si>
  <si>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</si>
  <si>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</si>
  <si>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 xml:space="preserve">Falu- és tanyagondnoki szolgálatok kiegészítő támogatásai</t>
  </si>
  <si>
    <t xml:space="preserve">Minimálbér és a garantált bérminimum emelés hatásának kompenzációja</t>
  </si>
  <si>
    <t xml:space="preserve">IV. A TELEPÜLÉSI ÖNKORMÁNYZATOK KULTURÁLIS FELADATAINAK TÁMOGATÁSA</t>
  </si>
  <si>
    <t xml:space="preserve">1. d) Települési önkormányzatok nyilvános könyvtári és közművelődési feladatok támogatása</t>
  </si>
  <si>
    <t xml:space="preserve">Helyi önkormányzatok kiegészítő támogatásai</t>
  </si>
  <si>
    <t xml:space="preserve">Falu - és tanyagondnoki szolgálatok kiegészítő támogatása</t>
  </si>
  <si>
    <t xml:space="preserve">tüzifa</t>
  </si>
  <si>
    <t xml:space="preserve">Önkormányzati elszámolások</t>
  </si>
  <si>
    <t xml:space="preserve">Összesen</t>
  </si>
  <si>
    <t xml:space="preserve">MŰKÖDÉSI KIADÁSOK 2019. ÉV</t>
  </si>
  <si>
    <t xml:space="preserve">Önkormányzat költségvetése</t>
  </si>
  <si>
    <t xml:space="preserve">I. Személyi juttatások</t>
  </si>
  <si>
    <t xml:space="preserve">Személyi juttatások</t>
  </si>
  <si>
    <t xml:space="preserve">EFOP személyi juttatások</t>
  </si>
  <si>
    <t xml:space="preserve">II. Munkaadót terhelő járulékok</t>
  </si>
  <si>
    <t xml:space="preserve">Munkaadót terhelő járulékok</t>
  </si>
  <si>
    <t xml:space="preserve">III. Dologi kiadások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</si>
  <si>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</si>
  <si>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</si>
  <si>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EFOP Üzemeltetési anyagok beszerzése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</si>
  <si>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</si>
  <si>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</si>
  <si>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</si>
  <si>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</si>
  <si>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</si>
  <si>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</si>
  <si>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</si>
  <si>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</si>
  <si>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</si>
  <si>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</si>
  <si>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EFOP Egyéb szolgáltatások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</si>
  <si>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</si>
  <si>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</si>
  <si>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</si>
  <si>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EFOP Működési célú ÁFA</t>
  </si>
  <si>
    <t xml:space="preserve">Fizetendő általános forgalmi adó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</si>
  <si>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</si>
  <si>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</si>
  <si>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</si>
  <si>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</si>
  <si>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</si>
  <si>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</si>
  <si>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</si>
  <si>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</si>
  <si>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</si>
  <si>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</si>
  <si>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</si>
  <si>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</si>
  <si>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</si>
  <si>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</si>
  <si>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</si>
  <si>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</si>
  <si>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</si>
  <si>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</si>
  <si>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</si>
  <si>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</si>
  <si>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</si>
  <si>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</si>
  <si>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</si>
  <si>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Balatonfüredi Többcélú Társulás (Jelzőrendszeres házi segítségnyújtás, Házi segítségnyújtás, belső ellenőrzés)</t>
  </si>
  <si>
    <t xml:space="preserve">BURSA ösztöndíj</t>
  </si>
  <si>
    <t xml:space="preserve">Működési célú támogatás államháztartáson kívülre</t>
  </si>
  <si>
    <t xml:space="preserve">Református Egyházközség Pécsely 29/2019. (V. 16.)</t>
  </si>
  <si>
    <t xml:space="preserve">Balatonfüredi Eötvös Loránd Általános Iskola Tanulóiért Alapítvány 30/2019. (V. 16.)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</si>
  <si>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</si>
  <si>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</si>
  <si>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</si>
  <si>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</si>
  <si>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Bakonykarszt pályázati támogatás (lakossági víz és szennyv.sz.)</t>
  </si>
  <si>
    <t xml:space="preserve">Összesen:</t>
  </si>
  <si>
    <t xml:space="preserve">FELHALMOZÁSI KIADÁSOK 2019. ÉV</t>
  </si>
  <si>
    <t xml:space="preserve">I. Beruházások</t>
  </si>
  <si>
    <t xml:space="preserve">Immateriális javak beszerzése</t>
  </si>
  <si>
    <t xml:space="preserve">Település fejlesztési koncepció 52/2018. (VI. 25.) 66/B/2019. (IX. 29.)</t>
  </si>
  <si>
    <t xml:space="preserve">Egyéb tárgyi eszköz beszerzése</t>
  </si>
  <si>
    <t xml:space="preserve">Kultúrház korlát</t>
  </si>
  <si>
    <t xml:space="preserve">Napelemes kandelláber </t>
  </si>
  <si>
    <t xml:space="preserve">Közvilágítás bővítés</t>
  </si>
  <si>
    <t xml:space="preserve">Hulladékgyűjtők 4 db</t>
  </si>
  <si>
    <t xml:space="preserve">Monitor beszerzése - hivatal</t>
  </si>
  <si>
    <t xml:space="preserve">Hivatal egyéb tárgyi eszközök</t>
  </si>
  <si>
    <t xml:space="preserve">Eszközszerzés EFOP pályázat</t>
  </si>
  <si>
    <t xml:space="preserve">Katolikus temető fa ravatalozó</t>
  </si>
  <si>
    <t xml:space="preserve">Projektor beszerzése</t>
  </si>
  <si>
    <t xml:space="preserve">Eszközbeszerzés egészségügyi ellátáshoz</t>
  </si>
  <si>
    <t xml:space="preserve">Kisértékű eszközök beszerzése</t>
  </si>
  <si>
    <t xml:space="preserve">I. Beruházások összesen:</t>
  </si>
  <si>
    <t xml:space="preserve">II. Felújítások</t>
  </si>
  <si>
    <t xml:space="preserve">Mozgáskorlátozott feljáró (orvosi rendelő)</t>
  </si>
  <si>
    <t xml:space="preserve">Bérelt önkormányzati lakáson felújítás (ablakcsere)</t>
  </si>
  <si>
    <t xml:space="preserve">Járda javítása iskola előtt</t>
  </si>
  <si>
    <t xml:space="preserve">Fodrászat ablak csere 49/2018. (VI. 25.)</t>
  </si>
  <si>
    <t xml:space="preserve">Óvodafelújítás BMÖGF/661-1/2019.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</si>
  <si>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</si>
  <si>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</si>
  <si>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</si>
  <si>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</si>
  <si>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</si>
  <si>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</si>
  <si>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</si>
  <si>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</si>
  <si>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</si>
  <si>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</si>
  <si>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</si>
  <si>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</si>
  <si>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</si>
  <si>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</si>
  <si>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</si>
  <si>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</si>
  <si>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</si>
  <si>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</si>
  <si>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</si>
  <si>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</si>
  <si>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</si>
  <si>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</si>
  <si>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</si>
  <si>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</si>
  <si>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</si>
  <si>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</si>
  <si>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</si>
  <si>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</si>
  <si>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</si>
  <si>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</si>
  <si>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</si>
  <si>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</si>
  <si>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</si>
  <si>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</si>
  <si>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</si>
  <si>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</si>
  <si>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</si>
  <si>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</si>
  <si>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</si>
  <si>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</si>
  <si>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</si>
  <si>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</si>
  <si>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</si>
  <si>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2019. év</t>
  </si>
  <si>
    <t xml:space="preserve">1. Felhalmozási bevételek </t>
  </si>
  <si>
    <t xml:space="preserve">2. Felhalmozási kiadások 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</si>
  <si>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</si>
  <si>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</si>
  <si>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</si>
  <si>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</si>
  <si>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</si>
  <si>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</si>
  <si>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</si>
  <si>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</si>
  <si>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</si>
  <si>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</si>
  <si>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</si>
  <si>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</si>
  <si>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</si>
  <si>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</si>
  <si>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</si>
  <si>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</si>
  <si>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</si>
  <si>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</si>
  <si>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</si>
  <si>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</si>
  <si>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</si>
  <si>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</si>
  <si>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</si>
  <si>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</si>
  <si>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</si>
  <si>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</si>
  <si>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2019.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</si>
  <si>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</si>
  <si>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</si>
  <si>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</si>
  <si>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</si>
  <si>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</si>
  <si>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</si>
  <si>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</si>
  <si>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</si>
  <si>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</si>
  <si>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</si>
  <si>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</si>
  <si>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</si>
  <si>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</si>
  <si>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</si>
  <si>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</si>
  <si>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2019.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</si>
  <si>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</si>
  <si>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</si>
  <si>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</si>
  <si>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</si>
  <si>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</si>
  <si>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</si>
  <si>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</si>
  <si>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</si>
  <si>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</si>
  <si>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</si>
  <si>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</si>
  <si>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</si>
  <si>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</si>
  <si>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</si>
  <si>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</si>
  <si>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</si>
  <si>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</si>
  <si>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</si>
  <si>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</si>
  <si>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</si>
  <si>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2019.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</si>
  <si>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</si>
  <si>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</si>
  <si>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</si>
  <si>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</si>
  <si>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</si>
  <si>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</si>
  <si>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</si>
  <si>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</si>
  <si>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2019.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</si>
  <si>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</si>
  <si>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</si>
  <si>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</si>
  <si>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</si>
  <si>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</si>
  <si>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</si>
  <si>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</si>
  <si>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2019.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</si>
  <si>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</si>
  <si>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</si>
  <si>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</si>
  <si>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</si>
  <si>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</si>
  <si>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</si>
  <si>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</si>
  <si>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</si>
  <si>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</si>
  <si>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</si>
  <si>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</si>
  <si>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</si>
  <si>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</si>
  <si>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</si>
  <si>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</si>
  <si>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</si>
  <si>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</si>
  <si>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</si>
  <si>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</si>
  <si>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</si>
  <si>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</si>
  <si>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</si>
  <si>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</si>
  <si>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</si>
  <si>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</si>
  <si>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</si>
  <si>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</si>
  <si>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</si>
  <si>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</si>
  <si>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</si>
  <si>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</si>
  <si>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</si>
  <si>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</si>
  <si>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</si>
  <si>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</si>
  <si>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</si>
  <si>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</si>
  <si>
    <t xml:space="preserve"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</si>
  <si>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 xml:space="preserve">2019.</t>
  </si>
  <si>
    <t xml:space="preserve">2020.</t>
  </si>
  <si>
    <t xml:space="preserve">2021.</t>
  </si>
  <si>
    <t xml:space="preserve">2022.</t>
  </si>
  <si>
    <t xml:space="preserve">1. Helyi adó bevétel</t>
  </si>
  <si>
    <t xml:space="preserve">2. Vagyon és vagyonértékű jog értékesítéséből származó bevétel</t>
  </si>
  <si>
    <t xml:space="preserve">3. Osztalék, koncessziós díj és hozambevétel,</t>
  </si>
  <si>
    <t xml:space="preserve">4. tárgyi eszköz és immateriális jószág, részvény, részesedés, vállalalat értékesítésből vagy privatizációból származó bevétel</t>
  </si>
  <si>
    <t xml:space="preserve">5. Bírság, pótlék- és díjbevétel</t>
  </si>
  <si>
    <t xml:space="preserve">6. Kezességvállalással kapcsolatos megtérülés</t>
  </si>
  <si>
    <t xml:space="preserve">Az önkormányzat adott évi saját bevételeinek 50%-a</t>
  </si>
  <si>
    <t xml:space="preserve">Adósságot keletkeztető ügyletekből és kezességvállalásokból fennálló kötelezettségek </t>
  </si>
  <si>
    <t xml:space="preserve">futamidő kezdete</t>
  </si>
  <si>
    <t xml:space="preserve">Az önkormányzat által adott közvetett támogatások (kedvezmények) 2019. év</t>
  </si>
  <si>
    <t xml:space="preserve">Sorszám</t>
  </si>
  <si>
    <t xml:space="preserve">Bevételi jogcím </t>
  </si>
  <si>
    <t xml:space="preserve">Intézmények,</t>
  </si>
  <si>
    <t xml:space="preserve">Kedvezmény nélkül </t>
  </si>
  <si>
    <t xml:space="preserve">Kedvezmények </t>
  </si>
  <si>
    <t xml:space="preserve">adónemek</t>
  </si>
  <si>
    <t xml:space="preserve">elérhető</t>
  </si>
  <si>
    <t xml:space="preserve">összege</t>
  </si>
  <si>
    <t xml:space="preserve">bevétel Ft</t>
  </si>
  <si>
    <t xml:space="preserve">Ft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</si>
  <si>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</si>
  <si>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</si>
  <si>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</si>
  <si>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</si>
  <si>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</si>
  <si>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Ellátottak térítési díjának ill. kártérítésének méltányossági alapon történő elengedésének összege</t>
  </si>
  <si>
    <t xml:space="preserve">Lakosság részére nyújtott lakásépítéshez, lakásfelújításhoz nyújtott kölcsönök elengedésének összege</t>
  </si>
  <si>
    <t xml:space="preserve">Helyi adónál, gépjárműadónál biztosított kedvezmény, mentesség összege</t>
  </si>
  <si>
    <t xml:space="preserve">Építményadó</t>
  </si>
  <si>
    <t xml:space="preserve">Kommunális adó</t>
  </si>
  <si>
    <t xml:space="preserve">Iparűzési adó</t>
  </si>
  <si>
    <t xml:space="preserve">IFA személyek után</t>
  </si>
  <si>
    <t xml:space="preserve">Telekadó</t>
  </si>
  <si>
    <t xml:space="preserve">Talajterhelési díj</t>
  </si>
  <si>
    <t xml:space="preserve">Gépjárműadó</t>
  </si>
  <si>
    <t xml:space="preserve">Egyéb bírság</t>
  </si>
  <si>
    <t xml:space="preserve">Helyiségek, eszközök hasznosításából származó bevételből nyújtott kedvezmény, mentesség összege</t>
  </si>
  <si>
    <t xml:space="preserve">egyéb nyújtott kedvezmény vagy kölcsön elengedésének összege</t>
  </si>
  <si>
    <t xml:space="preserve">Összesen :</t>
  </si>
  <si>
    <t xml:space="preserve">Több éves kihatással járó döntésekből származó kötelezettségek célok szerint, </t>
  </si>
  <si>
    <t xml:space="preserve">évenkénti bontásban (Ft)</t>
  </si>
  <si>
    <t xml:space="preserve">Kötelezettség jogcíme </t>
  </si>
  <si>
    <t xml:space="preserve">Kötelezettség-</t>
  </si>
  <si>
    <t xml:space="preserve">2019. előtti</t>
  </si>
  <si>
    <t xml:space="preserve">2018. évi költségvetés terhére fizetendő</t>
  </si>
  <si>
    <t xml:space="preserve">2022 után</t>
  </si>
  <si>
    <t xml:space="preserve">Tárgyéven túli köt. Összesen (7+8+9+10)</t>
  </si>
  <si>
    <t xml:space="preserve">Összesen (4+5+6+11)</t>
  </si>
  <si>
    <t xml:space="preserve">vállalás </t>
  </si>
  <si>
    <t xml:space="preserve">kifizetés </t>
  </si>
  <si>
    <t xml:space="preserve">éve </t>
  </si>
  <si>
    <t xml:space="preserve">(aktuális  kv-i év)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</si>
  <si>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</si>
  <si>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</si>
  <si>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</si>
  <si>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</si>
  <si>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</si>
  <si>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</si>
  <si>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</si>
  <si>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Működési célú hitel-törlesztés</t>
  </si>
  <si>
    <t xml:space="preserve">(tőke + kamat )</t>
  </si>
  <si>
    <t xml:space="preserve">Felhalmozási célú hitel-törlesztés</t>
  </si>
  <si>
    <t xml:space="preserve">(tőke + kamat) </t>
  </si>
  <si>
    <t xml:space="preserve">hitel összesen</t>
  </si>
  <si>
    <t xml:space="preserve">kamat összesen</t>
  </si>
  <si>
    <t xml:space="preserve">kezességvállalás: hitelek összesen</t>
  </si>
  <si>
    <t xml:space="preserve">kezességvállalás: hitelkamatok össz.</t>
  </si>
  <si>
    <t xml:space="preserve">Fejlesztés feladatonként</t>
  </si>
  <si>
    <t xml:space="preserve">Összesen: (1+4+9)</t>
  </si>
  <si>
    <t xml:space="preserve">EURÓPAI UNIÓS TÁMOGATÁSSAL MEGVALÓSULÓ MEGVALÓSULÓ PROGRAMOK BEVÉTELEI ÉS KIADÁSAI 2019. ÉV</t>
  </si>
  <si>
    <t xml:space="preserve">EU Projekt megnevezése: </t>
  </si>
  <si>
    <t xml:space="preserve">EFOP-1.5.2-16-2017-00016 Humán Közszolgáltatások fejlesztése az Észak-Balatoni térségben</t>
  </si>
  <si>
    <t xml:space="preserve">Bevételek</t>
  </si>
  <si>
    <t xml:space="preserve">2018 év</t>
  </si>
  <si>
    <t xml:space="preserve">2019 év</t>
  </si>
  <si>
    <t xml:space="preserve">2020 év</t>
  </si>
  <si>
    <t xml:space="preserve">EU forrás</t>
  </si>
  <si>
    <t xml:space="preserve">Egyéb forrás</t>
  </si>
  <si>
    <t xml:space="preserve">Saját forrás</t>
  </si>
  <si>
    <t xml:space="preserve">Kiadások</t>
  </si>
  <si>
    <t xml:space="preserve">személyi juttatások</t>
  </si>
  <si>
    <t xml:space="preserve">személyi juttatások járulékai</t>
  </si>
  <si>
    <t xml:space="preserve">dologi kiadások</t>
  </si>
  <si>
    <t xml:space="preserve">felújítások</t>
  </si>
  <si>
    <t xml:space="preserve">beruházások</t>
  </si>
  <si>
    <t xml:space="preserve">átadott pénzeszközök</t>
  </si>
  <si>
    <t xml:space="preserve">Az Önkormányzat adósságállományának alakulása</t>
  </si>
  <si>
    <t xml:space="preserve">lejárat, eszközök bel- és külföldi hitelezők szerinti bontásban (Ft-ban)</t>
  </si>
  <si>
    <t xml:space="preserve">Felvétel</t>
  </si>
  <si>
    <t xml:space="preserve">Lejárat </t>
  </si>
  <si>
    <t xml:space="preserve">Hitel állomány január 1-jén</t>
  </si>
  <si>
    <t xml:space="preserve">Hitel jellege </t>
  </si>
  <si>
    <t xml:space="preserve">éve</t>
  </si>
  <si>
    <t xml:space="preserve">2022. után</t>
  </si>
  <si>
    <t xml:space="preserve">BELFÖLDI HITELÁLLOMÁNY</t>
  </si>
  <si>
    <t xml:space="preserve">Működési célú hitel állomány + kamat</t>
  </si>
  <si>
    <t xml:space="preserve">Hitel összesen </t>
  </si>
  <si>
    <t xml:space="preserve">Kamat összesen </t>
  </si>
  <si>
    <t xml:space="preserve">Felhalmozási célú hitel állomány+kamat</t>
  </si>
  <si>
    <t xml:space="preserve">Hitel összesen (7-10)</t>
  </si>
  <si>
    <t xml:space="preserve">Kamat összesen (12-15)</t>
  </si>
  <si>
    <t xml:space="preserve">Összesen: (1+6)</t>
  </si>
  <si>
    <t xml:space="preserve">KÜLFÖLDI HITELÁLLOMÁNY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</si>
  <si>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</si>
  <si>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</si>
  <si>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</si>
  <si>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</si>
  <si>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</si>
  <si>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</si>
  <si>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</si>
  <si>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</si>
  <si>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</si>
  <si>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</si>
  <si>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</si>
  <si>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</si>
  <si>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</si>
  <si>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</si>
  <si>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</si>
  <si>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Összesen: (18+23)</t>
  </si>
  <si>
    <t xml:space="preserve">28.</t>
  </si>
  <si>
    <t xml:space="preserve">Összesen: (17+32)</t>
  </si>
  <si>
    <t xml:space="preserve">Az önkormányzat 2019-2022. évek tervezett előirányzatainak keretszámai</t>
  </si>
  <si>
    <t xml:space="preserve">2019. évi javaslat</t>
  </si>
  <si>
    <t xml:space="preserve">2020. évi várható előirányzatok</t>
  </si>
  <si>
    <t xml:space="preserve">2021. évi várható előirányzatok</t>
  </si>
  <si>
    <t xml:space="preserve">2022. évi várható előirányzatok</t>
  </si>
  <si>
    <t xml:space="preserve">I. Működési támogatások államháztartáson belülről</t>
  </si>
  <si>
    <t xml:space="preserve">II. Felhalmozási támogatások államháztartáson belülről</t>
  </si>
  <si>
    <t xml:space="preserve">VIII. Finanszírozási  bevételek </t>
  </si>
  <si>
    <t xml:space="preserve">1. Költségvetési hiány belső finanszírozására szolgáló finanszírozási bevételek</t>
  </si>
  <si>
    <t xml:space="preserve">2. Költségvetési hiány külső finanszírozására, vagy költségvetési többlet felhasználására szolgáló  finanszírozási bevételek</t>
  </si>
  <si>
    <t xml:space="preserve">I. Működési kiadások</t>
  </si>
  <si>
    <t xml:space="preserve">2.  Munkaadót terhelő járulék és szociális hozzájárulási adó</t>
  </si>
  <si>
    <t xml:space="preserve">II. Felhalmozási kiadások</t>
  </si>
  <si>
    <t xml:space="preserve">1. Beruházások</t>
  </si>
  <si>
    <t xml:space="preserve">2. Felújítás</t>
  </si>
  <si>
    <t xml:space="preserve">Cél</t>
  </si>
  <si>
    <t xml:space="preserve">Állami támogatás megelőlegezés visszafiz.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</si>
</sst>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General"/>
    <numFmt numFmtId="170" formatCode="#,##0.00"/>
    <numFmt numFmtId="171" formatCode="#,##0.0"/>
    <numFmt numFmtId="172" formatCode="0.00"/>
    <numFmt numFmtId="173" formatCode="0"/>
    <numFmt numFmtId="174" formatCode="#\ ##0"/>
  </numFmts>
  <fonts count="3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sz val="10"/>
      <name val="Times New Roman CE"/>
      <family val="0"/>
      <charset val="238"/>
    </font>
    <font>
      <sz val="10"/>
      <name val="Times New Roman CE"/>
      <family val="1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  <font>
      <b val="true"/>
      <i val="true"/>
      <sz val="11"/>
      <name val="Times New Roman"/>
      <family val="1"/>
      <charset val="238"/>
    </font>
    <font>
      <b val="true"/>
      <sz val="11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i val="true"/>
      <u val="single"/>
      <sz val="12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21" fillId="2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9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8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8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5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24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7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6" fillId="0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24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6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1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24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6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9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6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24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5" fillId="24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5" fillId="24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5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24" borderId="10" xfId="79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24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6" fillId="24" borderId="1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5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24" borderId="10" xfId="8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6" fillId="24" borderId="0" xfId="8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2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2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4" borderId="10" xfId="6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6" fillId="24" borderId="10" xfId="6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24" borderId="10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24" borderId="10" xfId="6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6" fillId="24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2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3" xfId="6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6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28" fillId="0" borderId="10" xfId="79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8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8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9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5" fillId="24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75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0" borderId="10" xfId="79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0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0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8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5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7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8" fillId="24" borderId="10" xfId="79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0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5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7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6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5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26" fillId="0" borderId="16" xfId="8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6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2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2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2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6" fillId="0" borderId="1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17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6" fillId="0" borderId="1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7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24" borderId="14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4" borderId="0" xfId="8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10" xfId="82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1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9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2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9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3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9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4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9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25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6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3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2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22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4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7" xfId="67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22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9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5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0" xfId="63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31" fillId="0" borderId="10" xfId="6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10" xfId="6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3" fillId="0" borderId="1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1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32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6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0" xfId="6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10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10" xfId="6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0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7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7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0" xfId="7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6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25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10" xfId="7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6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28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5" fillId="0" borderId="28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10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5" fillId="0" borderId="28" xfId="74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24" borderId="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5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9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1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1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30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2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7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7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7" xfId="78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2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8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5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2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8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1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6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5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9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5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5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0" xfId="6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10" xfId="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77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0" xfId="7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78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10" xfId="78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7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4" borderId="10" xfId="7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2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29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66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5" fillId="0" borderId="0" xfId="66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24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0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0" xfId="6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9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5" xfId="6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6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9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3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3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1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1" xfId="6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7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7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7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6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2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2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2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0" borderId="2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20" xfId="6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8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8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0" fillId="0" borderId="0" xfId="8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6" fillId="0" borderId="10" xfId="81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6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4" borderId="10" xfId="8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24" borderId="10" xfId="8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1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0" xfId="8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3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30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4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0" xfId="8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5" fillId="0" borderId="19" xfId="8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Ezres 2" xfId="48"/>
    <cellStyle name="Ezres 3" xfId="49"/>
    <cellStyle name="Good 2" xfId="50"/>
    <cellStyle name="Heading 1 3" xfId="51"/>
    <cellStyle name="Heading 2 4" xfId="52"/>
    <cellStyle name="Heading 3" xfId="53"/>
    <cellStyle name="Heading 4" xfId="54"/>
    <cellStyle name="Input" xfId="55"/>
    <cellStyle name="Linked Cell" xfId="56"/>
    <cellStyle name="Neutral 5" xfId="57"/>
    <cellStyle name="Normal_KARSZJ3" xfId="58"/>
    <cellStyle name="Normal_KTRSZJ" xfId="59"/>
    <cellStyle name="Normál 2" xfId="60"/>
    <cellStyle name="Normál_2007_Koncepció táblák" xfId="61"/>
    <cellStyle name="Normál_2007_Koncepció táblák_2013. évi költségvetés I." xfId="62"/>
    <cellStyle name="Normál_2012. évi költségvetés I. módosítás VÉGLEGES" xfId="63"/>
    <cellStyle name="Normál_2012. évi költségvetés IV. módosítás" xfId="64"/>
    <cellStyle name="Normál_2013 évi költségvetéshez 2013.02.19." xfId="65"/>
    <cellStyle name="Normál_2013 évi költségvetéshez 2013.02.19._2014 évi költségvetés Tündi táblák" xfId="66"/>
    <cellStyle name="Normál_2013. évi költségvetés I." xfId="67"/>
    <cellStyle name="Normál_2013. évi költségvetés I._2013. évi költségvetés előirányzat nyilvántartás" xfId="68"/>
    <cellStyle name="Normál_2013. évi költségvetés I._2013. évi költségvetés II. forduló testületi előterjesztés" xfId="69"/>
    <cellStyle name="Normál_2013. évi költségvetés I._iNTÉZMÉNYI NORMATÍVA 2014" xfId="70"/>
    <cellStyle name="Normál_2013. évi költségvetés II. forduló testületi előterjesztés" xfId="71"/>
    <cellStyle name="Normál_2013. évi költségvetés II. forduló testületi előterjesztés2." xfId="72"/>
    <cellStyle name="Normál_2014. évi kv. 6. tábla_kitöltve_szűkített II.fordulóhoz 2" xfId="73"/>
    <cellStyle name="Normál_4. sz. melléklet" xfId="74"/>
    <cellStyle name="Normál_költségvetés10melléklet" xfId="75"/>
    <cellStyle name="Normál_költségvetés10melléklet_2013. évi költségvetés I." xfId="76"/>
    <cellStyle name="Normál_Munka4" xfId="77"/>
    <cellStyle name="Normál_Munka4_2013 évi költségvetéshez 2013.02.19." xfId="78"/>
    <cellStyle name="Normál_Másolat eredetijeKÖLTSÉGVETÉS2005új1" xfId="79"/>
    <cellStyle name="Normál_Másolat eredetijeKÖLTSÉGVETÉS2005új1 2" xfId="80"/>
    <cellStyle name="Normál_Másolat eredetijeKÖLTSÉGVETÉS2005új1_2013. évi költségvetés I." xfId="81"/>
    <cellStyle name="Normál_Másolat eredetijeKÖLTSÉGVETÉS2005új1_2013. évi költségvetés II. forduló testületi előterjesztés" xfId="82"/>
    <cellStyle name="Note 6" xfId="83"/>
    <cellStyle name="Output" xfId="84"/>
    <cellStyle name="Title" xfId="85"/>
    <cellStyle name="Total" xfId="86"/>
    <cellStyle name="Warning Text" xfId="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externalLink" Target="externalLinks/externalLink1.xml"/><Relationship Id="rId18" Type="http://schemas.openxmlformats.org/officeDocument/2006/relationships/externalLink" Target="externalLinks/externalLink2.xml"/><Relationship Id="rId19" Type="http://schemas.openxmlformats.org/officeDocument/2006/relationships/externalLink" Target="externalLinks/externalLink3.xml"/><Relationship Id="rId20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L:/DOCUME~1/HamarEva/LOCALS~1/Temp/M&#225;solat%20eredetijeksh19000282011.11.14.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/C:/kincst&#225;r/LACZKA%20M&#193;RIA/K&#246;lts&#233;gvet&#233;s%202019/P&#233;csely/2019_III_M&#243;dos&#237;t&#225;s/Rendelet/P&#233;csely%20K&#246;zs&#233;g%20&#214;nkorm&#225;nyzata%202019_III_M&#243;dos&#237;t&#225;s_rendelet_12_20191211.xlsx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file:///C:/kincst&#225;r/LACZKA%20M&#193;RIA/K&#246;lts&#233;gvet&#233;s%202018/P&#233;csely/Eredeti_rendelet/P&#233;csely%20&#214;nkorm&#225;nyzat%202018.%20&#233;vi%20k&#246;lts&#233;gvet&#233;s%203-2018.%20(II.%2016.)%20rendelet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</sheetNames>
    <sheetDataSet>
      <sheetData sheetId="0">
        <row r="6">
          <cell r="B6" t="str">
            <v>2019. évi eredeti előirányzat</v>
          </cell>
          <cell r="C6" t="str">
            <v>I. Módosítás</v>
          </cell>
          <cell r="D6" t="str">
            <v>II. Módosítás</v>
          </cell>
          <cell r="E6" t="str">
            <v>III. Módosítás</v>
          </cell>
          <cell r="F6" t="str">
            <v>Eltérés</v>
          </cell>
        </row>
        <row r="7">
          <cell r="B7">
            <v>42390703</v>
          </cell>
          <cell r="C7">
            <v>43764703</v>
          </cell>
          <cell r="D7">
            <v>44347633</v>
          </cell>
          <cell r="E7">
            <v>44635027</v>
          </cell>
          <cell r="F7">
            <v>287394</v>
          </cell>
        </row>
        <row r="8">
          <cell r="B8">
            <v>0</v>
          </cell>
          <cell r="C8">
            <v>100000000</v>
          </cell>
          <cell r="D8">
            <v>102046183</v>
          </cell>
          <cell r="E8">
            <v>105324561</v>
          </cell>
          <cell r="F8">
            <v>3278378</v>
          </cell>
        </row>
        <row r="9">
          <cell r="B9">
            <v>19900000</v>
          </cell>
          <cell r="C9">
            <v>19900000</v>
          </cell>
          <cell r="D9">
            <v>19900000</v>
          </cell>
          <cell r="E9">
            <v>19900000</v>
          </cell>
          <cell r="F9">
            <v>0</v>
          </cell>
        </row>
        <row r="10">
          <cell r="B10">
            <v>4020000</v>
          </cell>
          <cell r="C10">
            <v>4020000</v>
          </cell>
          <cell r="D10">
            <v>5370000</v>
          </cell>
          <cell r="E10">
            <v>5370000</v>
          </cell>
          <cell r="F10">
            <v>0</v>
          </cell>
        </row>
        <row r="11">
          <cell r="C11">
            <v>0</v>
          </cell>
          <cell r="D11">
            <v>0</v>
          </cell>
          <cell r="E11">
            <v>5000000</v>
          </cell>
          <cell r="F11">
            <v>5000000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>
            <v>0</v>
          </cell>
        </row>
        <row r="13">
          <cell r="D13">
            <v>0</v>
          </cell>
        </row>
        <row r="13">
          <cell r="F13">
            <v>0</v>
          </cell>
        </row>
        <row r="14">
          <cell r="D14">
            <v>171663816</v>
          </cell>
          <cell r="E14">
            <v>180229588</v>
          </cell>
        </row>
        <row r="16">
          <cell r="C16">
            <v>31570618</v>
          </cell>
        </row>
        <row r="17">
          <cell r="E17">
            <v>1124634</v>
          </cell>
        </row>
        <row r="18">
          <cell r="B18">
            <v>30040942</v>
          </cell>
          <cell r="C18">
            <v>32611560</v>
          </cell>
          <cell r="D18">
            <v>32611560</v>
          </cell>
          <cell r="E18">
            <v>32695252</v>
          </cell>
          <cell r="F18">
            <v>83692</v>
          </cell>
        </row>
        <row r="19">
          <cell r="C19">
            <v>200296263</v>
          </cell>
        </row>
        <row r="25">
          <cell r="E25">
            <v>120027662</v>
          </cell>
        </row>
        <row r="27">
          <cell r="B27">
            <v>7333211</v>
          </cell>
          <cell r="C27">
            <v>7333211</v>
          </cell>
          <cell r="D27">
            <v>9379394</v>
          </cell>
          <cell r="E27">
            <v>17864772</v>
          </cell>
          <cell r="F27">
            <v>8485378</v>
          </cell>
        </row>
        <row r="28">
          <cell r="B28">
            <v>2070600</v>
          </cell>
          <cell r="C28">
            <v>102098600</v>
          </cell>
          <cell r="D28">
            <v>102098600</v>
          </cell>
          <cell r="E28">
            <v>102098600</v>
          </cell>
          <cell r="F28">
            <v>0</v>
          </cell>
        </row>
        <row r="29">
          <cell r="E29">
            <v>64290</v>
          </cell>
        </row>
        <row r="31">
          <cell r="B31">
            <v>2862055</v>
          </cell>
          <cell r="C31">
            <v>6204948</v>
          </cell>
          <cell r="D31">
            <v>6167002</v>
          </cell>
          <cell r="E31">
            <v>7225744</v>
          </cell>
          <cell r="F31">
            <v>1058742</v>
          </cell>
        </row>
        <row r="35">
          <cell r="C35">
            <v>198149088</v>
          </cell>
        </row>
        <row r="37">
          <cell r="B37">
            <v>2147175</v>
          </cell>
          <cell r="C37">
            <v>2147175</v>
          </cell>
          <cell r="D37">
            <v>2147175</v>
          </cell>
          <cell r="E37">
            <v>2230867</v>
          </cell>
          <cell r="F37">
            <v>83692</v>
          </cell>
        </row>
        <row r="38">
          <cell r="B38">
            <v>2147175</v>
          </cell>
          <cell r="C38">
            <v>2147175</v>
          </cell>
          <cell r="D38">
            <v>2147175</v>
          </cell>
          <cell r="E38">
            <v>2230867</v>
          </cell>
          <cell r="F38">
            <v>83692</v>
          </cell>
        </row>
        <row r="39">
          <cell r="F39">
            <v>8649464</v>
          </cell>
        </row>
      </sheetData>
      <sheetData sheetId="1">
        <row r="22">
          <cell r="B22">
            <v>0</v>
          </cell>
        </row>
        <row r="22">
          <cell r="E22">
            <v>105324561</v>
          </cell>
        </row>
        <row r="50">
          <cell r="B50">
            <v>720000</v>
          </cell>
          <cell r="C50">
            <v>720000</v>
          </cell>
          <cell r="D50">
            <v>720000</v>
          </cell>
          <cell r="E50">
            <v>720000</v>
          </cell>
          <cell r="F50">
            <v>0</v>
          </cell>
        </row>
        <row r="61">
          <cell r="E61">
            <v>5000000</v>
          </cell>
        </row>
        <row r="67">
          <cell r="F67">
            <v>0</v>
          </cell>
        </row>
        <row r="80">
          <cell r="B80">
            <v>29000000</v>
          </cell>
          <cell r="C80">
            <v>31570618</v>
          </cell>
          <cell r="D80">
            <v>31570618</v>
          </cell>
          <cell r="E80">
            <v>31570618</v>
          </cell>
          <cell r="F80">
            <v>0</v>
          </cell>
        </row>
        <row r="81">
          <cell r="B81">
            <v>22884486</v>
          </cell>
          <cell r="C81">
            <v>25455104</v>
          </cell>
          <cell r="D81">
            <v>25455104</v>
          </cell>
          <cell r="E81">
            <v>25455104</v>
          </cell>
        </row>
        <row r="82">
          <cell r="B82">
            <v>6115514</v>
          </cell>
          <cell r="C82">
            <v>6115514</v>
          </cell>
          <cell r="D82">
            <v>6115514</v>
          </cell>
          <cell r="E82">
            <v>6115514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B94">
            <v>1040942</v>
          </cell>
          <cell r="C94">
            <v>1040942</v>
          </cell>
          <cell r="D94">
            <v>1040942</v>
          </cell>
          <cell r="E94">
            <v>1124634</v>
          </cell>
          <cell r="F94">
            <v>83692</v>
          </cell>
        </row>
      </sheetData>
      <sheetData sheetId="2"/>
      <sheetData sheetId="3">
        <row r="7">
          <cell r="B7">
            <v>24675535</v>
          </cell>
          <cell r="C7">
            <v>25130535</v>
          </cell>
          <cell r="D7">
            <v>25230535</v>
          </cell>
          <cell r="E7">
            <v>25490086</v>
          </cell>
          <cell r="F7">
            <v>259551</v>
          </cell>
        </row>
        <row r="10">
          <cell r="B10">
            <v>4303092</v>
          </cell>
          <cell r="C10">
            <v>4391817</v>
          </cell>
          <cell r="D10">
            <v>4391817</v>
          </cell>
          <cell r="E10">
            <v>4419660</v>
          </cell>
          <cell r="F10">
            <v>27843</v>
          </cell>
        </row>
        <row r="13">
          <cell r="B13">
            <v>34998570</v>
          </cell>
          <cell r="C13">
            <v>34998570</v>
          </cell>
          <cell r="D13">
            <v>36931500</v>
          </cell>
          <cell r="E13">
            <v>36931500</v>
          </cell>
          <cell r="F13">
            <v>0</v>
          </cell>
        </row>
        <row r="37">
          <cell r="E37">
            <v>13015321</v>
          </cell>
        </row>
        <row r="38">
          <cell r="E38">
            <v>130000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B40">
            <v>14443117</v>
          </cell>
          <cell r="C40">
            <v>14473117</v>
          </cell>
          <cell r="D40">
            <v>14411063</v>
          </cell>
          <cell r="E40">
            <v>13145321</v>
          </cell>
          <cell r="F40">
            <v>-1265742</v>
          </cell>
        </row>
        <row r="51">
          <cell r="B51">
            <v>3454000</v>
          </cell>
          <cell r="C51">
            <v>3454000</v>
          </cell>
          <cell r="D51">
            <v>3454000</v>
          </cell>
          <cell r="E51">
            <v>3454000</v>
          </cell>
          <cell r="F51">
            <v>0</v>
          </cell>
        </row>
      </sheetData>
      <sheetData sheetId="4">
        <row r="5">
          <cell r="B5">
            <v>14343117</v>
          </cell>
          <cell r="C5">
            <v>14343117</v>
          </cell>
          <cell r="D5">
            <v>14281063</v>
          </cell>
          <cell r="E5">
            <v>13015321</v>
          </cell>
          <cell r="F5">
            <v>-1265742</v>
          </cell>
        </row>
        <row r="12">
          <cell r="B12">
            <v>100000</v>
          </cell>
          <cell r="C12">
            <v>130000</v>
          </cell>
          <cell r="D12">
            <v>130000</v>
          </cell>
          <cell r="E12">
            <v>130000</v>
          </cell>
          <cell r="F12">
            <v>0</v>
          </cell>
        </row>
      </sheetData>
      <sheetData sheetId="5">
        <row r="30">
          <cell r="B30">
            <v>64290</v>
          </cell>
          <cell r="C30">
            <v>64290</v>
          </cell>
          <cell r="D30">
            <v>64290</v>
          </cell>
          <cell r="E30">
            <v>64290</v>
          </cell>
          <cell r="F30">
            <v>0</v>
          </cell>
        </row>
        <row r="31">
          <cell r="B31">
            <v>64290</v>
          </cell>
          <cell r="C31">
            <v>64290</v>
          </cell>
          <cell r="D31">
            <v>64290</v>
          </cell>
          <cell r="E31">
            <v>64290</v>
          </cell>
          <cell r="F31">
            <v>0</v>
          </cell>
        </row>
      </sheetData>
      <sheetData sheetId="6">
        <row r="6">
          <cell r="B6" t="str">
            <v>2019. évi eredeti előirányzat</v>
          </cell>
          <cell r="C6" t="str">
            <v>I. Módosítás</v>
          </cell>
          <cell r="D6" t="str">
            <v>II. Módosítás</v>
          </cell>
          <cell r="E6" t="str">
            <v>III. Módosítás</v>
          </cell>
          <cell r="F6" t="str">
            <v>Eltérés</v>
          </cell>
        </row>
        <row r="7">
          <cell r="B7">
            <v>42390703</v>
          </cell>
          <cell r="C7">
            <v>43764703</v>
          </cell>
          <cell r="D7">
            <v>44347633</v>
          </cell>
          <cell r="E7">
            <v>44635027</v>
          </cell>
          <cell r="F7">
            <v>287394</v>
          </cell>
        </row>
        <row r="7">
          <cell r="H7">
            <v>24675535</v>
          </cell>
          <cell r="I7">
            <v>25130535</v>
          </cell>
          <cell r="J7">
            <v>25230535</v>
          </cell>
          <cell r="K7">
            <v>25490086</v>
          </cell>
          <cell r="L7">
            <v>259551</v>
          </cell>
        </row>
        <row r="8">
          <cell r="B8">
            <v>19900000</v>
          </cell>
          <cell r="C8">
            <v>19900000</v>
          </cell>
          <cell r="D8">
            <v>19900000</v>
          </cell>
          <cell r="E8">
            <v>19900000</v>
          </cell>
          <cell r="F8">
            <v>0</v>
          </cell>
        </row>
        <row r="8">
          <cell r="H8">
            <v>4303092</v>
          </cell>
          <cell r="I8">
            <v>4391817</v>
          </cell>
          <cell r="J8">
            <v>4391817</v>
          </cell>
          <cell r="K8">
            <v>4419660</v>
          </cell>
          <cell r="L8">
            <v>27843</v>
          </cell>
        </row>
        <row r="9">
          <cell r="B9">
            <v>4020000</v>
          </cell>
          <cell r="C9">
            <v>4020000</v>
          </cell>
          <cell r="D9">
            <v>5370000</v>
          </cell>
          <cell r="E9">
            <v>5370000</v>
          </cell>
        </row>
        <row r="9">
          <cell r="H9">
            <v>34998570</v>
          </cell>
          <cell r="I9">
            <v>34998570</v>
          </cell>
          <cell r="J9">
            <v>36931500</v>
          </cell>
          <cell r="K9">
            <v>36931500</v>
          </cell>
          <cell r="L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0">
          <cell r="H10">
            <v>3454000</v>
          </cell>
          <cell r="I10">
            <v>3454000</v>
          </cell>
          <cell r="J10">
            <v>3454000</v>
          </cell>
          <cell r="K10">
            <v>3454000</v>
          </cell>
          <cell r="L10">
            <v>0</v>
          </cell>
        </row>
        <row r="12"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5"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H16">
            <v>2862055</v>
          </cell>
          <cell r="I16">
            <v>6204948</v>
          </cell>
          <cell r="J16">
            <v>6167002</v>
          </cell>
          <cell r="K16">
            <v>7225744</v>
          </cell>
          <cell r="L16">
            <v>1058742</v>
          </cell>
        </row>
        <row r="31">
          <cell r="B31">
            <v>0</v>
          </cell>
          <cell r="C31">
            <v>100000000</v>
          </cell>
          <cell r="D31">
            <v>102046183</v>
          </cell>
          <cell r="E31">
            <v>105324561</v>
          </cell>
          <cell r="F31">
            <v>3278378</v>
          </cell>
        </row>
        <row r="31">
          <cell r="H31">
            <v>7333211</v>
          </cell>
          <cell r="I31">
            <v>7333211</v>
          </cell>
          <cell r="J31">
            <v>9379394</v>
          </cell>
          <cell r="K31">
            <v>17864772</v>
          </cell>
          <cell r="L31">
            <v>8485378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5000000</v>
          </cell>
          <cell r="F32">
            <v>5000000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3">
          <cell r="H33">
            <v>2070600</v>
          </cell>
          <cell r="I33">
            <v>102098600</v>
          </cell>
          <cell r="J33">
            <v>102098600</v>
          </cell>
          <cell r="K33">
            <v>102098600</v>
          </cell>
          <cell r="L33">
            <v>0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  <sheetName val="9. sz. stabilitási tv "/>
      <sheetName val="10. sz. tábla"/>
      <sheetName val="11. tábla"/>
      <sheetName val="12. sz. EU projektek"/>
      <sheetName val="13.tábla"/>
      <sheetName val="14. tábla"/>
      <sheetName val="Munka1"/>
    </sheetNames>
    <sheetDataSet>
      <sheetData sheetId="0">
        <row r="8">
          <cell r="B8">
            <v>0</v>
          </cell>
        </row>
        <row r="8">
          <cell r="D8">
            <v>0</v>
          </cell>
        </row>
        <row r="11">
          <cell r="B11">
            <v>0</v>
          </cell>
        </row>
        <row r="12">
          <cell r="B12">
            <v>0</v>
          </cell>
        </row>
        <row r="12">
          <cell r="D12">
            <v>0</v>
          </cell>
        </row>
        <row r="13">
          <cell r="B13">
            <v>0</v>
          </cell>
        </row>
        <row r="13">
          <cell r="D13">
            <v>0</v>
          </cell>
        </row>
        <row r="30">
          <cell r="D30">
            <v>0</v>
          </cell>
        </row>
        <row r="33">
          <cell r="B33">
            <v>0</v>
          </cell>
        </row>
        <row r="33">
          <cell r="D33">
            <v>0</v>
          </cell>
        </row>
        <row r="35">
          <cell r="D35">
            <v>0</v>
          </cell>
        </row>
      </sheetData>
      <sheetData sheetId="1">
        <row r="35">
          <cell r="B35">
            <v>0</v>
          </cell>
        </row>
        <row r="44">
          <cell r="B4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L54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ColWidth="9.15625" defaultRowHeight="15.75" zeroHeight="false" outlineLevelRow="0" outlineLevelCol="0"/>
  <cols>
    <col collapsed="false" customWidth="true" hidden="false" outlineLevel="0" max="1" min="1" style="1" width="43.14"/>
    <col collapsed="false" customWidth="true" hidden="false" outlineLevel="0" max="2" min="2" style="2" width="15.15"/>
    <col collapsed="false" customWidth="true" hidden="false" outlineLevel="0" max="5" min="3" style="3" width="15.71"/>
    <col collapsed="false" customWidth="true" hidden="false" outlineLevel="0" max="6" min="6" style="2" width="16.14"/>
    <col collapsed="false" customWidth="false" hidden="false" outlineLevel="0" max="7" min="7" style="2" width="9.14"/>
    <col collapsed="false" customWidth="true" hidden="false" outlineLevel="0" max="9" min="8" style="2" width="16.29"/>
    <col collapsed="false" customWidth="false" hidden="false" outlineLevel="0" max="1025" min="10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  <c r="E4" s="5"/>
      <c r="F4" s="5"/>
    </row>
    <row r="5" customFormat="false" ht="15.75" hidden="false" customHeight="false" outlineLevel="0" collapsed="false">
      <c r="A5" s="4"/>
    </row>
    <row r="6" s="8" customFormat="true" ht="56.25" hidden="false" customHeight="true" outlineLevel="0" collapsed="false">
      <c r="A6" s="6" t="s">
        <v>1</v>
      </c>
      <c r="B6" s="6" t="s">
        <v>2</v>
      </c>
      <c r="C6" s="7" t="s">
        <v>3</v>
      </c>
      <c r="D6" s="7" t="s">
        <v>4</v>
      </c>
      <c r="E6" s="7" t="s">
        <v>5</v>
      </c>
      <c r="F6" s="6" t="s">
        <v>6</v>
      </c>
    </row>
    <row r="7" customFormat="false" ht="31.5" hidden="false" customHeight="false" outlineLevel="0" collapsed="false">
      <c r="A7" s="9" t="s">
        <v>7</v>
      </c>
      <c r="B7" s="10" t="n">
        <f aca="false">'2.sz.tábla'!B5</f>
        <v>42390703</v>
      </c>
      <c r="C7" s="10" t="n">
        <f aca="false">'2.sz.tábla'!C5</f>
        <v>43764703</v>
      </c>
      <c r="D7" s="10" t="n">
        <f aca="false">'2.sz.tábla'!D5</f>
        <v>44347633</v>
      </c>
      <c r="E7" s="10" t="n">
        <f aca="false">'2.sz.tábla'!E5</f>
        <v>44635027</v>
      </c>
      <c r="F7" s="10" t="n">
        <f aca="false">'2.sz.tábla'!F5</f>
        <v>287394</v>
      </c>
    </row>
    <row r="8" customFormat="false" ht="31.5" hidden="false" customHeight="false" outlineLevel="0" collapsed="false">
      <c r="A8" s="11" t="s">
        <v>8</v>
      </c>
      <c r="B8" s="12" t="n">
        <f aca="false">'2.sz.tábla'!B22</f>
        <v>0</v>
      </c>
      <c r="C8" s="12" t="n">
        <f aca="false">'2.sz.tábla'!C22</f>
        <v>100000000</v>
      </c>
      <c r="D8" s="12" t="n">
        <f aca="false">'2.sz.tábla'!D22</f>
        <v>102046183</v>
      </c>
      <c r="E8" s="12" t="n">
        <f aca="false">'2.sz.tábla'!E22</f>
        <v>105324561</v>
      </c>
      <c r="F8" s="12" t="n">
        <f aca="false">'2.sz.tábla'!F22</f>
        <v>3278378</v>
      </c>
    </row>
    <row r="9" customFormat="false" ht="18" hidden="false" customHeight="true" outlineLevel="0" collapsed="false">
      <c r="A9" s="11" t="s">
        <v>9</v>
      </c>
      <c r="B9" s="12" t="n">
        <f aca="false">'2.sz.tábla'!B34</f>
        <v>19900000</v>
      </c>
      <c r="C9" s="12" t="n">
        <f aca="false">'2.sz.tábla'!C34</f>
        <v>19900000</v>
      </c>
      <c r="D9" s="12" t="n">
        <f aca="false">'2.sz.tábla'!D34</f>
        <v>19900000</v>
      </c>
      <c r="E9" s="12" t="n">
        <f aca="false">'2.sz.tábla'!E34</f>
        <v>19900000</v>
      </c>
      <c r="F9" s="12" t="n">
        <f aca="false">'2.sz.tábla'!F34</f>
        <v>0</v>
      </c>
    </row>
    <row r="10" customFormat="false" ht="18" hidden="false" customHeight="true" outlineLevel="0" collapsed="false">
      <c r="A10" s="11" t="s">
        <v>10</v>
      </c>
      <c r="B10" s="12" t="n">
        <f aca="false">'2.sz.tábla'!B48</f>
        <v>4020000</v>
      </c>
      <c r="C10" s="12" t="n">
        <f aca="false">'2.sz.tábla'!C48</f>
        <v>4020000</v>
      </c>
      <c r="D10" s="12" t="n">
        <f aca="false">'2.sz.tábla'!D48</f>
        <v>5370000</v>
      </c>
      <c r="E10" s="12" t="n">
        <f aca="false">'2.sz.tábla'!E48</f>
        <v>5370000</v>
      </c>
      <c r="F10" s="12" t="n">
        <f aca="false">'2.sz.tábla'!F48</f>
        <v>0</v>
      </c>
    </row>
    <row r="11" customFormat="false" ht="18" hidden="false" customHeight="true" outlineLevel="0" collapsed="false">
      <c r="A11" s="11" t="s">
        <v>11</v>
      </c>
      <c r="B11" s="12" t="n">
        <f aca="false">'2.sz.tábla'!B61</f>
        <v>0</v>
      </c>
      <c r="C11" s="12" t="n">
        <f aca="false">'2.sz.tábla'!C61</f>
        <v>0</v>
      </c>
      <c r="D11" s="12" t="n">
        <f aca="false">'2.sz.tábla'!D61</f>
        <v>0</v>
      </c>
      <c r="E11" s="12" t="n">
        <f aca="false">'2.sz.tábla'!E61</f>
        <v>5000000</v>
      </c>
      <c r="F11" s="12" t="n">
        <f aca="false">'2.sz.tábla'!F61</f>
        <v>5000000</v>
      </c>
    </row>
    <row r="12" customFormat="false" ht="16.5" hidden="false" customHeight="true" outlineLevel="0" collapsed="false">
      <c r="A12" s="13" t="s">
        <v>12</v>
      </c>
      <c r="B12" s="12" t="n">
        <f aca="false">'2.sz.tábla'!B67</f>
        <v>0</v>
      </c>
      <c r="C12" s="12" t="n">
        <f aca="false">'2.sz.tábla'!C67</f>
        <v>0</v>
      </c>
      <c r="D12" s="12" t="n">
        <f aca="false">'2.sz.tábla'!D67</f>
        <v>0</v>
      </c>
      <c r="E12" s="12" t="n">
        <f aca="false">'2.sz.tábla'!E67</f>
        <v>0</v>
      </c>
      <c r="F12" s="12" t="n">
        <f aca="false">'2.sz.tábla'!F67</f>
        <v>0</v>
      </c>
    </row>
    <row r="13" customFormat="false" ht="18" hidden="false" customHeight="true" outlineLevel="0" collapsed="false">
      <c r="A13" s="13" t="s">
        <v>13</v>
      </c>
      <c r="B13" s="12" t="n">
        <f aca="false">'2.sz.tábla'!B73</f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r="14" s="15" customFormat="true" ht="19.5" hidden="false" customHeight="true" outlineLevel="0" collapsed="false">
      <c r="A14" s="14" t="s">
        <v>14</v>
      </c>
      <c r="B14" s="10" t="n">
        <f aca="false">SUM(B7:B13)</f>
        <v>66310703</v>
      </c>
      <c r="C14" s="10" t="n">
        <f aca="false">SUM(C7:C13)</f>
        <v>167684703</v>
      </c>
      <c r="D14" s="10" t="n">
        <f aca="false">SUM(D7:D13)</f>
        <v>171663816</v>
      </c>
      <c r="E14" s="10" t="n">
        <f aca="false">SUM(E7:E13)</f>
        <v>180229588</v>
      </c>
      <c r="F14" s="10" t="n">
        <f aca="false">SUM(F7:F13)</f>
        <v>8565772</v>
      </c>
    </row>
    <row r="15" s="15" customFormat="true" ht="18.75" hidden="false" customHeight="true" outlineLevel="0" collapsed="false">
      <c r="A15" s="16" t="s">
        <v>15</v>
      </c>
      <c r="B15" s="10"/>
      <c r="C15" s="17"/>
      <c r="D15" s="17"/>
      <c r="E15" s="17"/>
      <c r="F15" s="12"/>
    </row>
    <row r="16" customFormat="false" ht="31.5" hidden="false" customHeight="false" outlineLevel="0" collapsed="false">
      <c r="A16" s="11" t="s">
        <v>16</v>
      </c>
      <c r="B16" s="18" t="n">
        <f aca="false">'2.sz.tábla'!B80</f>
        <v>29000000</v>
      </c>
      <c r="C16" s="18" t="n">
        <f aca="false">'2.sz.tábla'!C80</f>
        <v>31570618</v>
      </c>
      <c r="D16" s="18" t="n">
        <f aca="false">'2.sz.tábla'!D80</f>
        <v>31570618</v>
      </c>
      <c r="E16" s="18" t="n">
        <f aca="false">'2.sz.tábla'!E80</f>
        <v>31570618</v>
      </c>
      <c r="F16" s="18" t="n">
        <f aca="false">'2.sz.tábla'!F80</f>
        <v>0</v>
      </c>
    </row>
    <row r="17" customFormat="false" ht="47.25" hidden="false" customHeight="false" outlineLevel="0" collapsed="false">
      <c r="A17" s="11" t="s">
        <v>17</v>
      </c>
      <c r="B17" s="12" t="n">
        <f aca="false">'2.sz.tábla'!B83</f>
        <v>1040942</v>
      </c>
      <c r="C17" s="12" t="n">
        <f aca="false">'2.sz.tábla'!C83</f>
        <v>1040942</v>
      </c>
      <c r="D17" s="12" t="n">
        <f aca="false">'2.sz.tábla'!D83</f>
        <v>1040942</v>
      </c>
      <c r="E17" s="12" t="n">
        <f aca="false">'2.sz.tábla'!E83</f>
        <v>1124634</v>
      </c>
      <c r="F17" s="12" t="n">
        <f aca="false">'2.sz.tábla'!F83</f>
        <v>83692</v>
      </c>
    </row>
    <row r="18" s="15" customFormat="true" ht="18.75" hidden="false" customHeight="true" outlineLevel="0" collapsed="false">
      <c r="A18" s="14" t="s">
        <v>18</v>
      </c>
      <c r="B18" s="19" t="n">
        <f aca="false">B16+B17</f>
        <v>30040942</v>
      </c>
      <c r="C18" s="19" t="n">
        <f aca="false">C16+C17</f>
        <v>32611560</v>
      </c>
      <c r="D18" s="19" t="n">
        <f aca="false">D16+D17</f>
        <v>32611560</v>
      </c>
      <c r="E18" s="19" t="n">
        <f aca="false">E16+E17</f>
        <v>32695252</v>
      </c>
      <c r="F18" s="19" t="n">
        <f aca="false">F16+F17</f>
        <v>83692</v>
      </c>
    </row>
    <row r="19" s="15" customFormat="true" ht="19.5" hidden="false" customHeight="true" outlineLevel="0" collapsed="false">
      <c r="A19" s="20" t="s">
        <v>19</v>
      </c>
      <c r="B19" s="21" t="n">
        <f aca="false">B14+B18</f>
        <v>96351645</v>
      </c>
      <c r="C19" s="21" t="n">
        <f aca="false">C14+C18</f>
        <v>200296263</v>
      </c>
      <c r="D19" s="21" t="n">
        <f aca="false">D14+D18</f>
        <v>204275376</v>
      </c>
      <c r="E19" s="21" t="n">
        <f aca="false">E14+E18</f>
        <v>212924840</v>
      </c>
      <c r="F19" s="21" t="n">
        <f aca="false">F14+F18</f>
        <v>8649464</v>
      </c>
    </row>
    <row r="20" s="15" customFormat="true" ht="14.25" hidden="false" customHeight="true" outlineLevel="0" collapsed="false">
      <c r="A20" s="22"/>
      <c r="B20" s="22"/>
      <c r="C20" s="22"/>
      <c r="D20" s="22"/>
      <c r="E20" s="22"/>
      <c r="F20" s="22"/>
      <c r="G20" s="23"/>
      <c r="H20" s="23"/>
      <c r="I20" s="23"/>
      <c r="J20" s="23"/>
      <c r="K20" s="23"/>
      <c r="L20" s="23"/>
    </row>
    <row r="21" s="15" customFormat="true" ht="14.25" hidden="false" customHeight="true" outlineLevel="0" collapsed="false">
      <c r="A21" s="22"/>
      <c r="B21" s="22"/>
      <c r="C21" s="22"/>
      <c r="D21" s="22"/>
      <c r="E21" s="22"/>
      <c r="F21" s="22"/>
      <c r="G21" s="23"/>
      <c r="H21" s="23"/>
      <c r="I21" s="23"/>
      <c r="J21" s="23"/>
      <c r="K21" s="23"/>
      <c r="L21" s="23"/>
    </row>
    <row r="22" s="25" customFormat="true" ht="20.1" hidden="false" customHeight="true" outlineLevel="0" collapsed="false">
      <c r="A22" s="14" t="s">
        <v>20</v>
      </c>
      <c r="B22" s="10" t="n">
        <f aca="false">SUM(B23:B24)</f>
        <v>81874314</v>
      </c>
      <c r="C22" s="10" t="n">
        <f aca="false">SUM(C23:C24)</f>
        <v>82448039</v>
      </c>
      <c r="D22" s="10" t="n">
        <f aca="false">SUM(D23:D24)</f>
        <v>84418915</v>
      </c>
      <c r="E22" s="10" t="n">
        <f aca="false">SUM(E23:E24)</f>
        <v>83440567</v>
      </c>
      <c r="F22" s="10" t="n">
        <f aca="false">SUM(F23:F24)</f>
        <v>-978348</v>
      </c>
      <c r="G22" s="24"/>
      <c r="H22" s="24"/>
      <c r="I22" s="24"/>
      <c r="J22" s="24"/>
      <c r="K22" s="24"/>
      <c r="L22" s="24"/>
    </row>
    <row r="23" s="25" customFormat="true" ht="20.1" hidden="false" customHeight="true" outlineLevel="0" collapsed="false">
      <c r="A23" s="11" t="s">
        <v>21</v>
      </c>
      <c r="B23" s="12" t="n">
        <f aca="false">'3.tábla'!B53</f>
        <v>81874314</v>
      </c>
      <c r="C23" s="12" t="n">
        <f aca="false">'3.tábla'!C53</f>
        <v>82448039</v>
      </c>
      <c r="D23" s="12" t="n">
        <f aca="false">'3.tábla'!D53</f>
        <v>84418915</v>
      </c>
      <c r="E23" s="12" t="n">
        <f aca="false">'3.tábla'!E53</f>
        <v>83440567</v>
      </c>
      <c r="F23" s="12" t="n">
        <f aca="false">E23-D23</f>
        <v>-978348</v>
      </c>
      <c r="G23" s="24"/>
      <c r="H23" s="24"/>
      <c r="I23" s="24"/>
      <c r="J23" s="24"/>
      <c r="K23" s="24"/>
      <c r="L23" s="24"/>
    </row>
    <row r="24" s="25" customFormat="true" ht="18" hidden="false" customHeight="true" outlineLevel="0" collapsed="false">
      <c r="A24" s="11"/>
      <c r="B24" s="26"/>
      <c r="C24" s="26"/>
      <c r="D24" s="26"/>
      <c r="E24" s="26"/>
      <c r="F24" s="12"/>
      <c r="G24" s="24"/>
      <c r="H24" s="24"/>
      <c r="I24" s="24"/>
      <c r="J24" s="24"/>
      <c r="K24" s="24"/>
      <c r="L24" s="24"/>
    </row>
    <row r="25" s="15" customFormat="true" ht="20.1" hidden="false" customHeight="true" outlineLevel="0" collapsed="false">
      <c r="A25" s="14" t="s">
        <v>22</v>
      </c>
      <c r="B25" s="19" t="n">
        <f aca="false">SUM(B26:B29)</f>
        <v>9468101</v>
      </c>
      <c r="C25" s="19" t="n">
        <f aca="false">SUM(C26:C29)</f>
        <v>109496101</v>
      </c>
      <c r="D25" s="19" t="n">
        <f aca="false">SUM(D26:D29)</f>
        <v>111542284</v>
      </c>
      <c r="E25" s="19" t="n">
        <f aca="false">SUM(E26:E29)</f>
        <v>120027662</v>
      </c>
      <c r="F25" s="19" t="n">
        <f aca="false">SUM(F26:F29)</f>
        <v>8485378</v>
      </c>
      <c r="H25" s="27"/>
      <c r="I25" s="27"/>
    </row>
    <row r="26" customFormat="false" ht="19.5" hidden="false" customHeight="true" outlineLevel="0" collapsed="false">
      <c r="A26" s="11" t="s">
        <v>23</v>
      </c>
      <c r="B26" s="12" t="n">
        <v>0</v>
      </c>
      <c r="C26" s="12" t="n">
        <f aca="false">'2.sz.tábla'!C93</f>
        <v>0</v>
      </c>
      <c r="D26" s="12" t="n">
        <f aca="false">'2.sz.tábla'!D93</f>
        <v>0</v>
      </c>
      <c r="E26" s="12" t="n">
        <f aca="false">'2.sz.tábla'!E93</f>
        <v>0</v>
      </c>
      <c r="F26" s="12" t="n">
        <v>0</v>
      </c>
      <c r="H26" s="3"/>
      <c r="I26" s="3"/>
    </row>
    <row r="27" s="15" customFormat="true" ht="18" hidden="false" customHeight="true" outlineLevel="0" collapsed="false">
      <c r="A27" s="11" t="s">
        <v>24</v>
      </c>
      <c r="B27" s="12" t="n">
        <f aca="false">'5.sz.tábla '!B20</f>
        <v>7333211</v>
      </c>
      <c r="C27" s="12" t="n">
        <f aca="false">'5.sz.tábla '!C20</f>
        <v>7333211</v>
      </c>
      <c r="D27" s="12" t="n">
        <f aca="false">'5.sz.tábla '!D20</f>
        <v>9379394</v>
      </c>
      <c r="E27" s="12" t="n">
        <f aca="false">'5.sz.tábla '!E20</f>
        <v>17864772</v>
      </c>
      <c r="F27" s="12" t="n">
        <f aca="false">'5.sz.tábla '!F20</f>
        <v>8485378</v>
      </c>
      <c r="H27" s="27"/>
      <c r="I27" s="27"/>
    </row>
    <row r="28" customFormat="false" ht="18" hidden="false" customHeight="true" outlineLevel="0" collapsed="false">
      <c r="A28" s="11" t="s">
        <v>25</v>
      </c>
      <c r="B28" s="12" t="n">
        <f aca="false">'5.sz.tábla '!B28</f>
        <v>2070600</v>
      </c>
      <c r="C28" s="12" t="n">
        <f aca="false">'5.sz.tábla '!C28</f>
        <v>102098600</v>
      </c>
      <c r="D28" s="12" t="n">
        <f aca="false">'5.sz.tábla '!D28</f>
        <v>102098600</v>
      </c>
      <c r="E28" s="12" t="n">
        <f aca="false">'5.sz.tábla '!E28</f>
        <v>102098600</v>
      </c>
      <c r="F28" s="12" t="n">
        <f aca="false">'5.sz.tábla '!F28</f>
        <v>0</v>
      </c>
      <c r="H28" s="3"/>
      <c r="I28" s="3"/>
    </row>
    <row r="29" customFormat="false" ht="18" hidden="false" customHeight="true" outlineLevel="0" collapsed="false">
      <c r="A29" s="11" t="s">
        <v>26</v>
      </c>
      <c r="B29" s="12" t="n">
        <f aca="false">'5.sz.tábla '!B31</f>
        <v>64290</v>
      </c>
      <c r="C29" s="12" t="n">
        <f aca="false">'5.sz.tábla '!C31</f>
        <v>64290</v>
      </c>
      <c r="D29" s="12" t="n">
        <f aca="false">'5.sz.tábla '!D31</f>
        <v>64290</v>
      </c>
      <c r="E29" s="12" t="n">
        <f aca="false">'5.sz.tábla '!E31</f>
        <v>64290</v>
      </c>
      <c r="F29" s="12" t="n">
        <f aca="false">'5.sz.tábla '!F31</f>
        <v>0</v>
      </c>
      <c r="H29" s="3"/>
      <c r="I29" s="3"/>
    </row>
    <row r="30" customFormat="false" ht="12.75" hidden="false" customHeight="true" outlineLevel="0" collapsed="false">
      <c r="A30" s="14"/>
      <c r="B30" s="12"/>
      <c r="C30" s="12"/>
      <c r="D30" s="12"/>
      <c r="E30" s="12"/>
      <c r="F30" s="12"/>
      <c r="H30" s="3"/>
      <c r="I30" s="3"/>
    </row>
    <row r="31" s="15" customFormat="true" ht="18.75" hidden="false" customHeight="true" outlineLevel="0" collapsed="false">
      <c r="A31" s="14" t="s">
        <v>27</v>
      </c>
      <c r="B31" s="19" t="n">
        <f aca="false">SUM(B32:B33)</f>
        <v>2862055</v>
      </c>
      <c r="C31" s="19" t="n">
        <f aca="false">SUM(C32:C34)</f>
        <v>6204948</v>
      </c>
      <c r="D31" s="19" t="n">
        <f aca="false">SUM(D32:D34)</f>
        <v>6167002</v>
      </c>
      <c r="E31" s="19" t="n">
        <f aca="false">SUM(E32:E34)</f>
        <v>7225744</v>
      </c>
      <c r="F31" s="19" t="n">
        <f aca="false">E31-D31</f>
        <v>1058742</v>
      </c>
      <c r="H31" s="27"/>
      <c r="I31" s="27"/>
    </row>
    <row r="32" s="15" customFormat="true" ht="18" hidden="false" customHeight="true" outlineLevel="0" collapsed="false">
      <c r="A32" s="11" t="s">
        <v>28</v>
      </c>
      <c r="B32" s="12" t="n">
        <v>2862055</v>
      </c>
      <c r="C32" s="28" t="n">
        <f aca="false">2862055-30000+2570618-C33-28000+152000+72000-543725</f>
        <v>2806379</v>
      </c>
      <c r="D32" s="28" t="n">
        <f aca="false">2806379+62054-100000</f>
        <v>2768433</v>
      </c>
      <c r="E32" s="28" t="n">
        <f aca="false">2768433+5000000+1265742-5207000</f>
        <v>3827175</v>
      </c>
      <c r="F32" s="12" t="n">
        <f aca="false">E32-D32</f>
        <v>1058742</v>
      </c>
      <c r="H32" s="27"/>
      <c r="I32" s="27"/>
    </row>
    <row r="33" s="15" customFormat="true" ht="18" hidden="false" customHeight="true" outlineLevel="0" collapsed="false">
      <c r="A33" s="11" t="s">
        <v>29</v>
      </c>
      <c r="B33" s="12" t="n">
        <v>0</v>
      </c>
      <c r="C33" s="28" t="n">
        <v>2248569</v>
      </c>
      <c r="D33" s="28" t="n">
        <v>2248569</v>
      </c>
      <c r="E33" s="28" t="n">
        <v>2248569</v>
      </c>
      <c r="F33" s="12" t="n">
        <f aca="false">D33-C33</f>
        <v>0</v>
      </c>
    </row>
    <row r="34" s="15" customFormat="true" ht="18" hidden="false" customHeight="true" outlineLevel="0" collapsed="false">
      <c r="A34" s="11" t="s">
        <v>30</v>
      </c>
      <c r="B34" s="12" t="n">
        <v>0</v>
      </c>
      <c r="C34" s="28" t="n">
        <v>1150000</v>
      </c>
      <c r="D34" s="28" t="n">
        <v>1150000</v>
      </c>
      <c r="E34" s="28" t="n">
        <v>1150000</v>
      </c>
      <c r="F34" s="12" t="n">
        <f aca="false">D34-C34</f>
        <v>0</v>
      </c>
    </row>
    <row r="35" s="15" customFormat="true" ht="18.75" hidden="false" customHeight="true" outlineLevel="0" collapsed="false">
      <c r="A35" s="14" t="s">
        <v>31</v>
      </c>
      <c r="B35" s="19" t="n">
        <f aca="false">SUM(B31,B25,B22)</f>
        <v>94204470</v>
      </c>
      <c r="C35" s="19" t="n">
        <f aca="false">SUM(C31,C25,C22)</f>
        <v>198149088</v>
      </c>
      <c r="D35" s="19" t="n">
        <f aca="false">SUM(D31,D25,D22)</f>
        <v>202128201</v>
      </c>
      <c r="E35" s="19" t="n">
        <f aca="false">SUM(E31,E25,E22)</f>
        <v>210693973</v>
      </c>
      <c r="F35" s="19" t="n">
        <f aca="false">E35-D35</f>
        <v>8565772</v>
      </c>
    </row>
    <row r="36" customFormat="false" ht="18" hidden="false" customHeight="true" outlineLevel="0" collapsed="false">
      <c r="A36" s="11" t="s">
        <v>32</v>
      </c>
      <c r="B36" s="12"/>
      <c r="C36" s="29"/>
      <c r="D36" s="29"/>
      <c r="E36" s="29"/>
      <c r="F36" s="12"/>
    </row>
    <row r="37" customFormat="false" ht="34.5" hidden="false" customHeight="true" outlineLevel="0" collapsed="false">
      <c r="A37" s="11" t="s">
        <v>33</v>
      </c>
      <c r="B37" s="12" t="n">
        <f aca="false">'5.sz.tábla '!B38</f>
        <v>2147175</v>
      </c>
      <c r="C37" s="12" t="n">
        <f aca="false">'5.sz.tábla '!C38</f>
        <v>2147175</v>
      </c>
      <c r="D37" s="12" t="n">
        <f aca="false">'5.sz.tábla '!D38</f>
        <v>2147175</v>
      </c>
      <c r="E37" s="12" t="n">
        <f aca="false">'5.sz.tábla '!E38</f>
        <v>2230867</v>
      </c>
      <c r="F37" s="12" t="n">
        <f aca="false">'5.sz.tábla '!F38</f>
        <v>83692</v>
      </c>
    </row>
    <row r="38" s="15" customFormat="true" ht="18.75" hidden="false" customHeight="true" outlineLevel="0" collapsed="false">
      <c r="A38" s="14" t="s">
        <v>34</v>
      </c>
      <c r="B38" s="19" t="n">
        <f aca="false">SUM(B36:B37)</f>
        <v>2147175</v>
      </c>
      <c r="C38" s="19" t="n">
        <f aca="false">SUM(C36:C37)</f>
        <v>2147175</v>
      </c>
      <c r="D38" s="19" t="n">
        <f aca="false">SUM(D36:D37)</f>
        <v>2147175</v>
      </c>
      <c r="E38" s="19" t="n">
        <f aca="false">SUM(E36:E37)</f>
        <v>2230867</v>
      </c>
      <c r="F38" s="19" t="n">
        <f aca="false">D38-C38</f>
        <v>0</v>
      </c>
    </row>
    <row r="39" s="15" customFormat="true" ht="21" hidden="false" customHeight="true" outlineLevel="0" collapsed="false">
      <c r="A39" s="20" t="s">
        <v>35</v>
      </c>
      <c r="B39" s="21" t="n">
        <f aca="false">SUM(B35,B38)</f>
        <v>96351645</v>
      </c>
      <c r="C39" s="21" t="n">
        <f aca="false">SUM(C35,C38)</f>
        <v>200296263</v>
      </c>
      <c r="D39" s="21" t="n">
        <f aca="false">SUM(D35,D38)</f>
        <v>204275376</v>
      </c>
      <c r="E39" s="21" t="n">
        <f aca="false">SUM(E35,E38)</f>
        <v>212924840</v>
      </c>
      <c r="F39" s="21" t="n">
        <f aca="false">E39-D39</f>
        <v>8649464</v>
      </c>
      <c r="H39" s="30"/>
    </row>
    <row r="40" s="2" customFormat="true" ht="15.75" hidden="false" customHeight="false" outlineLevel="0" collapsed="false"/>
    <row r="41" s="2" customFormat="true" ht="15.75" hidden="false" customHeight="false" outlineLevel="0" collapsed="false">
      <c r="B41" s="31" t="n">
        <f aca="false">B19-B39</f>
        <v>0</v>
      </c>
      <c r="C41" s="31" t="n">
        <f aca="false">C19-C39</f>
        <v>0</v>
      </c>
      <c r="D41" s="31" t="n">
        <f aca="false">D19-D39</f>
        <v>0</v>
      </c>
      <c r="E41" s="31" t="n">
        <f aca="false">E19-E39</f>
        <v>0</v>
      </c>
      <c r="F41" s="31" t="n">
        <f aca="false">F19-F39</f>
        <v>0</v>
      </c>
    </row>
    <row r="42" s="2" customFormat="true" ht="15.75" hidden="false" customHeight="false" outlineLevel="0" collapsed="false"/>
    <row r="43" s="2" customFormat="true" ht="15.75" hidden="false" customHeight="false" outlineLevel="0" collapsed="false"/>
    <row r="54" customFormat="false" ht="15.75" hidden="false" customHeight="false" outlineLevel="0" collapsed="false">
      <c r="I54" s="32"/>
    </row>
  </sheetData>
  <mergeCells count="2">
    <mergeCell ref="A4:F4"/>
    <mergeCell ref="A20:F21"/>
  </mergeCells>
  <printOptions headings="false" gridLines="false" gridLinesSet="true" horizontalCentered="true" verticalCentered="false"/>
  <pageMargins left="0.7875" right="0.600694444444444" top="1.10208333333333" bottom="0.984027777777778" header="0.629861111111111" footer="0.511805555555555"/>
  <pageSetup paperSize="9" scale="12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1. melléklet 
Az önkormányzat 2019. évi költségvetéséről szóló 3/2019. (II. 18.) önkormányzati rendelethez</oddHeader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5625" defaultRowHeight="12.75" zeroHeight="false" outlineLevelRow="0" outlineLevelCol="0"/>
  <cols>
    <col collapsed="false" customWidth="true" hidden="false" outlineLevel="0" max="1" min="1" style="280" width="54.42"/>
    <col collapsed="false" customWidth="true" hidden="false" outlineLevel="0" max="2" min="2" style="281" width="10.14"/>
    <col collapsed="false" customWidth="true" hidden="false" outlineLevel="0" max="5" min="3" style="281" width="11.29"/>
    <col collapsed="false" customWidth="true" hidden="false" outlineLevel="0" max="6" min="6" style="281" width="11.71"/>
    <col collapsed="false" customWidth="true" hidden="false" outlineLevel="0" max="7" min="7" style="281" width="18"/>
    <col collapsed="false" customWidth="false" hidden="false" outlineLevel="0" max="1025" min="8" style="281" width="9.14"/>
  </cols>
  <sheetData>
    <row r="4" customFormat="false" ht="46.5" hidden="false" customHeight="true" outlineLevel="0" collapsed="false">
      <c r="A4" s="282" t="s">
        <v>405</v>
      </c>
      <c r="B4" s="282"/>
      <c r="C4" s="282"/>
      <c r="D4" s="282"/>
      <c r="E4" s="282"/>
      <c r="F4" s="282"/>
      <c r="G4" s="283"/>
    </row>
    <row r="5" customFormat="false" ht="15.75" hidden="false" customHeight="false" outlineLevel="0" collapsed="false">
      <c r="A5" s="284"/>
      <c r="B5" s="280"/>
      <c r="C5" s="280"/>
      <c r="D5" s="280"/>
      <c r="E5" s="280"/>
      <c r="F5" s="280"/>
    </row>
    <row r="7" customFormat="false" ht="15" hidden="false" customHeight="false" outlineLevel="0" collapsed="false">
      <c r="A7" s="285" t="s">
        <v>368</v>
      </c>
      <c r="B7" s="286"/>
      <c r="C7" s="287" t="s">
        <v>406</v>
      </c>
      <c r="D7" s="287" t="s">
        <v>407</v>
      </c>
      <c r="E7" s="287" t="s">
        <v>408</v>
      </c>
      <c r="F7" s="287" t="s">
        <v>409</v>
      </c>
    </row>
    <row r="8" customFormat="false" ht="15" hidden="false" customHeight="false" outlineLevel="0" collapsed="false">
      <c r="A8" s="288" t="s">
        <v>410</v>
      </c>
      <c r="B8" s="289"/>
      <c r="C8" s="290" t="n">
        <f aca="false">'2.sz.tábla'!F34</f>
        <v>0</v>
      </c>
      <c r="D8" s="290" t="n">
        <v>20000000</v>
      </c>
      <c r="E8" s="290" t="n">
        <v>20000000</v>
      </c>
      <c r="F8" s="290" t="n">
        <v>20000000</v>
      </c>
    </row>
    <row r="9" customFormat="false" ht="30" hidden="false" customHeight="false" outlineLevel="0" collapsed="false">
      <c r="A9" s="288" t="s">
        <v>411</v>
      </c>
      <c r="B9" s="289"/>
      <c r="C9" s="291"/>
      <c r="D9" s="291"/>
      <c r="E9" s="291"/>
      <c r="F9" s="291"/>
    </row>
    <row r="10" customFormat="false" ht="15" hidden="false" customHeight="false" outlineLevel="0" collapsed="false">
      <c r="A10" s="288" t="s">
        <v>412</v>
      </c>
      <c r="B10" s="289"/>
      <c r="C10" s="291" t="n">
        <v>0</v>
      </c>
      <c r="D10" s="291" t="n">
        <v>0</v>
      </c>
      <c r="E10" s="291" t="n">
        <v>0</v>
      </c>
      <c r="F10" s="291" t="n">
        <v>0</v>
      </c>
    </row>
    <row r="11" customFormat="false" ht="30" hidden="false" customHeight="false" outlineLevel="0" collapsed="false">
      <c r="A11" s="288" t="s">
        <v>413</v>
      </c>
      <c r="B11" s="289"/>
      <c r="C11" s="291"/>
      <c r="D11" s="291"/>
      <c r="E11" s="291"/>
      <c r="F11" s="291"/>
    </row>
    <row r="12" customFormat="false" ht="15" hidden="false" customHeight="false" outlineLevel="0" collapsed="false">
      <c r="A12" s="288" t="s">
        <v>414</v>
      </c>
      <c r="B12" s="289"/>
      <c r="C12" s="290" t="n">
        <v>100000</v>
      </c>
      <c r="D12" s="290" t="n">
        <v>100000</v>
      </c>
      <c r="E12" s="290" t="n">
        <v>100000</v>
      </c>
      <c r="F12" s="290" t="n">
        <v>100000</v>
      </c>
    </row>
    <row r="13" customFormat="false" ht="15" hidden="false" customHeight="false" outlineLevel="0" collapsed="false">
      <c r="A13" s="288" t="s">
        <v>415</v>
      </c>
      <c r="B13" s="289"/>
      <c r="C13" s="290"/>
      <c r="D13" s="290"/>
      <c r="E13" s="290"/>
      <c r="F13" s="290"/>
    </row>
    <row r="14" customFormat="false" ht="15" hidden="false" customHeight="false" outlineLevel="0" collapsed="false">
      <c r="A14" s="288" t="s">
        <v>217</v>
      </c>
      <c r="B14" s="289"/>
      <c r="C14" s="290" t="n">
        <f aca="false">SUM(C8:C13)</f>
        <v>100000</v>
      </c>
      <c r="D14" s="290" t="n">
        <f aca="false">SUM(D8:D13)</f>
        <v>20100000</v>
      </c>
      <c r="E14" s="290" t="n">
        <f aca="false">SUM(E8:E13)</f>
        <v>20100000</v>
      </c>
      <c r="F14" s="290" t="n">
        <f aca="false">SUM(F8:F13)</f>
        <v>20100000</v>
      </c>
    </row>
    <row r="15" s="295" customFormat="true" ht="14.25" hidden="false" customHeight="false" outlineLevel="0" collapsed="false">
      <c r="A15" s="292" t="s">
        <v>416</v>
      </c>
      <c r="B15" s="293"/>
      <c r="C15" s="294" t="n">
        <f aca="false">C14*0.5</f>
        <v>50000</v>
      </c>
      <c r="D15" s="294" t="n">
        <f aca="false">D14*0.5</f>
        <v>10050000</v>
      </c>
      <c r="E15" s="294" t="n">
        <f aca="false">E14*0.5</f>
        <v>10050000</v>
      </c>
      <c r="F15" s="294" t="n">
        <f aca="false">F14*0.5</f>
        <v>10050000</v>
      </c>
    </row>
    <row r="16" customFormat="false" ht="15" hidden="false" customHeight="false" outlineLevel="0" collapsed="false">
      <c r="A16" s="296"/>
      <c r="B16" s="297"/>
      <c r="C16" s="298"/>
      <c r="D16" s="298"/>
      <c r="E16" s="298"/>
      <c r="F16" s="298"/>
    </row>
    <row r="17" customFormat="false" ht="15" hidden="false" customHeight="false" outlineLevel="0" collapsed="false">
      <c r="A17" s="299"/>
      <c r="B17" s="300"/>
      <c r="C17" s="300"/>
      <c r="D17" s="300"/>
      <c r="E17" s="300"/>
      <c r="F17" s="300"/>
    </row>
    <row r="18" customFormat="false" ht="28.5" hidden="false" customHeight="false" outlineLevel="0" collapsed="false">
      <c r="A18" s="301" t="s">
        <v>417</v>
      </c>
      <c r="B18" s="302" t="s">
        <v>418</v>
      </c>
      <c r="C18" s="287" t="s">
        <v>406</v>
      </c>
      <c r="D18" s="287" t="s">
        <v>407</v>
      </c>
      <c r="E18" s="287" t="s">
        <v>408</v>
      </c>
      <c r="F18" s="287" t="s">
        <v>409</v>
      </c>
    </row>
    <row r="19" customFormat="false" ht="15" hidden="false" customHeight="false" outlineLevel="0" collapsed="false">
      <c r="A19" s="288"/>
      <c r="B19" s="303"/>
      <c r="C19" s="290"/>
      <c r="D19" s="290"/>
      <c r="E19" s="290"/>
      <c r="F19" s="290"/>
    </row>
    <row r="20" customFormat="false" ht="15" hidden="false" customHeight="false" outlineLevel="0" collapsed="false">
      <c r="A20" s="288"/>
      <c r="B20" s="303"/>
      <c r="C20" s="290"/>
      <c r="D20" s="290"/>
      <c r="E20" s="290"/>
      <c r="F20" s="290"/>
    </row>
    <row r="21" customFormat="false" ht="15" hidden="false" customHeight="false" outlineLevel="0" collapsed="false">
      <c r="A21" s="288"/>
      <c r="B21" s="303"/>
      <c r="C21" s="290"/>
      <c r="D21" s="290"/>
      <c r="E21" s="290"/>
      <c r="F21" s="290"/>
    </row>
    <row r="22" customFormat="false" ht="14.25" hidden="false" customHeight="false" outlineLevel="0" collapsed="false">
      <c r="A22" s="301" t="s">
        <v>217</v>
      </c>
      <c r="B22" s="304"/>
      <c r="C22" s="294" t="n">
        <f aca="false">SUM(C19:C21)</f>
        <v>0</v>
      </c>
      <c r="D22" s="294" t="n">
        <f aca="false">SUM(D19:D21)</f>
        <v>0</v>
      </c>
      <c r="E22" s="294" t="n">
        <f aca="false">SUM(E19:E21)</f>
        <v>0</v>
      </c>
      <c r="F22" s="294" t="n">
        <f aca="false">SUM(F19:F21)</f>
        <v>0</v>
      </c>
    </row>
    <row r="23" customFormat="false" ht="12.75" hidden="false" customHeight="false" outlineLevel="0" collapsed="false">
      <c r="G23" s="305"/>
    </row>
    <row r="26" customFormat="false" ht="12.75" hidden="false" customHeight="false" outlineLevel="0" collapsed="false">
      <c r="G26" s="305"/>
    </row>
  </sheetData>
  <mergeCells count="1">
    <mergeCell ref="A4:F4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9. melléklet
Az önkormányzat 2019. évi költségvetéséről szóló 3/2019. (II. 18.) önkormányzati rendelethez</oddHeader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9.15625" defaultRowHeight="15.75" zeroHeight="false" outlineLevelRow="0" outlineLevelCol="0"/>
  <cols>
    <col collapsed="false" customWidth="false" hidden="false" outlineLevel="0" max="1" min="1" style="306" width="9.14"/>
    <col collapsed="false" customWidth="true" hidden="false" outlineLevel="0" max="2" min="2" style="306" width="25.42"/>
    <col collapsed="false" customWidth="true" hidden="false" outlineLevel="0" max="3" min="3" style="306" width="20.86"/>
    <col collapsed="false" customWidth="true" hidden="false" outlineLevel="0" max="4" min="4" style="306" width="20.57"/>
    <col collapsed="false" customWidth="true" hidden="false" outlineLevel="0" max="5" min="5" style="306" width="15.15"/>
    <col collapsed="false" customWidth="true" hidden="false" outlineLevel="0" max="6" min="6" style="306" width="12.57"/>
    <col collapsed="false" customWidth="false" hidden="false" outlineLevel="0" max="1025" min="7" style="306" width="9.14"/>
  </cols>
  <sheetData>
    <row r="2" customFormat="false" ht="15.75" hidden="false" customHeight="false" outlineLevel="0" collapsed="false">
      <c r="A2" s="307" t="s">
        <v>419</v>
      </c>
      <c r="B2" s="307"/>
      <c r="C2" s="307"/>
      <c r="D2" s="307"/>
      <c r="E2" s="307"/>
    </row>
    <row r="3" customFormat="false" ht="15.75" hidden="false" customHeight="false" outlineLevel="0" collapsed="false">
      <c r="A3" s="307"/>
      <c r="B3" s="307"/>
      <c r="C3" s="307"/>
      <c r="D3" s="307"/>
      <c r="E3" s="307"/>
    </row>
    <row r="4" customFormat="false" ht="15.75" hidden="false" customHeight="false" outlineLevel="0" collapsed="false">
      <c r="A4" s="308"/>
      <c r="B4" s="308"/>
      <c r="C4" s="308"/>
      <c r="D4" s="308"/>
      <c r="E4" s="308"/>
    </row>
    <row r="6" customFormat="false" ht="15.75" hidden="false" customHeight="false" outlineLevel="0" collapsed="false">
      <c r="A6" s="309" t="s">
        <v>420</v>
      </c>
      <c r="B6" s="309" t="s">
        <v>421</v>
      </c>
      <c r="C6" s="309" t="s">
        <v>422</v>
      </c>
      <c r="D6" s="309" t="s">
        <v>423</v>
      </c>
      <c r="E6" s="309" t="s">
        <v>424</v>
      </c>
    </row>
    <row r="7" customFormat="false" ht="15.75" hidden="false" customHeight="false" outlineLevel="0" collapsed="false">
      <c r="A7" s="310"/>
      <c r="B7" s="310"/>
      <c r="C7" s="309" t="s">
        <v>425</v>
      </c>
      <c r="D7" s="309" t="s">
        <v>426</v>
      </c>
      <c r="E7" s="309" t="s">
        <v>427</v>
      </c>
    </row>
    <row r="8" customFormat="false" ht="15.75" hidden="false" customHeight="false" outlineLevel="0" collapsed="false">
      <c r="A8" s="310"/>
      <c r="B8" s="310"/>
      <c r="C8" s="310"/>
      <c r="D8" s="309" t="s">
        <v>428</v>
      </c>
      <c r="E8" s="309" t="s">
        <v>429</v>
      </c>
    </row>
    <row r="9" customFormat="false" ht="15.75" hidden="false" customHeight="false" outlineLevel="0" collapsed="false">
      <c r="A9" s="309" t="s">
        <v>430</v>
      </c>
      <c r="B9" s="309" t="s">
        <v>431</v>
      </c>
      <c r="C9" s="309" t="s">
        <v>432</v>
      </c>
      <c r="D9" s="309" t="s">
        <v>433</v>
      </c>
      <c r="E9" s="309" t="s">
        <v>434</v>
      </c>
    </row>
    <row r="10" customFormat="false" ht="94.5" hidden="false" customHeight="false" outlineLevel="0" collapsed="false">
      <c r="A10" s="309" t="s">
        <v>431</v>
      </c>
      <c r="B10" s="311" t="s">
        <v>435</v>
      </c>
      <c r="C10" s="312"/>
      <c r="D10" s="313" t="n">
        <f aca="false">SUM(D11:D12)</f>
        <v>0</v>
      </c>
      <c r="E10" s="313" t="n">
        <f aca="false">SUM(E11:E16)</f>
        <v>0</v>
      </c>
    </row>
    <row r="11" customFormat="false" ht="15.75" hidden="false" customHeight="false" outlineLevel="0" collapsed="false">
      <c r="A11" s="314"/>
      <c r="B11" s="310"/>
      <c r="C11" s="310"/>
      <c r="D11" s="315"/>
      <c r="E11" s="315"/>
    </row>
    <row r="12" customFormat="false" ht="15.75" hidden="false" customHeight="false" outlineLevel="0" collapsed="false">
      <c r="A12" s="314"/>
      <c r="B12" s="310"/>
      <c r="C12" s="310"/>
      <c r="D12" s="315"/>
      <c r="E12" s="315"/>
    </row>
    <row r="13" customFormat="false" ht="15.75" hidden="false" customHeight="false" outlineLevel="0" collapsed="false">
      <c r="A13" s="314"/>
      <c r="B13" s="310"/>
      <c r="C13" s="310"/>
      <c r="D13" s="315"/>
      <c r="E13" s="315"/>
    </row>
    <row r="14" customFormat="false" ht="15.75" hidden="false" customHeight="false" outlineLevel="0" collapsed="false">
      <c r="A14" s="314"/>
      <c r="B14" s="310"/>
      <c r="C14" s="310"/>
      <c r="D14" s="315"/>
      <c r="E14" s="315"/>
    </row>
    <row r="15" customFormat="false" ht="15.75" hidden="false" customHeight="false" outlineLevel="0" collapsed="false">
      <c r="A15" s="314"/>
      <c r="B15" s="310"/>
      <c r="C15" s="310"/>
      <c r="D15" s="315"/>
      <c r="E15" s="315"/>
    </row>
    <row r="16" customFormat="false" ht="15.75" hidden="false" customHeight="false" outlineLevel="0" collapsed="false">
      <c r="A16" s="314"/>
      <c r="B16" s="310"/>
      <c r="C16" s="310"/>
      <c r="D16" s="315"/>
      <c r="E16" s="315"/>
    </row>
    <row r="17" customFormat="false" ht="15.75" hidden="false" customHeight="false" outlineLevel="0" collapsed="false">
      <c r="A17" s="314"/>
      <c r="B17" s="310"/>
      <c r="C17" s="310"/>
      <c r="D17" s="315"/>
      <c r="E17" s="315"/>
    </row>
    <row r="18" customFormat="false" ht="78.75" hidden="false" customHeight="false" outlineLevel="0" collapsed="false">
      <c r="A18" s="316" t="s">
        <v>432</v>
      </c>
      <c r="B18" s="311" t="s">
        <v>436</v>
      </c>
      <c r="C18" s="310"/>
      <c r="D18" s="315"/>
      <c r="E18" s="315" t="n">
        <v>0</v>
      </c>
    </row>
    <row r="19" customFormat="false" ht="63" hidden="false" customHeight="false" outlineLevel="0" collapsed="false">
      <c r="A19" s="316"/>
      <c r="B19" s="311" t="s">
        <v>437</v>
      </c>
      <c r="C19" s="312"/>
      <c r="D19" s="317" t="n">
        <f aca="false">SUM(D20:D27)</f>
        <v>2987000</v>
      </c>
      <c r="E19" s="317" t="n">
        <f aca="false">SUM(E20:E27)</f>
        <v>2987000</v>
      </c>
      <c r="F19" s="318" t="n">
        <f aca="false">SUM(F20:F27)</f>
        <v>0</v>
      </c>
    </row>
    <row r="20" customFormat="false" ht="15.75" hidden="false" customHeight="false" outlineLevel="0" collapsed="false">
      <c r="A20" s="316"/>
      <c r="B20" s="319"/>
      <c r="C20" s="310" t="s">
        <v>438</v>
      </c>
      <c r="D20" s="315" t="n">
        <f aca="false">F20+E20</f>
        <v>0</v>
      </c>
      <c r="E20" s="315" t="n">
        <v>0</v>
      </c>
      <c r="F20" s="320" t="n">
        <f aca="false">'[3]2.sz.tábla'!B35</f>
        <v>0</v>
      </c>
    </row>
    <row r="21" customFormat="false" ht="15.75" hidden="false" customHeight="false" outlineLevel="0" collapsed="false">
      <c r="A21" s="316"/>
      <c r="B21" s="319"/>
      <c r="C21" s="310" t="s">
        <v>439</v>
      </c>
      <c r="D21" s="321" t="n">
        <f aca="false">F21+E21</f>
        <v>1606000</v>
      </c>
      <c r="E21" s="321" t="n">
        <v>1606000</v>
      </c>
      <c r="F21" s="322" t="n">
        <f aca="false">'2.sz.tábla'!F38</f>
        <v>0</v>
      </c>
    </row>
    <row r="22" customFormat="false" ht="15.75" hidden="false" customHeight="false" outlineLevel="0" collapsed="false">
      <c r="A22" s="316"/>
      <c r="B22" s="319"/>
      <c r="C22" s="310" t="s">
        <v>440</v>
      </c>
      <c r="D22" s="321" t="n">
        <f aca="false">F22+E22</f>
        <v>380000</v>
      </c>
      <c r="E22" s="321" t="n">
        <v>380000</v>
      </c>
      <c r="F22" s="322" t="n">
        <f aca="false">'2.sz.tábla'!F41</f>
        <v>0</v>
      </c>
    </row>
    <row r="23" customFormat="false" ht="15.75" hidden="false" customHeight="false" outlineLevel="0" collapsed="false">
      <c r="A23" s="316"/>
      <c r="B23" s="319"/>
      <c r="C23" s="323" t="s">
        <v>441</v>
      </c>
      <c r="D23" s="321" t="n">
        <f aca="false">F23+E23</f>
        <v>393000</v>
      </c>
      <c r="E23" s="321" t="n">
        <v>393000</v>
      </c>
      <c r="F23" s="322" t="n">
        <f aca="false">'2.sz.tábla'!F44</f>
        <v>0</v>
      </c>
    </row>
    <row r="24" customFormat="false" ht="15.75" hidden="false" customHeight="false" outlineLevel="0" collapsed="false">
      <c r="A24" s="316"/>
      <c r="B24" s="319"/>
      <c r="C24" s="323" t="s">
        <v>442</v>
      </c>
      <c r="D24" s="321" t="n">
        <f aca="false">F24+E24</f>
        <v>0</v>
      </c>
      <c r="E24" s="321" t="n">
        <v>0</v>
      </c>
      <c r="F24" s="322" t="n">
        <f aca="false">'2.sz.tábla'!F37</f>
        <v>0</v>
      </c>
    </row>
    <row r="25" customFormat="false" ht="15.75" hidden="false" customHeight="false" outlineLevel="0" collapsed="false">
      <c r="A25" s="316"/>
      <c r="B25" s="319"/>
      <c r="C25" s="323" t="s">
        <v>443</v>
      </c>
      <c r="D25" s="321" t="n">
        <f aca="false">F25+E25</f>
        <v>0</v>
      </c>
      <c r="E25" s="321" t="n">
        <v>0</v>
      </c>
      <c r="F25" s="322" t="n">
        <f aca="false">'[3]2.sz.tábla'!B44</f>
        <v>0</v>
      </c>
    </row>
    <row r="26" customFormat="false" ht="15.75" hidden="false" customHeight="false" outlineLevel="0" collapsed="false">
      <c r="A26" s="316"/>
      <c r="B26" s="319"/>
      <c r="C26" s="310" t="s">
        <v>444</v>
      </c>
      <c r="D26" s="321" t="n">
        <f aca="false">F26+E26</f>
        <v>608000</v>
      </c>
      <c r="E26" s="321" t="n">
        <v>608000</v>
      </c>
      <c r="F26" s="322" t="n">
        <f aca="false">'2.sz.tábla'!F42</f>
        <v>0</v>
      </c>
    </row>
    <row r="27" customFormat="false" ht="15.75" hidden="false" customHeight="false" outlineLevel="0" collapsed="false">
      <c r="A27" s="316"/>
      <c r="B27" s="319"/>
      <c r="C27" s="310" t="s">
        <v>445</v>
      </c>
      <c r="D27" s="321" t="n">
        <f aca="false">F27+E27</f>
        <v>0</v>
      </c>
      <c r="E27" s="321" t="n">
        <v>0</v>
      </c>
      <c r="F27" s="322" t="n">
        <f aca="false">'2.sz.tábla'!F47</f>
        <v>0</v>
      </c>
    </row>
    <row r="28" customFormat="false" ht="78.75" hidden="false" customHeight="false" outlineLevel="0" collapsed="false">
      <c r="A28" s="316" t="s">
        <v>433</v>
      </c>
      <c r="B28" s="311" t="s">
        <v>446</v>
      </c>
      <c r="C28" s="310"/>
      <c r="D28" s="315" t="n">
        <f aca="false">F28+E28</f>
        <v>0</v>
      </c>
      <c r="E28" s="315" t="n">
        <v>0</v>
      </c>
      <c r="F28" s="324"/>
    </row>
    <row r="29" customFormat="false" ht="63" hidden="false" customHeight="false" outlineLevel="0" collapsed="false">
      <c r="A29" s="316" t="s">
        <v>434</v>
      </c>
      <c r="B29" s="311" t="s">
        <v>447</v>
      </c>
      <c r="C29" s="310"/>
      <c r="D29" s="315" t="n">
        <f aca="false">F29+E29+G29</f>
        <v>0</v>
      </c>
      <c r="E29" s="315" t="n">
        <v>0</v>
      </c>
      <c r="F29" s="324"/>
    </row>
    <row r="30" customFormat="false" ht="15.75" hidden="false" customHeight="false" outlineLevel="0" collapsed="false">
      <c r="A30" s="309"/>
      <c r="B30" s="312" t="s">
        <v>448</v>
      </c>
      <c r="C30" s="312"/>
      <c r="D30" s="317" t="n">
        <f aca="false">D29+D28+D18+D19+D10</f>
        <v>2987000</v>
      </c>
      <c r="E30" s="317" t="n">
        <f aca="false">E29+E28+E18+E19+E10</f>
        <v>2987000</v>
      </c>
      <c r="F30" s="317" t="n">
        <f aca="false">SUM(F21:F27)</f>
        <v>0</v>
      </c>
    </row>
  </sheetData>
  <mergeCells count="1">
    <mergeCell ref="A2:E3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9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10. melléklet
Az önkormányzat 2019. évi költségvetéséről szóló 3/2019. (II. 18.) önkormányzati rendelethez</oddHeader>
    <oddFooter/>
  </headerFooter>
  <colBreaks count="1" manualBreakCount="1">
    <brk id="5" man="true" max="65535" min="0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5625" defaultRowHeight="15.75" zeroHeight="false" outlineLevelRow="0" outlineLevelCol="0"/>
  <cols>
    <col collapsed="false" customWidth="true" hidden="false" outlineLevel="0" max="1" min="1" style="75" width="10"/>
    <col collapsed="false" customWidth="true" hidden="false" outlineLevel="0" max="2" min="2" style="75" width="28.99"/>
    <col collapsed="false" customWidth="true" hidden="false" outlineLevel="0" max="3" min="3" style="75" width="11.99"/>
    <col collapsed="false" customWidth="true" hidden="false" outlineLevel="0" max="4" min="4" style="75" width="12.86"/>
    <col collapsed="false" customWidth="true" hidden="false" outlineLevel="0" max="5" min="5" style="75" width="13.14"/>
    <col collapsed="false" customWidth="true" hidden="false" outlineLevel="0" max="7" min="6" style="75" width="11.57"/>
    <col collapsed="false" customWidth="true" hidden="false" outlineLevel="0" max="8" min="8" style="75" width="11.29"/>
    <col collapsed="false" customWidth="true" hidden="false" outlineLevel="0" max="9" min="9" style="75" width="10.99"/>
    <col collapsed="false" customWidth="true" hidden="false" outlineLevel="0" max="10" min="10" style="75" width="10.58"/>
    <col collapsed="false" customWidth="true" hidden="false" outlineLevel="0" max="12" min="11" style="75" width="13.7"/>
    <col collapsed="false" customWidth="false" hidden="false" outlineLevel="0" max="1025" min="13" style="75" width="9.14"/>
  </cols>
  <sheetData>
    <row r="1" customFormat="false" ht="15.75" hidden="false" customHeight="false" outlineLevel="0" collapsed="false">
      <c r="A1" s="325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</row>
    <row r="2" customFormat="false" ht="15.75" hidden="false" customHeight="false" outlineLevel="0" collapsed="false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</row>
    <row r="3" customFormat="false" ht="15.75" hidden="false" customHeight="false" outlineLevel="0" collapsed="false">
      <c r="A3" s="326" t="s">
        <v>449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5"/>
      <c r="N3" s="325"/>
    </row>
    <row r="4" customFormat="false" ht="15.75" hidden="false" customHeight="false" outlineLevel="0" collapsed="false">
      <c r="A4" s="326" t="s">
        <v>450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5"/>
      <c r="N4" s="325"/>
    </row>
    <row r="5" customFormat="false" ht="15.75" hidden="false" customHeight="false" outlineLevel="0" collapsed="false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</row>
    <row r="6" customFormat="false" ht="15.75" hidden="false" customHeight="true" outlineLevel="0" collapsed="false">
      <c r="A6" s="327" t="s">
        <v>420</v>
      </c>
      <c r="B6" s="328" t="s">
        <v>451</v>
      </c>
      <c r="C6" s="328" t="s">
        <v>452</v>
      </c>
      <c r="D6" s="328" t="s">
        <v>453</v>
      </c>
      <c r="E6" s="329" t="s">
        <v>454</v>
      </c>
      <c r="F6" s="327"/>
      <c r="G6" s="327"/>
      <c r="H6" s="327"/>
      <c r="I6" s="327"/>
      <c r="J6" s="329" t="s">
        <v>455</v>
      </c>
      <c r="K6" s="330" t="s">
        <v>456</v>
      </c>
      <c r="L6" s="329" t="s">
        <v>457</v>
      </c>
      <c r="M6" s="325"/>
      <c r="N6" s="325"/>
    </row>
    <row r="7" customFormat="false" ht="15.75" hidden="false" customHeight="false" outlineLevel="0" collapsed="false">
      <c r="A7" s="331"/>
      <c r="B7" s="332"/>
      <c r="C7" s="333" t="s">
        <v>458</v>
      </c>
      <c r="D7" s="333" t="s">
        <v>459</v>
      </c>
      <c r="E7" s="329"/>
      <c r="F7" s="333" t="s">
        <v>406</v>
      </c>
      <c r="G7" s="333" t="s">
        <v>407</v>
      </c>
      <c r="H7" s="334" t="s">
        <v>408</v>
      </c>
      <c r="I7" s="334" t="s">
        <v>409</v>
      </c>
      <c r="J7" s="329"/>
      <c r="K7" s="330"/>
      <c r="L7" s="329"/>
      <c r="M7" s="325"/>
      <c r="N7" s="325"/>
    </row>
    <row r="8" customFormat="false" ht="31.5" hidden="false" customHeight="false" outlineLevel="0" collapsed="false">
      <c r="A8" s="335"/>
      <c r="B8" s="336"/>
      <c r="C8" s="337" t="s">
        <v>460</v>
      </c>
      <c r="D8" s="338" t="s">
        <v>461</v>
      </c>
      <c r="E8" s="329"/>
      <c r="F8" s="337"/>
      <c r="G8" s="337"/>
      <c r="H8" s="339"/>
      <c r="I8" s="339"/>
      <c r="J8" s="329"/>
      <c r="K8" s="330"/>
      <c r="L8" s="329"/>
      <c r="M8" s="325"/>
      <c r="N8" s="325"/>
    </row>
    <row r="9" customFormat="false" ht="15.75" hidden="false" customHeight="false" outlineLevel="0" collapsed="false">
      <c r="A9" s="340" t="s">
        <v>430</v>
      </c>
      <c r="B9" s="341" t="s">
        <v>431</v>
      </c>
      <c r="C9" s="341" t="s">
        <v>432</v>
      </c>
      <c r="D9" s="341" t="s">
        <v>433</v>
      </c>
      <c r="E9" s="341" t="s">
        <v>434</v>
      </c>
      <c r="F9" s="341" t="s">
        <v>462</v>
      </c>
      <c r="G9" s="341" t="s">
        <v>463</v>
      </c>
      <c r="H9" s="341" t="s">
        <v>464</v>
      </c>
      <c r="I9" s="341" t="s">
        <v>465</v>
      </c>
      <c r="J9" s="341" t="s">
        <v>466</v>
      </c>
      <c r="K9" s="342" t="s">
        <v>467</v>
      </c>
      <c r="L9" s="343" t="s">
        <v>468</v>
      </c>
      <c r="M9" s="325"/>
      <c r="N9" s="325"/>
    </row>
    <row r="10" customFormat="false" ht="15.75" hidden="false" customHeight="false" outlineLevel="0" collapsed="false">
      <c r="A10" s="327" t="s">
        <v>430</v>
      </c>
      <c r="B10" s="344" t="s">
        <v>469</v>
      </c>
      <c r="C10" s="345"/>
      <c r="D10" s="346"/>
      <c r="E10" s="347"/>
      <c r="F10" s="347"/>
      <c r="G10" s="347"/>
      <c r="H10" s="347"/>
      <c r="I10" s="347"/>
      <c r="J10" s="347"/>
      <c r="K10" s="347"/>
      <c r="L10" s="348"/>
      <c r="M10" s="325"/>
      <c r="N10" s="325"/>
    </row>
    <row r="11" customFormat="false" ht="15.75" hidden="false" customHeight="false" outlineLevel="0" collapsed="false">
      <c r="A11" s="331"/>
      <c r="B11" s="349" t="s">
        <v>470</v>
      </c>
      <c r="C11" s="350"/>
      <c r="D11" s="351"/>
      <c r="E11" s="351"/>
      <c r="F11" s="351"/>
      <c r="G11" s="351"/>
      <c r="H11" s="351"/>
      <c r="I11" s="351"/>
      <c r="J11" s="351"/>
      <c r="K11" s="352"/>
      <c r="L11" s="348"/>
      <c r="M11" s="325"/>
      <c r="N11" s="325"/>
    </row>
    <row r="12" customFormat="false" ht="15.75" hidden="false" customHeight="false" outlineLevel="0" collapsed="false">
      <c r="A12" s="353"/>
      <c r="B12" s="346"/>
      <c r="C12" s="346"/>
      <c r="D12" s="346"/>
      <c r="E12" s="346"/>
      <c r="F12" s="346"/>
      <c r="G12" s="346"/>
      <c r="H12" s="346"/>
      <c r="I12" s="346"/>
      <c r="J12" s="346"/>
      <c r="K12" s="354"/>
      <c r="L12" s="348"/>
      <c r="M12" s="325"/>
      <c r="N12" s="325"/>
    </row>
    <row r="13" customFormat="false" ht="15.75" hidden="false" customHeight="false" outlineLevel="0" collapsed="false">
      <c r="A13" s="327" t="s">
        <v>431</v>
      </c>
      <c r="B13" s="355" t="s">
        <v>471</v>
      </c>
      <c r="C13" s="345"/>
      <c r="D13" s="356"/>
      <c r="E13" s="356"/>
      <c r="F13" s="356"/>
      <c r="G13" s="356"/>
      <c r="H13" s="356"/>
      <c r="I13" s="356"/>
      <c r="J13" s="356"/>
      <c r="K13" s="357"/>
      <c r="L13" s="348"/>
      <c r="M13" s="325"/>
      <c r="N13" s="325"/>
    </row>
    <row r="14" customFormat="false" ht="15.75" hidden="false" customHeight="false" outlineLevel="0" collapsed="false">
      <c r="A14" s="331"/>
      <c r="B14" s="358" t="s">
        <v>472</v>
      </c>
      <c r="C14" s="350"/>
      <c r="D14" s="359" t="n">
        <f aca="false">D17+D20+D22+D24</f>
        <v>0</v>
      </c>
      <c r="E14" s="359" t="n">
        <f aca="false">E17+E20+E22+E24</f>
        <v>0</v>
      </c>
      <c r="F14" s="359" t="n">
        <f aca="false">F17+F20+F22+F24</f>
        <v>0</v>
      </c>
      <c r="G14" s="359" t="n">
        <f aca="false">G17+G20+G22+G24</f>
        <v>0</v>
      </c>
      <c r="H14" s="359" t="n">
        <f aca="false">H17+H20+H22+H24</f>
        <v>0</v>
      </c>
      <c r="I14" s="359"/>
      <c r="J14" s="359" t="n">
        <f aca="false">J17+J20+J22+J24</f>
        <v>0</v>
      </c>
      <c r="K14" s="359" t="n">
        <f aca="false">K17+K20+K22+K24</f>
        <v>0</v>
      </c>
      <c r="L14" s="359" t="n">
        <f aca="false">L17+L20+L22+L24</f>
        <v>0</v>
      </c>
      <c r="M14" s="325"/>
      <c r="N14" s="325"/>
    </row>
    <row r="15" customFormat="false" ht="15.75" hidden="false" customHeight="false" outlineLevel="0" collapsed="false">
      <c r="A15" s="353"/>
      <c r="B15" s="360"/>
      <c r="C15" s="361"/>
      <c r="D15" s="362"/>
      <c r="E15" s="362"/>
      <c r="F15" s="362"/>
      <c r="G15" s="362"/>
      <c r="H15" s="362"/>
      <c r="I15" s="362"/>
      <c r="J15" s="359"/>
      <c r="K15" s="363"/>
      <c r="L15" s="364"/>
      <c r="M15" s="325"/>
      <c r="N15" s="325"/>
    </row>
    <row r="16" customFormat="false" ht="15.75" hidden="false" customHeight="false" outlineLevel="0" collapsed="false">
      <c r="A16" s="353"/>
      <c r="B16" s="360"/>
      <c r="C16" s="361"/>
      <c r="D16" s="362"/>
      <c r="E16" s="362"/>
      <c r="F16" s="362"/>
      <c r="G16" s="362"/>
      <c r="H16" s="362"/>
      <c r="I16" s="362"/>
      <c r="J16" s="365"/>
      <c r="K16" s="366"/>
      <c r="L16" s="364"/>
      <c r="M16" s="325"/>
      <c r="N16" s="325"/>
    </row>
    <row r="17" customFormat="false" ht="15.75" hidden="false" customHeight="false" outlineLevel="0" collapsed="false">
      <c r="A17" s="340" t="s">
        <v>464</v>
      </c>
      <c r="B17" s="367" t="s">
        <v>473</v>
      </c>
      <c r="C17" s="343"/>
      <c r="D17" s="368" t="n">
        <f aca="false">SUM(D15:D15)</f>
        <v>0</v>
      </c>
      <c r="E17" s="368" t="n">
        <f aca="false">SUM(E15:E15)</f>
        <v>0</v>
      </c>
      <c r="F17" s="368" t="n">
        <f aca="false">SUM(F15:F16)</f>
        <v>0</v>
      </c>
      <c r="G17" s="368" t="n">
        <f aca="false">SUM(G15:G16)</f>
        <v>0</v>
      </c>
      <c r="H17" s="368" t="n">
        <f aca="false">SUM(H15:H16)</f>
        <v>0</v>
      </c>
      <c r="I17" s="368" t="n">
        <f aca="false">SUM(I15:I16)</f>
        <v>0</v>
      </c>
      <c r="J17" s="368" t="n">
        <f aca="false">SUM(J15:J16)</f>
        <v>0</v>
      </c>
      <c r="K17" s="368" t="n">
        <f aca="false">SUM(K15:K16)</f>
        <v>0</v>
      </c>
      <c r="L17" s="368" t="n">
        <f aca="false">SUM(L15:L16)</f>
        <v>0</v>
      </c>
      <c r="M17" s="369"/>
      <c r="N17" s="369"/>
    </row>
    <row r="18" customFormat="false" ht="15.75" hidden="false" customHeight="false" outlineLevel="0" collapsed="false">
      <c r="A18" s="353"/>
      <c r="B18" s="360"/>
      <c r="C18" s="370"/>
      <c r="D18" s="362"/>
      <c r="E18" s="362"/>
      <c r="F18" s="362"/>
      <c r="G18" s="362"/>
      <c r="H18" s="362"/>
      <c r="I18" s="362"/>
      <c r="J18" s="359"/>
      <c r="K18" s="363"/>
      <c r="L18" s="364"/>
      <c r="M18" s="369"/>
      <c r="N18" s="369"/>
    </row>
    <row r="19" customFormat="false" ht="15.75" hidden="false" customHeight="false" outlineLevel="0" collapsed="false">
      <c r="A19" s="353"/>
      <c r="B19" s="360"/>
      <c r="C19" s="370"/>
      <c r="D19" s="362"/>
      <c r="E19" s="362"/>
      <c r="F19" s="362"/>
      <c r="G19" s="362"/>
      <c r="H19" s="362"/>
      <c r="I19" s="362"/>
      <c r="J19" s="365"/>
      <c r="K19" s="366"/>
      <c r="L19" s="368"/>
      <c r="M19" s="369"/>
      <c r="N19" s="369"/>
    </row>
    <row r="20" customFormat="false" ht="15.75" hidden="false" customHeight="false" outlineLevel="0" collapsed="false">
      <c r="A20" s="340" t="n">
        <v>14</v>
      </c>
      <c r="B20" s="367" t="s">
        <v>474</v>
      </c>
      <c r="C20" s="343"/>
      <c r="D20" s="368" t="n">
        <f aca="false">SUM(D18:D19)</f>
        <v>0</v>
      </c>
      <c r="E20" s="368" t="n">
        <f aca="false">SUM(E18:E19)</f>
        <v>0</v>
      </c>
      <c r="F20" s="368" t="n">
        <f aca="false">SUM(F18:F19)</f>
        <v>0</v>
      </c>
      <c r="G20" s="368" t="n">
        <f aca="false">SUM(G18:G19)</f>
        <v>0</v>
      </c>
      <c r="H20" s="368" t="n">
        <f aca="false">SUM(H18:H19)</f>
        <v>0</v>
      </c>
      <c r="I20" s="368" t="n">
        <f aca="false">SUM(I18:I19)</f>
        <v>0</v>
      </c>
      <c r="J20" s="368" t="n">
        <f aca="false">SUM(J18:J19)</f>
        <v>0</v>
      </c>
      <c r="K20" s="368" t="n">
        <f aca="false">SUM(K18:K19)</f>
        <v>0</v>
      </c>
      <c r="L20" s="368" t="n">
        <f aca="false">SUM(L18:L19)</f>
        <v>0</v>
      </c>
      <c r="M20" s="369"/>
      <c r="N20" s="369"/>
    </row>
    <row r="21" customFormat="false" ht="15.75" hidden="false" customHeight="false" outlineLevel="0" collapsed="false">
      <c r="A21" s="353"/>
      <c r="B21" s="360"/>
      <c r="C21" s="370"/>
      <c r="D21" s="362"/>
      <c r="E21" s="362"/>
      <c r="F21" s="362"/>
      <c r="G21" s="362"/>
      <c r="H21" s="362"/>
      <c r="I21" s="362"/>
      <c r="J21" s="359"/>
      <c r="K21" s="366"/>
      <c r="L21" s="362"/>
      <c r="M21" s="369"/>
      <c r="N21" s="369"/>
    </row>
    <row r="22" customFormat="false" ht="31.5" hidden="false" customHeight="false" outlineLevel="0" collapsed="false">
      <c r="A22" s="340" t="n">
        <v>16</v>
      </c>
      <c r="B22" s="367" t="s">
        <v>475</v>
      </c>
      <c r="C22" s="343"/>
      <c r="D22" s="368" t="n">
        <f aca="false">SUM(D21)</f>
        <v>0</v>
      </c>
      <c r="E22" s="368" t="n">
        <f aca="false">SUM(E21)</f>
        <v>0</v>
      </c>
      <c r="F22" s="368" t="n">
        <f aca="false">SUM(F21)</f>
        <v>0</v>
      </c>
      <c r="G22" s="368" t="n">
        <f aca="false">SUM(G21)</f>
        <v>0</v>
      </c>
      <c r="H22" s="368" t="n">
        <f aca="false">SUM(H21)</f>
        <v>0</v>
      </c>
      <c r="I22" s="368"/>
      <c r="J22" s="368" t="n">
        <f aca="false">SUM(J21)</f>
        <v>0</v>
      </c>
      <c r="K22" s="368" t="n">
        <f aca="false">SUM(K21)</f>
        <v>0</v>
      </c>
      <c r="L22" s="368" t="n">
        <f aca="false">SUM(L21)</f>
        <v>0</v>
      </c>
      <c r="M22" s="369"/>
      <c r="N22" s="369"/>
    </row>
    <row r="23" customFormat="false" ht="15.75" hidden="false" customHeight="false" outlineLevel="0" collapsed="false">
      <c r="A23" s="353"/>
      <c r="B23" s="360"/>
      <c r="C23" s="370"/>
      <c r="D23" s="362"/>
      <c r="E23" s="362"/>
      <c r="F23" s="362"/>
      <c r="G23" s="362"/>
      <c r="H23" s="362"/>
      <c r="I23" s="362"/>
      <c r="J23" s="359"/>
      <c r="K23" s="366"/>
      <c r="L23" s="362"/>
      <c r="M23" s="369"/>
      <c r="N23" s="369"/>
    </row>
    <row r="24" customFormat="false" ht="31.5" hidden="false" customHeight="false" outlineLevel="0" collapsed="false">
      <c r="A24" s="340" t="n">
        <v>18</v>
      </c>
      <c r="B24" s="367" t="s">
        <v>476</v>
      </c>
      <c r="C24" s="343"/>
      <c r="D24" s="368" t="n">
        <f aca="false">SUM(D23)</f>
        <v>0</v>
      </c>
      <c r="E24" s="368" t="n">
        <f aca="false">SUM(E23)</f>
        <v>0</v>
      </c>
      <c r="F24" s="368" t="n">
        <f aca="false">SUM(F23)</f>
        <v>0</v>
      </c>
      <c r="G24" s="368" t="n">
        <f aca="false">SUM(G23)</f>
        <v>0</v>
      </c>
      <c r="H24" s="368" t="n">
        <f aca="false">SUM(H23)</f>
        <v>0</v>
      </c>
      <c r="I24" s="368"/>
      <c r="J24" s="368" t="n">
        <f aca="false">SUM(J23)</f>
        <v>0</v>
      </c>
      <c r="K24" s="368" t="n">
        <f aca="false">SUM(K23)</f>
        <v>0</v>
      </c>
      <c r="L24" s="368" t="n">
        <f aca="false">SUM(L23)</f>
        <v>0</v>
      </c>
      <c r="M24" s="369"/>
      <c r="N24" s="369"/>
    </row>
    <row r="25" customFormat="false" ht="15.75" hidden="false" customHeight="false" outlineLevel="0" collapsed="false">
      <c r="A25" s="340" t="s">
        <v>430</v>
      </c>
      <c r="B25" s="341" t="s">
        <v>431</v>
      </c>
      <c r="C25" s="341" t="s">
        <v>432</v>
      </c>
      <c r="D25" s="341" t="s">
        <v>433</v>
      </c>
      <c r="E25" s="341" t="s">
        <v>434</v>
      </c>
      <c r="F25" s="341" t="s">
        <v>462</v>
      </c>
      <c r="G25" s="341" t="s">
        <v>463</v>
      </c>
      <c r="H25" s="341" t="s">
        <v>464</v>
      </c>
      <c r="I25" s="341" t="s">
        <v>465</v>
      </c>
      <c r="J25" s="341" t="s">
        <v>466</v>
      </c>
      <c r="K25" s="342" t="s">
        <v>467</v>
      </c>
      <c r="L25" s="343" t="s">
        <v>468</v>
      </c>
      <c r="M25" s="325"/>
      <c r="N25" s="325"/>
    </row>
    <row r="26" customFormat="false" ht="15.75" hidden="false" customHeight="false" outlineLevel="0" collapsed="false">
      <c r="A26" s="353" t="n">
        <v>19</v>
      </c>
      <c r="B26" s="355" t="s">
        <v>477</v>
      </c>
      <c r="C26" s="371"/>
      <c r="D26" s="359" t="n">
        <f aca="false">SUM(D27:D27)</f>
        <v>0</v>
      </c>
      <c r="E26" s="359" t="n">
        <f aca="false">SUM(E27:E27)</f>
        <v>0</v>
      </c>
      <c r="F26" s="359" t="n">
        <f aca="false">SUM(F27:F27)</f>
        <v>0</v>
      </c>
      <c r="G26" s="359" t="n">
        <f aca="false">SUM(G27:G27)</f>
        <v>0</v>
      </c>
      <c r="H26" s="359" t="n">
        <f aca="false">SUM(H27:H27)</f>
        <v>0</v>
      </c>
      <c r="I26" s="359" t="n">
        <f aca="false">SUM(I27:I27)</f>
        <v>0</v>
      </c>
      <c r="J26" s="359" t="n">
        <f aca="false">SUM(J27:J27)</f>
        <v>0</v>
      </c>
      <c r="K26" s="359" t="n">
        <f aca="false">SUM(K27:K27)</f>
        <v>0</v>
      </c>
      <c r="L26" s="359" t="n">
        <f aca="false">SUM(L27:L27)</f>
        <v>0</v>
      </c>
      <c r="M26" s="325"/>
      <c r="N26" s="325"/>
    </row>
    <row r="27" customFormat="false" ht="15.75" hidden="false" customHeight="false" outlineLevel="0" collapsed="false">
      <c r="A27" s="353" t="n">
        <v>20</v>
      </c>
      <c r="B27" s="372"/>
      <c r="C27" s="373"/>
      <c r="D27" s="374"/>
      <c r="E27" s="374"/>
      <c r="F27" s="375"/>
      <c r="G27" s="375"/>
      <c r="H27" s="375"/>
      <c r="I27" s="375"/>
      <c r="J27" s="365"/>
      <c r="K27" s="366"/>
      <c r="L27" s="362"/>
      <c r="M27" s="325"/>
      <c r="N27" s="325"/>
    </row>
    <row r="28" customFormat="false" ht="15.75" hidden="false" customHeight="false" outlineLevel="0" collapsed="false">
      <c r="A28" s="353"/>
      <c r="B28" s="376"/>
      <c r="C28" s="377"/>
      <c r="D28" s="365"/>
      <c r="E28" s="365"/>
      <c r="F28" s="365"/>
      <c r="G28" s="365"/>
      <c r="H28" s="365"/>
      <c r="I28" s="365"/>
      <c r="J28" s="365"/>
      <c r="K28" s="366" t="n">
        <f aca="false">G28+H28+J28+I28</f>
        <v>0</v>
      </c>
      <c r="L28" s="362" t="n">
        <f aca="false">D28+E28+F28+K28</f>
        <v>0</v>
      </c>
      <c r="M28" s="325"/>
      <c r="N28" s="325"/>
    </row>
    <row r="29" customFormat="false" ht="15.75" hidden="false" customHeight="false" outlineLevel="0" collapsed="false">
      <c r="A29" s="340"/>
      <c r="B29" s="355" t="s">
        <v>478</v>
      </c>
      <c r="C29" s="371"/>
      <c r="D29" s="368" t="n">
        <f aca="false">D26+D14</f>
        <v>0</v>
      </c>
      <c r="E29" s="368" t="n">
        <f aca="false">E26+E14</f>
        <v>0</v>
      </c>
      <c r="F29" s="368" t="n">
        <f aca="false">F26+F14</f>
        <v>0</v>
      </c>
      <c r="G29" s="368" t="n">
        <f aca="false">G26+G14</f>
        <v>0</v>
      </c>
      <c r="H29" s="368" t="n">
        <f aca="false">H26+H14</f>
        <v>0</v>
      </c>
      <c r="I29" s="368" t="n">
        <f aca="false">I26+I14</f>
        <v>0</v>
      </c>
      <c r="J29" s="368" t="n">
        <f aca="false">J26+J14</f>
        <v>0</v>
      </c>
      <c r="K29" s="368" t="n">
        <f aca="false">K26+K14</f>
        <v>0</v>
      </c>
      <c r="L29" s="368" t="n">
        <f aca="false">L26+L14</f>
        <v>0</v>
      </c>
      <c r="M29" s="325"/>
      <c r="N29" s="325"/>
    </row>
  </sheetData>
  <mergeCells count="6">
    <mergeCell ref="A3:L3"/>
    <mergeCell ref="A4:L4"/>
    <mergeCell ref="E6:E8"/>
    <mergeCell ref="J6:J8"/>
    <mergeCell ref="K6:K8"/>
    <mergeCell ref="L6:L8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8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11. melléklet
Az önkormányzat 2019. évi költségvetéséről szóló 3/2019. (II. 18.) önkormányzati rendelethez</oddHeader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E4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2" activeCellId="0" sqref="F32"/>
    </sheetView>
  </sheetViews>
  <sheetFormatPr defaultColWidth="9.15625" defaultRowHeight="15.75" zeroHeight="false" outlineLevelRow="0" outlineLevelCol="0"/>
  <cols>
    <col collapsed="false" customWidth="true" hidden="false" outlineLevel="0" max="1" min="1" style="378" width="35.85"/>
    <col collapsed="false" customWidth="true" hidden="false" outlineLevel="0" max="2" min="2" style="379" width="13.7"/>
    <col collapsed="false" customWidth="true" hidden="false" outlineLevel="0" max="3" min="3" style="378" width="14.57"/>
    <col collapsed="false" customWidth="true" hidden="false" outlineLevel="0" max="4" min="4" style="378" width="12.29"/>
    <col collapsed="false" customWidth="true" hidden="false" outlineLevel="0" max="5" min="5" style="378" width="15.29"/>
    <col collapsed="false" customWidth="true" hidden="false" outlineLevel="0" max="6" min="6" style="378" width="13.57"/>
    <col collapsed="false" customWidth="true" hidden="false" outlineLevel="0" max="7" min="7" style="378" width="20.71"/>
    <col collapsed="false" customWidth="true" hidden="false" outlineLevel="0" max="8" min="8" style="378" width="18"/>
    <col collapsed="false" customWidth="false" hidden="false" outlineLevel="0" max="1025" min="9" style="378" width="9.14"/>
  </cols>
  <sheetData>
    <row r="2" customFormat="false" ht="15.75" hidden="false" customHeight="true" outlineLevel="0" collapsed="false">
      <c r="A2" s="380" t="s">
        <v>479</v>
      </c>
      <c r="B2" s="380"/>
      <c r="C2" s="380"/>
      <c r="D2" s="380"/>
      <c r="E2" s="380"/>
    </row>
    <row r="3" customFormat="false" ht="15.75" hidden="false" customHeight="false" outlineLevel="0" collapsed="false">
      <c r="A3" s="380"/>
      <c r="B3" s="380"/>
      <c r="C3" s="380"/>
      <c r="D3" s="380"/>
      <c r="E3" s="380"/>
    </row>
    <row r="4" customFormat="false" ht="15.75" hidden="false" customHeight="false" outlineLevel="0" collapsed="false">
      <c r="A4" s="381"/>
      <c r="B4" s="382"/>
      <c r="C4" s="381"/>
      <c r="D4" s="381"/>
      <c r="E4" s="381"/>
    </row>
    <row r="5" customFormat="false" ht="15.75" hidden="false" customHeight="false" outlineLevel="0" collapsed="false">
      <c r="A5" s="381"/>
      <c r="B5" s="383"/>
      <c r="C5" s="384"/>
      <c r="D5" s="381"/>
      <c r="E5" s="381"/>
    </row>
    <row r="6" customFormat="false" ht="15.75" hidden="false" customHeight="false" outlineLevel="0" collapsed="false">
      <c r="A6" s="385" t="s">
        <v>480</v>
      </c>
      <c r="B6" s="386"/>
      <c r="C6" s="387"/>
      <c r="D6" s="387"/>
      <c r="E6" s="387"/>
    </row>
    <row r="7" customFormat="false" ht="15.75" hidden="false" customHeight="false" outlineLevel="0" collapsed="false">
      <c r="A7" s="388" t="s">
        <v>481</v>
      </c>
      <c r="B7" s="386"/>
      <c r="C7" s="389"/>
      <c r="D7" s="387"/>
      <c r="E7" s="390"/>
    </row>
    <row r="8" customFormat="false" ht="15.75" hidden="false" customHeight="false" outlineLevel="0" collapsed="false">
      <c r="A8" s="388"/>
      <c r="B8" s="391"/>
      <c r="C8" s="392"/>
      <c r="D8" s="392"/>
      <c r="E8" s="390"/>
    </row>
    <row r="9" customFormat="false" ht="15.75" hidden="false" customHeight="false" outlineLevel="0" collapsed="false">
      <c r="A9" s="393" t="s">
        <v>482</v>
      </c>
      <c r="B9" s="394" t="s">
        <v>483</v>
      </c>
      <c r="C9" s="395" t="s">
        <v>484</v>
      </c>
      <c r="D9" s="395" t="s">
        <v>485</v>
      </c>
      <c r="E9" s="395" t="s">
        <v>156</v>
      </c>
    </row>
    <row r="10" customFormat="false" ht="15.75" hidden="false" customHeight="false" outlineLevel="0" collapsed="false">
      <c r="A10" s="396" t="s">
        <v>486</v>
      </c>
      <c r="B10" s="397" t="n">
        <v>7754992</v>
      </c>
      <c r="C10" s="397" t="n">
        <v>4254990</v>
      </c>
      <c r="D10" s="397" t="n">
        <v>4235018</v>
      </c>
      <c r="E10" s="397" t="n">
        <f aca="false">SUM(B10:D10)</f>
        <v>16245000</v>
      </c>
    </row>
    <row r="11" customFormat="false" ht="15.75" hidden="false" customHeight="false" outlineLevel="0" collapsed="false">
      <c r="A11" s="396" t="s">
        <v>487</v>
      </c>
      <c r="B11" s="397"/>
      <c r="C11" s="397"/>
      <c r="D11" s="397"/>
      <c r="E11" s="397" t="n">
        <f aca="false">SUM(B11:D11)</f>
        <v>0</v>
      </c>
    </row>
    <row r="12" customFormat="false" ht="15.75" hidden="false" customHeight="false" outlineLevel="0" collapsed="false">
      <c r="A12" s="396" t="s">
        <v>488</v>
      </c>
      <c r="B12" s="397"/>
      <c r="C12" s="397"/>
      <c r="D12" s="397"/>
      <c r="E12" s="397" t="n">
        <f aca="false">SUM(B12:D12)</f>
        <v>0</v>
      </c>
    </row>
    <row r="13" customFormat="false" ht="15.75" hidden="false" customHeight="false" outlineLevel="0" collapsed="false">
      <c r="A13" s="398" t="s">
        <v>156</v>
      </c>
      <c r="B13" s="399" t="n">
        <f aca="false">SUM(B10:B12)</f>
        <v>7754992</v>
      </c>
      <c r="C13" s="399" t="n">
        <f aca="false">SUM(C10:C12)</f>
        <v>4254990</v>
      </c>
      <c r="D13" s="399" t="n">
        <f aca="false">SUM(D10:D12)</f>
        <v>4235018</v>
      </c>
      <c r="E13" s="399" t="n">
        <f aca="false">SUM(E10:E12)</f>
        <v>16245000</v>
      </c>
    </row>
    <row r="14" customFormat="false" ht="15.75" hidden="false" customHeight="false" outlineLevel="0" collapsed="false">
      <c r="A14" s="400"/>
      <c r="B14" s="400"/>
      <c r="C14" s="400"/>
      <c r="D14" s="400"/>
      <c r="E14" s="400"/>
    </row>
    <row r="15" customFormat="false" ht="15.75" hidden="false" customHeight="false" outlineLevel="0" collapsed="false">
      <c r="A15" s="393" t="s">
        <v>489</v>
      </c>
      <c r="B15" s="394" t="s">
        <v>483</v>
      </c>
      <c r="C15" s="395" t="s">
        <v>484</v>
      </c>
      <c r="D15" s="395" t="s">
        <v>485</v>
      </c>
      <c r="E15" s="395" t="s">
        <v>156</v>
      </c>
    </row>
    <row r="16" customFormat="false" ht="15.75" hidden="false" customHeight="false" outlineLevel="0" collapsed="false">
      <c r="A16" s="396" t="s">
        <v>490</v>
      </c>
      <c r="B16" s="397" t="n">
        <v>190000</v>
      </c>
      <c r="C16" s="397" t="n">
        <v>1571650</v>
      </c>
      <c r="D16" s="397" t="n">
        <v>1538350</v>
      </c>
      <c r="E16" s="397" t="n">
        <f aca="false">SUM(B16:D16)</f>
        <v>3300000</v>
      </c>
    </row>
    <row r="17" customFormat="false" ht="15.75" hidden="false" customHeight="false" outlineLevel="0" collapsed="false">
      <c r="A17" s="396" t="s">
        <v>491</v>
      </c>
      <c r="B17" s="397" t="n">
        <v>33345</v>
      </c>
      <c r="C17" s="397" t="n">
        <v>180000</v>
      </c>
      <c r="D17" s="397" t="n">
        <v>226655</v>
      </c>
      <c r="E17" s="397" t="n">
        <f aca="false">SUM(B17:D17)</f>
        <v>440000</v>
      </c>
    </row>
    <row r="18" customFormat="false" ht="15.75" hidden="false" customHeight="false" outlineLevel="0" collapsed="false">
      <c r="A18" s="396" t="s">
        <v>492</v>
      </c>
      <c r="B18" s="397" t="n">
        <v>2996430</v>
      </c>
      <c r="C18" s="397" t="n">
        <v>3057000</v>
      </c>
      <c r="D18" s="397" t="n">
        <v>3051570</v>
      </c>
      <c r="E18" s="397" t="n">
        <f aca="false">SUM(B18:D18)</f>
        <v>9105000</v>
      </c>
    </row>
    <row r="19" customFormat="false" ht="15.75" hidden="false" customHeight="false" outlineLevel="0" collapsed="false">
      <c r="A19" s="396" t="s">
        <v>493</v>
      </c>
      <c r="B19" s="397" t="n">
        <v>2700000</v>
      </c>
      <c r="C19" s="397" t="n">
        <v>0</v>
      </c>
      <c r="D19" s="397" t="n">
        <v>0</v>
      </c>
      <c r="E19" s="397" t="n">
        <f aca="false">SUM(B19:D19)</f>
        <v>2700000</v>
      </c>
    </row>
    <row r="20" customFormat="false" ht="15.75" hidden="false" customHeight="false" outlineLevel="0" collapsed="false">
      <c r="A20" s="396" t="s">
        <v>494</v>
      </c>
      <c r="B20" s="397" t="n">
        <v>368789</v>
      </c>
      <c r="C20" s="397" t="n">
        <v>331211</v>
      </c>
      <c r="D20" s="397" t="n">
        <v>0</v>
      </c>
      <c r="E20" s="397" t="n">
        <f aca="false">SUM(B20:D20)</f>
        <v>700000</v>
      </c>
    </row>
    <row r="21" customFormat="false" ht="15.75" hidden="false" customHeight="false" outlineLevel="0" collapsed="false">
      <c r="A21" s="396" t="s">
        <v>495</v>
      </c>
      <c r="B21" s="397"/>
      <c r="C21" s="397"/>
      <c r="D21" s="397"/>
      <c r="E21" s="397" t="n">
        <f aca="false">SUM(B21:D21)</f>
        <v>0</v>
      </c>
    </row>
    <row r="22" customFormat="false" ht="15.75" hidden="false" customHeight="false" outlineLevel="0" collapsed="false">
      <c r="A22" s="398" t="s">
        <v>156</v>
      </c>
      <c r="B22" s="399" t="n">
        <f aca="false">SUM(B16:B21)</f>
        <v>6288564</v>
      </c>
      <c r="C22" s="399" t="n">
        <f aca="false">SUM(C16:C21)</f>
        <v>5139861</v>
      </c>
      <c r="D22" s="399" t="n">
        <f aca="false">SUM(D16:D21)</f>
        <v>4816575</v>
      </c>
      <c r="E22" s="399" t="n">
        <f aca="false">SUM(E16:E21)</f>
        <v>16245000</v>
      </c>
    </row>
    <row r="23" customFormat="false" ht="15.75" hidden="false" customHeight="false" outlineLevel="0" collapsed="false">
      <c r="A23" s="401"/>
      <c r="B23" s="402"/>
      <c r="C23" s="401"/>
      <c r="D23" s="401"/>
      <c r="E23" s="401"/>
    </row>
    <row r="24" s="378" customFormat="true" ht="15.75" hidden="false" customHeight="false" outlineLevel="0" collapsed="false"/>
    <row r="25" s="378" customFormat="true" ht="15.75" hidden="false" customHeight="false" outlineLevel="0" collapsed="false"/>
    <row r="26" s="378" customFormat="true" ht="15.75" hidden="false" customHeight="false" outlineLevel="0" collapsed="false"/>
    <row r="27" s="378" customFormat="true" ht="15.75" hidden="false" customHeight="false" outlineLevel="0" collapsed="false"/>
    <row r="28" s="378" customFormat="true" ht="15.75" hidden="false" customHeight="false" outlineLevel="0" collapsed="false"/>
    <row r="29" s="378" customFormat="true" ht="15.75" hidden="false" customHeight="false" outlineLevel="0" collapsed="false"/>
    <row r="30" s="378" customFormat="true" ht="15.75" hidden="false" customHeight="false" outlineLevel="0" collapsed="false"/>
    <row r="31" s="378" customFormat="true" ht="15.75" hidden="false" customHeight="false" outlineLevel="0" collapsed="false"/>
    <row r="32" s="378" customFormat="true" ht="15.75" hidden="false" customHeight="false" outlineLevel="0" collapsed="false"/>
    <row r="33" s="378" customFormat="true" ht="15.75" hidden="false" customHeight="false" outlineLevel="0" collapsed="false"/>
    <row r="34" s="378" customFormat="true" ht="15.75" hidden="false" customHeight="false" outlineLevel="0" collapsed="false"/>
    <row r="35" s="378" customFormat="true" ht="15.75" hidden="false" customHeight="false" outlineLevel="0" collapsed="false"/>
    <row r="36" s="378" customFormat="true" ht="15.75" hidden="false" customHeight="false" outlineLevel="0" collapsed="false"/>
    <row r="37" s="378" customFormat="true" ht="15.75" hidden="false" customHeight="false" outlineLevel="0" collapsed="false"/>
    <row r="38" s="378" customFormat="true" ht="15.75" hidden="false" customHeight="false" outlineLevel="0" collapsed="false"/>
    <row r="39" s="378" customFormat="true" ht="15.75" hidden="false" customHeight="false" outlineLevel="0" collapsed="false"/>
    <row r="40" s="378" customFormat="true" ht="15.75" hidden="false" customHeight="false" outlineLevel="0" collapsed="false"/>
    <row r="41" s="378" customFormat="true" ht="15.75" hidden="false" customHeight="false" outlineLevel="0" collapsed="false"/>
    <row r="42" s="378" customFormat="true" ht="15.75" hidden="false" customHeight="false" outlineLevel="0" collapsed="false"/>
    <row r="43" s="378" customFormat="true" ht="15.75" hidden="false" customHeight="false" outlineLevel="0" collapsed="false"/>
    <row r="44" s="378" customFormat="true" ht="15.75" hidden="false" customHeight="false" outlineLevel="0" collapsed="false"/>
    <row r="45" s="378" customFormat="true" ht="15.75" hidden="false" customHeight="false" outlineLevel="0" collapsed="false"/>
    <row r="46" s="378" customFormat="true" ht="15.75" hidden="false" customHeight="false" outlineLevel="0" collapsed="false"/>
    <row r="47" s="378" customFormat="true" ht="15.75" hidden="false" customHeight="false" outlineLevel="0" collapsed="false"/>
    <row r="48" s="378" customFormat="true" ht="15.75" hidden="false" customHeight="false" outlineLevel="0" collapsed="false"/>
    <row r="49" s="378" customFormat="true" ht="15.75" hidden="false" customHeight="false" outlineLevel="0" collapsed="false"/>
    <row r="50" s="378" customFormat="true" ht="15.75" hidden="false" customHeight="false" outlineLevel="0" collapsed="false"/>
    <row r="51" s="378" customFormat="true" ht="15.75" hidden="false" customHeight="false" outlineLevel="0" collapsed="false"/>
    <row r="52" s="378" customFormat="true" ht="15.75" hidden="false" customHeight="false" outlineLevel="0" collapsed="false"/>
    <row r="53" s="378" customFormat="true" ht="15.75" hidden="false" customHeight="false" outlineLevel="0" collapsed="false"/>
    <row r="54" s="378" customFormat="true" ht="15.75" hidden="false" customHeight="false" outlineLevel="0" collapsed="false"/>
    <row r="55" s="378" customFormat="true" ht="15.75" hidden="false" customHeight="false" outlineLevel="0" collapsed="false"/>
    <row r="56" s="378" customFormat="true" ht="15.75" hidden="false" customHeight="false" outlineLevel="0" collapsed="false"/>
    <row r="57" s="378" customFormat="true" ht="15.75" hidden="false" customHeight="false" outlineLevel="0" collapsed="false"/>
    <row r="58" s="378" customFormat="true" ht="15.75" hidden="false" customHeight="false" outlineLevel="0" collapsed="false"/>
    <row r="59" s="378" customFormat="true" ht="15.75" hidden="false" customHeight="false" outlineLevel="0" collapsed="false"/>
    <row r="60" s="378" customFormat="true" ht="15.75" hidden="false" customHeight="false" outlineLevel="0" collapsed="false"/>
    <row r="61" s="378" customFormat="true" ht="15.75" hidden="false" customHeight="false" outlineLevel="0" collapsed="false"/>
    <row r="62" s="378" customFormat="true" ht="15.75" hidden="false" customHeight="false" outlineLevel="0" collapsed="false"/>
    <row r="63" s="378" customFormat="true" ht="15.75" hidden="false" customHeight="false" outlineLevel="0" collapsed="false"/>
    <row r="64" s="378" customFormat="true" ht="15.75" hidden="false" customHeight="false" outlineLevel="0" collapsed="false"/>
    <row r="65" s="378" customFormat="true" ht="15.75" hidden="false" customHeight="false" outlineLevel="0" collapsed="false"/>
    <row r="66" s="378" customFormat="true" ht="15.75" hidden="false" customHeight="false" outlineLevel="0" collapsed="false"/>
    <row r="67" s="378" customFormat="true" ht="15.75" hidden="false" customHeight="false" outlineLevel="0" collapsed="false"/>
    <row r="68" s="378" customFormat="true" ht="15.75" hidden="false" customHeight="false" outlineLevel="0" collapsed="false"/>
    <row r="69" s="378" customFormat="true" ht="15.75" hidden="false" customHeight="false" outlineLevel="0" collapsed="false"/>
    <row r="70" s="378" customFormat="true" ht="15.75" hidden="false" customHeight="false" outlineLevel="0" collapsed="false"/>
    <row r="71" s="378" customFormat="true" ht="15.75" hidden="false" customHeight="false" outlineLevel="0" collapsed="false"/>
    <row r="72" s="378" customFormat="true" ht="15.75" hidden="false" customHeight="false" outlineLevel="0" collapsed="false"/>
    <row r="73" s="378" customFormat="true" ht="15.75" hidden="false" customHeight="false" outlineLevel="0" collapsed="false"/>
    <row r="74" s="378" customFormat="true" ht="15.75" hidden="false" customHeight="false" outlineLevel="0" collapsed="false"/>
    <row r="75" s="378" customFormat="true" ht="15.75" hidden="false" customHeight="false" outlineLevel="0" collapsed="false"/>
    <row r="76" s="378" customFormat="true" ht="15.75" hidden="false" customHeight="false" outlineLevel="0" collapsed="false"/>
    <row r="77" s="378" customFormat="true" ht="15.75" hidden="false" customHeight="false" outlineLevel="0" collapsed="false"/>
    <row r="78" s="378" customFormat="true" ht="15.75" hidden="false" customHeight="false" outlineLevel="0" collapsed="false"/>
    <row r="79" s="378" customFormat="true" ht="15.75" hidden="false" customHeight="false" outlineLevel="0" collapsed="false"/>
    <row r="80" s="378" customFormat="true" ht="15.75" hidden="false" customHeight="false" outlineLevel="0" collapsed="false"/>
    <row r="81" s="378" customFormat="true" ht="15.75" hidden="false" customHeight="false" outlineLevel="0" collapsed="false"/>
    <row r="82" s="378" customFormat="true" ht="15.75" hidden="false" customHeight="false" outlineLevel="0" collapsed="false"/>
    <row r="83" s="378" customFormat="true" ht="15.75" hidden="false" customHeight="false" outlineLevel="0" collapsed="false"/>
    <row r="84" s="378" customFormat="true" ht="15.75" hidden="false" customHeight="false" outlineLevel="0" collapsed="false"/>
    <row r="85" s="378" customFormat="true" ht="15.75" hidden="false" customHeight="false" outlineLevel="0" collapsed="false"/>
    <row r="86" s="378" customFormat="true" ht="15.75" hidden="false" customHeight="false" outlineLevel="0" collapsed="false"/>
    <row r="87" s="378" customFormat="true" ht="15.75" hidden="false" customHeight="false" outlineLevel="0" collapsed="false"/>
    <row r="88" s="378" customFormat="true" ht="15.75" hidden="false" customHeight="false" outlineLevel="0" collapsed="false"/>
    <row r="89" s="378" customFormat="true" ht="15.75" hidden="false" customHeight="false" outlineLevel="0" collapsed="false"/>
    <row r="90" s="378" customFormat="true" ht="15.75" hidden="false" customHeight="false" outlineLevel="0" collapsed="false"/>
    <row r="91" s="378" customFormat="true" ht="15.75" hidden="false" customHeight="false" outlineLevel="0" collapsed="false"/>
    <row r="92" s="378" customFormat="true" ht="15.75" hidden="false" customHeight="false" outlineLevel="0" collapsed="false"/>
    <row r="93" s="378" customFormat="true" ht="15.75" hidden="false" customHeight="false" outlineLevel="0" collapsed="false"/>
    <row r="94" s="378" customFormat="true" ht="15.75" hidden="false" customHeight="false" outlineLevel="0" collapsed="false"/>
    <row r="95" s="378" customFormat="true" ht="15.75" hidden="false" customHeight="false" outlineLevel="0" collapsed="false"/>
    <row r="96" s="378" customFormat="true" ht="15.75" hidden="false" customHeight="false" outlineLevel="0" collapsed="false"/>
    <row r="97" s="378" customFormat="true" ht="15.75" hidden="false" customHeight="false" outlineLevel="0" collapsed="false"/>
    <row r="98" s="378" customFormat="true" ht="15.75" hidden="false" customHeight="false" outlineLevel="0" collapsed="false"/>
    <row r="99" s="378" customFormat="true" ht="15.75" hidden="false" customHeight="false" outlineLevel="0" collapsed="false"/>
    <row r="100" s="378" customFormat="true" ht="15.75" hidden="false" customHeight="false" outlineLevel="0" collapsed="false"/>
    <row r="101" s="378" customFormat="true" ht="15.75" hidden="false" customHeight="false" outlineLevel="0" collapsed="false"/>
    <row r="102" s="378" customFormat="true" ht="15.75" hidden="false" customHeight="false" outlineLevel="0" collapsed="false"/>
    <row r="103" s="378" customFormat="true" ht="15.75" hidden="false" customHeight="false" outlineLevel="0" collapsed="false"/>
    <row r="104" s="378" customFormat="true" ht="15.75" hidden="false" customHeight="false" outlineLevel="0" collapsed="false"/>
    <row r="105" s="378" customFormat="true" ht="15.75" hidden="false" customHeight="false" outlineLevel="0" collapsed="false"/>
    <row r="106" s="378" customFormat="true" ht="15.75" hidden="false" customHeight="false" outlineLevel="0" collapsed="false"/>
    <row r="107" s="378" customFormat="true" ht="15.75" hidden="false" customHeight="false" outlineLevel="0" collapsed="false"/>
    <row r="108" s="378" customFormat="true" ht="15.75" hidden="false" customHeight="false" outlineLevel="0" collapsed="false"/>
    <row r="109" s="378" customFormat="true" ht="15.75" hidden="false" customHeight="false" outlineLevel="0" collapsed="false"/>
    <row r="110" s="378" customFormat="true" ht="15.75" hidden="false" customHeight="false" outlineLevel="0" collapsed="false"/>
    <row r="111" s="378" customFormat="true" ht="15.75" hidden="false" customHeight="false" outlineLevel="0" collapsed="false"/>
    <row r="112" s="378" customFormat="true" ht="15.75" hidden="false" customHeight="false" outlineLevel="0" collapsed="false"/>
    <row r="113" s="378" customFormat="true" ht="15.75" hidden="false" customHeight="false" outlineLevel="0" collapsed="false"/>
    <row r="114" s="378" customFormat="true" ht="15.75" hidden="false" customHeight="false" outlineLevel="0" collapsed="false"/>
    <row r="115" s="378" customFormat="true" ht="15.75" hidden="false" customHeight="false" outlineLevel="0" collapsed="false"/>
    <row r="116" s="378" customFormat="true" ht="15.75" hidden="false" customHeight="false" outlineLevel="0" collapsed="false"/>
    <row r="117" s="378" customFormat="true" ht="15.75" hidden="false" customHeight="false" outlineLevel="0" collapsed="false"/>
    <row r="118" s="378" customFormat="true" ht="15.75" hidden="false" customHeight="false" outlineLevel="0" collapsed="false"/>
    <row r="119" s="378" customFormat="true" ht="15.75" hidden="false" customHeight="false" outlineLevel="0" collapsed="false"/>
    <row r="120" s="378" customFormat="true" ht="15.75" hidden="false" customHeight="false" outlineLevel="0" collapsed="false"/>
    <row r="121" s="378" customFormat="true" ht="15.75" hidden="false" customHeight="false" outlineLevel="0" collapsed="false"/>
    <row r="122" s="378" customFormat="true" ht="15.75" hidden="false" customHeight="false" outlineLevel="0" collapsed="false"/>
    <row r="123" s="378" customFormat="true" ht="15.75" hidden="false" customHeight="false" outlineLevel="0" collapsed="false"/>
    <row r="124" s="378" customFormat="true" ht="15.75" hidden="false" customHeight="false" outlineLevel="0" collapsed="false"/>
    <row r="125" s="378" customFormat="true" ht="15.75" hidden="false" customHeight="false" outlineLevel="0" collapsed="false"/>
    <row r="126" s="378" customFormat="true" ht="15.75" hidden="false" customHeight="false" outlineLevel="0" collapsed="false"/>
    <row r="127" s="378" customFormat="true" ht="15.75" hidden="false" customHeight="false" outlineLevel="0" collapsed="false"/>
    <row r="128" s="378" customFormat="true" ht="15.75" hidden="false" customHeight="false" outlineLevel="0" collapsed="false"/>
    <row r="129" s="378" customFormat="true" ht="15.75" hidden="false" customHeight="false" outlineLevel="0" collapsed="false"/>
    <row r="130" s="378" customFormat="true" ht="15.75" hidden="false" customHeight="false" outlineLevel="0" collapsed="false"/>
    <row r="131" s="378" customFormat="true" ht="15.75" hidden="false" customHeight="false" outlineLevel="0" collapsed="false"/>
    <row r="132" s="378" customFormat="true" ht="15.75" hidden="false" customHeight="false" outlineLevel="0" collapsed="false"/>
    <row r="133" s="378" customFormat="true" ht="15.75" hidden="false" customHeight="false" outlineLevel="0" collapsed="false"/>
    <row r="134" s="378" customFormat="true" ht="15.75" hidden="false" customHeight="false" outlineLevel="0" collapsed="false"/>
    <row r="135" s="378" customFormat="true" ht="15.75" hidden="false" customHeight="false" outlineLevel="0" collapsed="false"/>
    <row r="136" s="378" customFormat="true" ht="15.75" hidden="false" customHeight="false" outlineLevel="0" collapsed="false"/>
    <row r="137" s="378" customFormat="true" ht="15.75" hidden="false" customHeight="false" outlineLevel="0" collapsed="false"/>
    <row r="138" s="378" customFormat="true" ht="15.75" hidden="false" customHeight="false" outlineLevel="0" collapsed="false"/>
    <row r="139" s="378" customFormat="true" ht="15.75" hidden="false" customHeight="false" outlineLevel="0" collapsed="false"/>
    <row r="140" s="378" customFormat="true" ht="15.75" hidden="false" customHeight="false" outlineLevel="0" collapsed="false"/>
    <row r="141" s="378" customFormat="true" ht="15.75" hidden="false" customHeight="false" outlineLevel="0" collapsed="false"/>
    <row r="142" s="378" customFormat="true" ht="15.75" hidden="false" customHeight="false" outlineLevel="0" collapsed="false"/>
    <row r="143" s="378" customFormat="true" ht="15.75" hidden="false" customHeight="false" outlineLevel="0" collapsed="false"/>
    <row r="144" s="378" customFormat="true" ht="15.75" hidden="false" customHeight="false" outlineLevel="0" collapsed="false"/>
    <row r="145" s="378" customFormat="true" ht="15.75" hidden="false" customHeight="false" outlineLevel="0" collapsed="false"/>
    <row r="146" s="378" customFormat="true" ht="15.75" hidden="false" customHeight="false" outlineLevel="0" collapsed="false"/>
    <row r="147" s="378" customFormat="true" ht="15.75" hidden="false" customHeight="false" outlineLevel="0" collapsed="false"/>
    <row r="148" s="378" customFormat="true" ht="15.75" hidden="false" customHeight="false" outlineLevel="0" collapsed="false"/>
    <row r="149" s="378" customFormat="true" ht="15.75" hidden="false" customHeight="false" outlineLevel="0" collapsed="false"/>
    <row r="150" s="378" customFormat="true" ht="15.75" hidden="false" customHeight="false" outlineLevel="0" collapsed="false"/>
    <row r="151" s="378" customFormat="true" ht="15.75" hidden="false" customHeight="false" outlineLevel="0" collapsed="false"/>
    <row r="152" s="378" customFormat="true" ht="15.75" hidden="false" customHeight="false" outlineLevel="0" collapsed="false"/>
    <row r="153" s="378" customFormat="true" ht="15.75" hidden="false" customHeight="false" outlineLevel="0" collapsed="false"/>
    <row r="154" s="378" customFormat="true" ht="15.75" hidden="false" customHeight="false" outlineLevel="0" collapsed="false"/>
    <row r="155" s="378" customFormat="true" ht="15.75" hidden="false" customHeight="false" outlineLevel="0" collapsed="false"/>
    <row r="156" s="378" customFormat="true" ht="15.75" hidden="false" customHeight="false" outlineLevel="0" collapsed="false"/>
    <row r="157" s="378" customFormat="true" ht="15.75" hidden="false" customHeight="false" outlineLevel="0" collapsed="false"/>
    <row r="158" s="378" customFormat="true" ht="15.75" hidden="false" customHeight="false" outlineLevel="0" collapsed="false"/>
    <row r="159" s="378" customFormat="true" ht="15.75" hidden="false" customHeight="false" outlineLevel="0" collapsed="false"/>
    <row r="160" s="378" customFormat="true" ht="15.75" hidden="false" customHeight="false" outlineLevel="0" collapsed="false"/>
    <row r="161" s="378" customFormat="true" ht="15.75" hidden="false" customHeight="false" outlineLevel="0" collapsed="false"/>
    <row r="162" s="378" customFormat="true" ht="15.75" hidden="false" customHeight="false" outlineLevel="0" collapsed="false"/>
    <row r="163" s="378" customFormat="true" ht="15.75" hidden="false" customHeight="false" outlineLevel="0" collapsed="false"/>
    <row r="164" s="378" customFormat="true" ht="15.75" hidden="false" customHeight="false" outlineLevel="0" collapsed="false"/>
    <row r="165" s="378" customFormat="true" ht="15.75" hidden="false" customHeight="false" outlineLevel="0" collapsed="false"/>
    <row r="166" s="378" customFormat="true" ht="15.75" hidden="false" customHeight="false" outlineLevel="0" collapsed="false"/>
    <row r="167" s="378" customFormat="true" ht="15.75" hidden="false" customHeight="false" outlineLevel="0" collapsed="false"/>
    <row r="168" s="378" customFormat="true" ht="15.75" hidden="false" customHeight="false" outlineLevel="0" collapsed="false"/>
    <row r="169" s="378" customFormat="true" ht="15.75" hidden="false" customHeight="false" outlineLevel="0" collapsed="false"/>
    <row r="170" s="378" customFormat="true" ht="15.75" hidden="false" customHeight="false" outlineLevel="0" collapsed="false"/>
    <row r="171" s="378" customFormat="true" ht="15.75" hidden="false" customHeight="false" outlineLevel="0" collapsed="false"/>
    <row r="172" s="378" customFormat="true" ht="15.75" hidden="false" customHeight="false" outlineLevel="0" collapsed="false"/>
    <row r="173" s="378" customFormat="true" ht="15.75" hidden="false" customHeight="false" outlineLevel="0" collapsed="false"/>
    <row r="174" s="378" customFormat="true" ht="15.75" hidden="false" customHeight="false" outlineLevel="0" collapsed="false"/>
    <row r="175" s="378" customFormat="true" ht="15.75" hidden="false" customHeight="false" outlineLevel="0" collapsed="false"/>
    <row r="176" s="378" customFormat="true" ht="15.75" hidden="false" customHeight="false" outlineLevel="0" collapsed="false"/>
    <row r="177" s="378" customFormat="true" ht="15.75" hidden="false" customHeight="false" outlineLevel="0" collapsed="false"/>
    <row r="178" s="378" customFormat="true" ht="15.75" hidden="false" customHeight="false" outlineLevel="0" collapsed="false"/>
    <row r="179" s="378" customFormat="true" ht="15.75" hidden="false" customHeight="false" outlineLevel="0" collapsed="false"/>
    <row r="180" s="378" customFormat="true" ht="15.75" hidden="false" customHeight="false" outlineLevel="0" collapsed="false"/>
    <row r="181" s="378" customFormat="true" ht="15.75" hidden="false" customHeight="false" outlineLevel="0" collapsed="false"/>
    <row r="182" s="378" customFormat="true" ht="15.75" hidden="false" customHeight="false" outlineLevel="0" collapsed="false"/>
    <row r="183" s="378" customFormat="true" ht="15.75" hidden="false" customHeight="false" outlineLevel="0" collapsed="false"/>
    <row r="184" s="378" customFormat="true" ht="15.75" hidden="false" customHeight="false" outlineLevel="0" collapsed="false"/>
    <row r="185" s="378" customFormat="true" ht="15.75" hidden="false" customHeight="false" outlineLevel="0" collapsed="false"/>
    <row r="186" s="378" customFormat="true" ht="15.75" hidden="false" customHeight="false" outlineLevel="0" collapsed="false"/>
    <row r="187" s="378" customFormat="true" ht="15.75" hidden="false" customHeight="false" outlineLevel="0" collapsed="false"/>
    <row r="188" s="378" customFormat="true" ht="15.75" hidden="false" customHeight="false" outlineLevel="0" collapsed="false"/>
    <row r="189" s="378" customFormat="true" ht="15.75" hidden="false" customHeight="false" outlineLevel="0" collapsed="false"/>
    <row r="190" s="378" customFormat="true" ht="15.75" hidden="false" customHeight="false" outlineLevel="0" collapsed="false"/>
    <row r="191" s="378" customFormat="true" ht="15.75" hidden="false" customHeight="false" outlineLevel="0" collapsed="false"/>
    <row r="192" s="378" customFormat="true" ht="15.75" hidden="false" customHeight="false" outlineLevel="0" collapsed="false"/>
    <row r="193" s="378" customFormat="true" ht="15.75" hidden="false" customHeight="false" outlineLevel="0" collapsed="false"/>
    <row r="194" s="378" customFormat="true" ht="15.75" hidden="false" customHeight="false" outlineLevel="0" collapsed="false"/>
    <row r="195" s="378" customFormat="true" ht="15.75" hidden="false" customHeight="false" outlineLevel="0" collapsed="false"/>
    <row r="196" s="378" customFormat="true" ht="15.75" hidden="false" customHeight="false" outlineLevel="0" collapsed="false"/>
    <row r="197" s="378" customFormat="true" ht="15.75" hidden="false" customHeight="false" outlineLevel="0" collapsed="false"/>
    <row r="198" s="378" customFormat="true" ht="15.75" hidden="false" customHeight="false" outlineLevel="0" collapsed="false"/>
    <row r="199" s="378" customFormat="true" ht="15.75" hidden="false" customHeight="false" outlineLevel="0" collapsed="false"/>
    <row r="200" s="378" customFormat="true" ht="15.75" hidden="false" customHeight="false" outlineLevel="0" collapsed="false"/>
    <row r="201" s="378" customFormat="true" ht="15.75" hidden="false" customHeight="false" outlineLevel="0" collapsed="false"/>
    <row r="202" s="378" customFormat="true" ht="15.75" hidden="false" customHeight="false" outlineLevel="0" collapsed="false"/>
    <row r="203" s="378" customFormat="true" ht="15.75" hidden="false" customHeight="false" outlineLevel="0" collapsed="false"/>
    <row r="204" s="378" customFormat="true" ht="15.75" hidden="false" customHeight="false" outlineLevel="0" collapsed="false"/>
    <row r="205" s="378" customFormat="true" ht="15.75" hidden="false" customHeight="false" outlineLevel="0" collapsed="false"/>
    <row r="206" s="378" customFormat="true" ht="15.75" hidden="false" customHeight="false" outlineLevel="0" collapsed="false"/>
    <row r="207" s="378" customFormat="true" ht="15.75" hidden="false" customHeight="false" outlineLevel="0" collapsed="false"/>
    <row r="208" s="378" customFormat="true" ht="15.75" hidden="false" customHeight="false" outlineLevel="0" collapsed="false"/>
    <row r="209" s="378" customFormat="true" ht="15.75" hidden="false" customHeight="false" outlineLevel="0" collapsed="false"/>
    <row r="210" s="378" customFormat="true" ht="15.75" hidden="false" customHeight="false" outlineLevel="0" collapsed="false"/>
    <row r="211" s="378" customFormat="true" ht="15.75" hidden="false" customHeight="false" outlineLevel="0" collapsed="false"/>
    <row r="212" s="378" customFormat="true" ht="15.75" hidden="false" customHeight="false" outlineLevel="0" collapsed="false"/>
    <row r="213" s="378" customFormat="true" ht="15.75" hidden="false" customHeight="false" outlineLevel="0" collapsed="false"/>
    <row r="214" s="378" customFormat="true" ht="15.75" hidden="false" customHeight="false" outlineLevel="0" collapsed="false"/>
    <row r="215" s="378" customFormat="true" ht="15.75" hidden="false" customHeight="false" outlineLevel="0" collapsed="false"/>
    <row r="216" s="378" customFormat="true" ht="15.75" hidden="false" customHeight="false" outlineLevel="0" collapsed="false"/>
    <row r="217" s="378" customFormat="true" ht="15.75" hidden="false" customHeight="false" outlineLevel="0" collapsed="false"/>
    <row r="218" s="378" customFormat="true" ht="15.75" hidden="false" customHeight="false" outlineLevel="0" collapsed="false"/>
    <row r="219" s="378" customFormat="true" ht="15.75" hidden="false" customHeight="false" outlineLevel="0" collapsed="false"/>
    <row r="220" s="378" customFormat="true" ht="15.75" hidden="false" customHeight="false" outlineLevel="0" collapsed="false"/>
    <row r="221" s="378" customFormat="true" ht="15.75" hidden="false" customHeight="false" outlineLevel="0" collapsed="false"/>
    <row r="222" s="378" customFormat="true" ht="15.75" hidden="false" customHeight="false" outlineLevel="0" collapsed="false"/>
    <row r="223" s="378" customFormat="true" ht="15.75" hidden="false" customHeight="false" outlineLevel="0" collapsed="false"/>
    <row r="224" s="378" customFormat="true" ht="15.75" hidden="false" customHeight="false" outlineLevel="0" collapsed="false"/>
    <row r="225" s="378" customFormat="true" ht="15.75" hidden="false" customHeight="false" outlineLevel="0" collapsed="false"/>
    <row r="226" s="378" customFormat="true" ht="15.75" hidden="false" customHeight="false" outlineLevel="0" collapsed="false"/>
    <row r="227" s="378" customFormat="true" ht="15.75" hidden="false" customHeight="false" outlineLevel="0" collapsed="false"/>
    <row r="228" s="378" customFormat="true" ht="15.75" hidden="false" customHeight="false" outlineLevel="0" collapsed="false"/>
    <row r="229" s="378" customFormat="true" ht="15.75" hidden="false" customHeight="false" outlineLevel="0" collapsed="false"/>
    <row r="230" s="378" customFormat="true" ht="15.75" hidden="false" customHeight="false" outlineLevel="0" collapsed="false"/>
    <row r="231" s="378" customFormat="true" ht="15.75" hidden="false" customHeight="false" outlineLevel="0" collapsed="false"/>
    <row r="232" s="378" customFormat="true" ht="15.75" hidden="false" customHeight="false" outlineLevel="0" collapsed="false"/>
    <row r="233" s="378" customFormat="true" ht="15.75" hidden="false" customHeight="false" outlineLevel="0" collapsed="false"/>
    <row r="234" s="378" customFormat="true" ht="15.75" hidden="false" customHeight="false" outlineLevel="0" collapsed="false"/>
    <row r="235" s="378" customFormat="true" ht="15.75" hidden="false" customHeight="false" outlineLevel="0" collapsed="false"/>
    <row r="236" s="378" customFormat="true" ht="15.75" hidden="false" customHeight="false" outlineLevel="0" collapsed="false"/>
    <row r="237" s="378" customFormat="true" ht="15.75" hidden="false" customHeight="false" outlineLevel="0" collapsed="false"/>
    <row r="238" s="378" customFormat="true" ht="15.75" hidden="false" customHeight="false" outlineLevel="0" collapsed="false"/>
    <row r="239" s="378" customFormat="true" ht="15.75" hidden="false" customHeight="false" outlineLevel="0" collapsed="false"/>
    <row r="240" s="378" customFormat="true" ht="15.75" hidden="false" customHeight="false" outlineLevel="0" collapsed="false"/>
    <row r="241" s="378" customFormat="true" ht="15.75" hidden="false" customHeight="false" outlineLevel="0" collapsed="false"/>
    <row r="242" s="378" customFormat="true" ht="15.75" hidden="false" customHeight="false" outlineLevel="0" collapsed="false"/>
    <row r="243" s="378" customFormat="true" ht="15.75" hidden="false" customHeight="false" outlineLevel="0" collapsed="false"/>
    <row r="244" s="378" customFormat="true" ht="15.75" hidden="false" customHeight="false" outlineLevel="0" collapsed="false"/>
    <row r="245" s="378" customFormat="true" ht="15.75" hidden="false" customHeight="false" outlineLevel="0" collapsed="false"/>
    <row r="246" s="378" customFormat="true" ht="15.75" hidden="false" customHeight="false" outlineLevel="0" collapsed="false"/>
    <row r="247" s="378" customFormat="true" ht="15.75" hidden="false" customHeight="false" outlineLevel="0" collapsed="false"/>
    <row r="248" s="378" customFormat="true" ht="15.75" hidden="false" customHeight="false" outlineLevel="0" collapsed="false"/>
    <row r="249" s="378" customFormat="true" ht="15.75" hidden="false" customHeight="false" outlineLevel="0" collapsed="false"/>
    <row r="250" s="378" customFormat="true" ht="15.75" hidden="false" customHeight="false" outlineLevel="0" collapsed="false"/>
    <row r="251" s="378" customFormat="true" ht="15.75" hidden="false" customHeight="false" outlineLevel="0" collapsed="false"/>
    <row r="252" s="378" customFormat="true" ht="15.75" hidden="false" customHeight="false" outlineLevel="0" collapsed="false"/>
    <row r="253" s="378" customFormat="true" ht="15.75" hidden="false" customHeight="false" outlineLevel="0" collapsed="false"/>
    <row r="254" s="378" customFormat="true" ht="15.75" hidden="false" customHeight="false" outlineLevel="0" collapsed="false"/>
    <row r="255" s="378" customFormat="true" ht="15.75" hidden="false" customHeight="false" outlineLevel="0" collapsed="false"/>
    <row r="256" s="378" customFormat="true" ht="15.75" hidden="false" customHeight="false" outlineLevel="0" collapsed="false"/>
    <row r="257" s="378" customFormat="true" ht="15.75" hidden="false" customHeight="false" outlineLevel="0" collapsed="false"/>
    <row r="258" s="378" customFormat="true" ht="15.75" hidden="false" customHeight="false" outlineLevel="0" collapsed="false"/>
    <row r="259" s="378" customFormat="true" ht="15.75" hidden="false" customHeight="false" outlineLevel="0" collapsed="false"/>
    <row r="260" s="378" customFormat="true" ht="15.75" hidden="false" customHeight="false" outlineLevel="0" collapsed="false"/>
    <row r="261" s="378" customFormat="true" ht="15.75" hidden="false" customHeight="false" outlineLevel="0" collapsed="false"/>
    <row r="262" s="378" customFormat="true" ht="15.75" hidden="false" customHeight="false" outlineLevel="0" collapsed="false"/>
    <row r="263" s="378" customFormat="true" ht="15.75" hidden="false" customHeight="false" outlineLevel="0" collapsed="false"/>
    <row r="264" s="378" customFormat="true" ht="15.75" hidden="false" customHeight="false" outlineLevel="0" collapsed="false"/>
    <row r="265" s="378" customFormat="true" ht="15.75" hidden="false" customHeight="false" outlineLevel="0" collapsed="false"/>
    <row r="266" s="378" customFormat="true" ht="15.75" hidden="false" customHeight="false" outlineLevel="0" collapsed="false"/>
    <row r="267" s="378" customFormat="true" ht="15.75" hidden="false" customHeight="false" outlineLevel="0" collapsed="false"/>
    <row r="268" s="378" customFormat="true" ht="15.75" hidden="false" customHeight="false" outlineLevel="0" collapsed="false"/>
    <row r="269" s="378" customFormat="true" ht="15.75" hidden="false" customHeight="false" outlineLevel="0" collapsed="false"/>
    <row r="270" s="378" customFormat="true" ht="15.75" hidden="false" customHeight="false" outlineLevel="0" collapsed="false"/>
    <row r="271" s="378" customFormat="true" ht="15.75" hidden="false" customHeight="false" outlineLevel="0" collapsed="false"/>
    <row r="272" s="378" customFormat="true" ht="15.75" hidden="false" customHeight="false" outlineLevel="0" collapsed="false"/>
    <row r="273" s="378" customFormat="true" ht="15.75" hidden="false" customHeight="false" outlineLevel="0" collapsed="false"/>
    <row r="274" s="378" customFormat="true" ht="15.75" hidden="false" customHeight="false" outlineLevel="0" collapsed="false"/>
    <row r="275" s="378" customFormat="true" ht="15.75" hidden="false" customHeight="false" outlineLevel="0" collapsed="false"/>
    <row r="276" s="378" customFormat="true" ht="15.75" hidden="false" customHeight="false" outlineLevel="0" collapsed="false"/>
    <row r="277" s="378" customFormat="true" ht="15.75" hidden="false" customHeight="false" outlineLevel="0" collapsed="false"/>
    <row r="278" s="378" customFormat="true" ht="15.75" hidden="false" customHeight="false" outlineLevel="0" collapsed="false"/>
    <row r="279" s="378" customFormat="true" ht="15.75" hidden="false" customHeight="false" outlineLevel="0" collapsed="false"/>
    <row r="280" s="378" customFormat="true" ht="15.75" hidden="false" customHeight="false" outlineLevel="0" collapsed="false"/>
    <row r="281" s="378" customFormat="true" ht="15.75" hidden="false" customHeight="false" outlineLevel="0" collapsed="false"/>
    <row r="282" s="378" customFormat="true" ht="15.75" hidden="false" customHeight="false" outlineLevel="0" collapsed="false"/>
    <row r="283" s="378" customFormat="true" ht="15.75" hidden="false" customHeight="false" outlineLevel="0" collapsed="false"/>
    <row r="284" s="378" customFormat="true" ht="15.75" hidden="false" customHeight="false" outlineLevel="0" collapsed="false"/>
    <row r="285" s="378" customFormat="true" ht="15.75" hidden="false" customHeight="false" outlineLevel="0" collapsed="false"/>
    <row r="286" s="378" customFormat="true" ht="15.75" hidden="false" customHeight="false" outlineLevel="0" collapsed="false"/>
    <row r="287" s="378" customFormat="true" ht="15.75" hidden="false" customHeight="false" outlineLevel="0" collapsed="false"/>
    <row r="288" s="378" customFormat="true" ht="15.75" hidden="false" customHeight="false" outlineLevel="0" collapsed="false"/>
    <row r="289" s="378" customFormat="true" ht="15.75" hidden="false" customHeight="false" outlineLevel="0" collapsed="false"/>
    <row r="290" s="378" customFormat="true" ht="15.75" hidden="false" customHeight="false" outlineLevel="0" collapsed="false"/>
    <row r="291" s="378" customFormat="true" ht="15.75" hidden="false" customHeight="false" outlineLevel="0" collapsed="false"/>
    <row r="292" s="378" customFormat="true" ht="15.75" hidden="false" customHeight="false" outlineLevel="0" collapsed="false"/>
    <row r="293" s="378" customFormat="true" ht="15.75" hidden="false" customHeight="false" outlineLevel="0" collapsed="false"/>
    <row r="294" s="378" customFormat="true" ht="15.75" hidden="false" customHeight="false" outlineLevel="0" collapsed="false"/>
    <row r="295" s="378" customFormat="true" ht="15.75" hidden="false" customHeight="false" outlineLevel="0" collapsed="false"/>
    <row r="296" s="378" customFormat="true" ht="15.75" hidden="false" customHeight="false" outlineLevel="0" collapsed="false"/>
    <row r="297" s="378" customFormat="true" ht="15.75" hidden="false" customHeight="false" outlineLevel="0" collapsed="false"/>
    <row r="298" s="378" customFormat="true" ht="15.75" hidden="false" customHeight="false" outlineLevel="0" collapsed="false"/>
    <row r="299" s="378" customFormat="true" ht="15.75" hidden="false" customHeight="false" outlineLevel="0" collapsed="false"/>
    <row r="300" s="378" customFormat="true" ht="15.75" hidden="false" customHeight="false" outlineLevel="0" collapsed="false"/>
    <row r="301" s="378" customFormat="true" ht="15.75" hidden="false" customHeight="false" outlineLevel="0" collapsed="false"/>
    <row r="302" s="378" customFormat="true" ht="15.75" hidden="false" customHeight="false" outlineLevel="0" collapsed="false"/>
    <row r="303" s="378" customFormat="true" ht="15.75" hidden="false" customHeight="false" outlineLevel="0" collapsed="false"/>
    <row r="304" s="378" customFormat="true" ht="15.75" hidden="false" customHeight="false" outlineLevel="0" collapsed="false"/>
    <row r="305" s="378" customFormat="true" ht="15.75" hidden="false" customHeight="false" outlineLevel="0" collapsed="false"/>
    <row r="306" s="378" customFormat="true" ht="15.75" hidden="false" customHeight="false" outlineLevel="0" collapsed="false"/>
    <row r="307" s="378" customFormat="true" ht="15.75" hidden="false" customHeight="false" outlineLevel="0" collapsed="false"/>
    <row r="308" s="378" customFormat="true" ht="15.75" hidden="false" customHeight="false" outlineLevel="0" collapsed="false"/>
    <row r="309" s="378" customFormat="true" ht="15.75" hidden="false" customHeight="false" outlineLevel="0" collapsed="false"/>
    <row r="310" s="378" customFormat="true" ht="15.75" hidden="false" customHeight="false" outlineLevel="0" collapsed="false"/>
    <row r="311" s="378" customFormat="true" ht="15.75" hidden="false" customHeight="false" outlineLevel="0" collapsed="false"/>
    <row r="312" s="378" customFormat="true" ht="15.75" hidden="false" customHeight="false" outlineLevel="0" collapsed="false"/>
    <row r="313" s="378" customFormat="true" ht="15.75" hidden="false" customHeight="false" outlineLevel="0" collapsed="false"/>
    <row r="314" s="378" customFormat="true" ht="15.75" hidden="false" customHeight="false" outlineLevel="0" collapsed="false"/>
    <row r="315" s="378" customFormat="true" ht="15.75" hidden="false" customHeight="false" outlineLevel="0" collapsed="false"/>
    <row r="316" s="378" customFormat="true" ht="15.75" hidden="false" customHeight="false" outlineLevel="0" collapsed="false"/>
    <row r="317" s="378" customFormat="true" ht="15.75" hidden="false" customHeight="false" outlineLevel="0" collapsed="false"/>
    <row r="318" s="378" customFormat="true" ht="15.75" hidden="false" customHeight="false" outlineLevel="0" collapsed="false"/>
    <row r="319" s="378" customFormat="true" ht="15.75" hidden="false" customHeight="false" outlineLevel="0" collapsed="false"/>
    <row r="320" s="378" customFormat="true" ht="15.75" hidden="false" customHeight="false" outlineLevel="0" collapsed="false"/>
    <row r="321" s="378" customFormat="true" ht="15.75" hidden="false" customHeight="false" outlineLevel="0" collapsed="false"/>
    <row r="322" s="378" customFormat="true" ht="15.75" hidden="false" customHeight="false" outlineLevel="0" collapsed="false"/>
    <row r="323" s="378" customFormat="true" ht="15.75" hidden="false" customHeight="false" outlineLevel="0" collapsed="false"/>
    <row r="324" s="378" customFormat="true" ht="15.75" hidden="false" customHeight="false" outlineLevel="0" collapsed="false"/>
    <row r="325" s="378" customFormat="true" ht="15.75" hidden="false" customHeight="false" outlineLevel="0" collapsed="false"/>
    <row r="326" s="378" customFormat="true" ht="15.75" hidden="false" customHeight="false" outlineLevel="0" collapsed="false"/>
    <row r="327" s="378" customFormat="true" ht="15.75" hidden="false" customHeight="false" outlineLevel="0" collapsed="false"/>
    <row r="328" s="378" customFormat="true" ht="15.75" hidden="false" customHeight="false" outlineLevel="0" collapsed="false"/>
    <row r="329" s="378" customFormat="true" ht="15.75" hidden="false" customHeight="false" outlineLevel="0" collapsed="false"/>
    <row r="330" s="378" customFormat="true" ht="15.75" hidden="false" customHeight="false" outlineLevel="0" collapsed="false"/>
    <row r="331" s="378" customFormat="true" ht="15.75" hidden="false" customHeight="false" outlineLevel="0" collapsed="false"/>
    <row r="332" s="378" customFormat="true" ht="15.75" hidden="false" customHeight="false" outlineLevel="0" collapsed="false"/>
    <row r="333" s="378" customFormat="true" ht="15.75" hidden="false" customHeight="false" outlineLevel="0" collapsed="false"/>
    <row r="334" s="378" customFormat="true" ht="15.75" hidden="false" customHeight="false" outlineLevel="0" collapsed="false"/>
    <row r="335" s="378" customFormat="true" ht="15.75" hidden="false" customHeight="false" outlineLevel="0" collapsed="false"/>
    <row r="336" s="378" customFormat="true" ht="15.75" hidden="false" customHeight="false" outlineLevel="0" collapsed="false"/>
    <row r="337" s="378" customFormat="true" ht="15.75" hidden="false" customHeight="false" outlineLevel="0" collapsed="false"/>
    <row r="338" s="378" customFormat="true" ht="15.75" hidden="false" customHeight="false" outlineLevel="0" collapsed="false"/>
    <row r="339" s="378" customFormat="true" ht="15.75" hidden="false" customHeight="false" outlineLevel="0" collapsed="false"/>
    <row r="340" s="378" customFormat="true" ht="15.75" hidden="false" customHeight="false" outlineLevel="0" collapsed="false"/>
    <row r="341" s="378" customFormat="true" ht="15.75" hidden="false" customHeight="false" outlineLevel="0" collapsed="false"/>
    <row r="342" s="378" customFormat="true" ht="15.75" hidden="false" customHeight="false" outlineLevel="0" collapsed="false"/>
    <row r="343" s="378" customFormat="true" ht="15.75" hidden="false" customHeight="false" outlineLevel="0" collapsed="false"/>
    <row r="344" s="378" customFormat="true" ht="15.75" hidden="false" customHeight="false" outlineLevel="0" collapsed="false"/>
    <row r="345" s="378" customFormat="true" ht="15.75" hidden="false" customHeight="false" outlineLevel="0" collapsed="false"/>
    <row r="346" s="378" customFormat="true" ht="15.75" hidden="false" customHeight="false" outlineLevel="0" collapsed="false"/>
    <row r="347" s="378" customFormat="true" ht="15.75" hidden="false" customHeight="false" outlineLevel="0" collapsed="false"/>
    <row r="348" s="378" customFormat="true" ht="15.75" hidden="false" customHeight="false" outlineLevel="0" collapsed="false"/>
    <row r="349" s="378" customFormat="true" ht="15.75" hidden="false" customHeight="false" outlineLevel="0" collapsed="false"/>
    <row r="350" s="378" customFormat="true" ht="15.75" hidden="false" customHeight="false" outlineLevel="0" collapsed="false"/>
    <row r="351" s="378" customFormat="true" ht="15.75" hidden="false" customHeight="false" outlineLevel="0" collapsed="false"/>
    <row r="352" s="378" customFormat="true" ht="15.75" hidden="false" customHeight="false" outlineLevel="0" collapsed="false"/>
    <row r="353" s="378" customFormat="true" ht="15.75" hidden="false" customHeight="false" outlineLevel="0" collapsed="false"/>
    <row r="354" s="378" customFormat="true" ht="15.75" hidden="false" customHeight="false" outlineLevel="0" collapsed="false"/>
    <row r="355" s="378" customFormat="true" ht="15.75" hidden="false" customHeight="false" outlineLevel="0" collapsed="false"/>
    <row r="356" s="378" customFormat="true" ht="15.75" hidden="false" customHeight="false" outlineLevel="0" collapsed="false"/>
    <row r="357" s="378" customFormat="true" ht="15.75" hidden="false" customHeight="false" outlineLevel="0" collapsed="false"/>
    <row r="358" s="378" customFormat="true" ht="15.75" hidden="false" customHeight="false" outlineLevel="0" collapsed="false"/>
    <row r="359" s="378" customFormat="true" ht="15.75" hidden="false" customHeight="false" outlineLevel="0" collapsed="false"/>
    <row r="360" s="378" customFormat="true" ht="15.75" hidden="false" customHeight="false" outlineLevel="0" collapsed="false"/>
    <row r="361" s="378" customFormat="true" ht="15.75" hidden="false" customHeight="false" outlineLevel="0" collapsed="false"/>
    <row r="362" s="378" customFormat="true" ht="15.75" hidden="false" customHeight="false" outlineLevel="0" collapsed="false"/>
    <row r="363" s="378" customFormat="true" ht="15.75" hidden="false" customHeight="false" outlineLevel="0" collapsed="false"/>
    <row r="364" s="378" customFormat="true" ht="15.75" hidden="false" customHeight="false" outlineLevel="0" collapsed="false"/>
    <row r="365" s="378" customFormat="true" ht="15.75" hidden="false" customHeight="false" outlineLevel="0" collapsed="false"/>
    <row r="366" s="378" customFormat="true" ht="15.75" hidden="false" customHeight="false" outlineLevel="0" collapsed="false"/>
    <row r="367" s="378" customFormat="true" ht="15.75" hidden="false" customHeight="false" outlineLevel="0" collapsed="false"/>
    <row r="368" s="378" customFormat="true" ht="15.75" hidden="false" customHeight="false" outlineLevel="0" collapsed="false"/>
    <row r="369" s="378" customFormat="true" ht="15.75" hidden="false" customHeight="false" outlineLevel="0" collapsed="false"/>
    <row r="370" s="378" customFormat="true" ht="15.75" hidden="false" customHeight="false" outlineLevel="0" collapsed="false"/>
    <row r="371" s="378" customFormat="true" ht="15.75" hidden="false" customHeight="false" outlineLevel="0" collapsed="false"/>
    <row r="372" s="378" customFormat="true" ht="15.75" hidden="false" customHeight="false" outlineLevel="0" collapsed="false"/>
    <row r="373" s="378" customFormat="true" ht="15.75" hidden="false" customHeight="false" outlineLevel="0" collapsed="false"/>
    <row r="374" s="378" customFormat="true" ht="15.75" hidden="false" customHeight="false" outlineLevel="0" collapsed="false"/>
    <row r="375" s="378" customFormat="true" ht="15.75" hidden="false" customHeight="false" outlineLevel="0" collapsed="false"/>
    <row r="376" s="378" customFormat="true" ht="15.75" hidden="false" customHeight="false" outlineLevel="0" collapsed="false"/>
    <row r="377" s="378" customFormat="true" ht="15.75" hidden="false" customHeight="false" outlineLevel="0" collapsed="false"/>
    <row r="378" s="378" customFormat="true" ht="15.75" hidden="false" customHeight="false" outlineLevel="0" collapsed="false"/>
    <row r="379" s="378" customFormat="true" ht="15.75" hidden="false" customHeight="false" outlineLevel="0" collapsed="false"/>
    <row r="380" s="378" customFormat="true" ht="15.75" hidden="false" customHeight="false" outlineLevel="0" collapsed="false"/>
    <row r="381" s="378" customFormat="true" ht="15.75" hidden="false" customHeight="false" outlineLevel="0" collapsed="false"/>
    <row r="382" s="378" customFormat="true" ht="15.75" hidden="false" customHeight="false" outlineLevel="0" collapsed="false"/>
    <row r="383" s="378" customFormat="true" ht="15.75" hidden="false" customHeight="false" outlineLevel="0" collapsed="false"/>
    <row r="384" s="378" customFormat="true" ht="15.75" hidden="false" customHeight="false" outlineLevel="0" collapsed="false"/>
    <row r="385" s="378" customFormat="true" ht="15.75" hidden="false" customHeight="false" outlineLevel="0" collapsed="false"/>
    <row r="386" s="378" customFormat="true" ht="15.75" hidden="false" customHeight="false" outlineLevel="0" collapsed="false"/>
    <row r="387" s="378" customFormat="true" ht="15.75" hidden="false" customHeight="false" outlineLevel="0" collapsed="false"/>
    <row r="388" s="378" customFormat="true" ht="15.75" hidden="false" customHeight="false" outlineLevel="0" collapsed="false"/>
    <row r="389" s="378" customFormat="true" ht="15.75" hidden="false" customHeight="false" outlineLevel="0" collapsed="false"/>
    <row r="390" s="378" customFormat="true" ht="15.75" hidden="false" customHeight="false" outlineLevel="0" collapsed="false"/>
    <row r="391" s="378" customFormat="true" ht="15.75" hidden="false" customHeight="false" outlineLevel="0" collapsed="false"/>
    <row r="392" s="378" customFormat="true" ht="15.75" hidden="false" customHeight="false" outlineLevel="0" collapsed="false"/>
    <row r="393" s="378" customFormat="true" ht="15.75" hidden="false" customHeight="false" outlineLevel="0" collapsed="false"/>
    <row r="394" s="378" customFormat="true" ht="15.75" hidden="false" customHeight="false" outlineLevel="0" collapsed="false"/>
    <row r="395" s="378" customFormat="true" ht="15.75" hidden="false" customHeight="false" outlineLevel="0" collapsed="false"/>
    <row r="396" s="378" customFormat="true" ht="15.75" hidden="false" customHeight="false" outlineLevel="0" collapsed="false"/>
    <row r="397" s="378" customFormat="true" ht="15.75" hidden="false" customHeight="false" outlineLevel="0" collapsed="false"/>
    <row r="398" s="378" customFormat="true" ht="15.75" hidden="false" customHeight="false" outlineLevel="0" collapsed="false"/>
    <row r="399" s="378" customFormat="true" ht="15.75" hidden="false" customHeight="false" outlineLevel="0" collapsed="false"/>
    <row r="400" s="378" customFormat="true" ht="15.75" hidden="false" customHeight="false" outlineLevel="0" collapsed="false"/>
    <row r="401" s="378" customFormat="true" ht="15.75" hidden="false" customHeight="false" outlineLevel="0" collapsed="false"/>
    <row r="402" s="378" customFormat="true" ht="15.75" hidden="false" customHeight="false" outlineLevel="0" collapsed="false"/>
    <row r="403" s="378" customFormat="true" ht="15.75" hidden="false" customHeight="false" outlineLevel="0" collapsed="false"/>
    <row r="404" s="378" customFormat="true" ht="15.75" hidden="false" customHeight="false" outlineLevel="0" collapsed="false"/>
    <row r="405" s="378" customFormat="true" ht="15.75" hidden="false" customHeight="false" outlineLevel="0" collapsed="false"/>
    <row r="406" s="378" customFormat="true" ht="15.75" hidden="false" customHeight="false" outlineLevel="0" collapsed="false"/>
    <row r="407" s="378" customFormat="true" ht="15.75" hidden="false" customHeight="false" outlineLevel="0" collapsed="false"/>
    <row r="408" s="378" customFormat="true" ht="15.75" hidden="false" customHeight="false" outlineLevel="0" collapsed="false"/>
    <row r="409" s="378" customFormat="true" ht="15.75" hidden="false" customHeight="false" outlineLevel="0" collapsed="false"/>
    <row r="410" s="378" customFormat="true" ht="15.75" hidden="false" customHeight="false" outlineLevel="0" collapsed="false"/>
    <row r="411" s="378" customFormat="true" ht="15.75" hidden="false" customHeight="false" outlineLevel="0" collapsed="false"/>
    <row r="412" s="378" customFormat="true" ht="15.75" hidden="false" customHeight="false" outlineLevel="0" collapsed="false"/>
    <row r="413" s="378" customFormat="true" ht="15.75" hidden="false" customHeight="false" outlineLevel="0" collapsed="false"/>
    <row r="414" s="378" customFormat="true" ht="15.75" hidden="false" customHeight="false" outlineLevel="0" collapsed="false"/>
    <row r="415" s="378" customFormat="true" ht="15.75" hidden="false" customHeight="false" outlineLevel="0" collapsed="false"/>
    <row r="416" s="378" customFormat="true" ht="15.75" hidden="false" customHeight="false" outlineLevel="0" collapsed="false"/>
    <row r="417" s="378" customFormat="true" ht="15.75" hidden="false" customHeight="false" outlineLevel="0" collapsed="false"/>
    <row r="418" s="378" customFormat="true" ht="15.75" hidden="false" customHeight="false" outlineLevel="0" collapsed="false"/>
    <row r="419" s="378" customFormat="true" ht="15.75" hidden="false" customHeight="false" outlineLevel="0" collapsed="false"/>
    <row r="420" s="378" customFormat="true" ht="15.75" hidden="false" customHeight="false" outlineLevel="0" collapsed="false"/>
    <row r="421" s="378" customFormat="true" ht="15.75" hidden="false" customHeight="false" outlineLevel="0" collapsed="false"/>
    <row r="422" s="378" customFormat="true" ht="15.75" hidden="false" customHeight="false" outlineLevel="0" collapsed="false"/>
    <row r="423" s="378" customFormat="true" ht="15.75" hidden="false" customHeight="false" outlineLevel="0" collapsed="false"/>
    <row r="424" s="378" customFormat="true" ht="15.75" hidden="false" customHeight="false" outlineLevel="0" collapsed="false"/>
    <row r="425" s="378" customFormat="true" ht="15.75" hidden="false" customHeight="false" outlineLevel="0" collapsed="false"/>
    <row r="426" s="378" customFormat="true" ht="15.75" hidden="false" customHeight="false" outlineLevel="0" collapsed="false"/>
    <row r="427" s="378" customFormat="true" ht="15.75" hidden="false" customHeight="false" outlineLevel="0" collapsed="false"/>
    <row r="428" s="378" customFormat="true" ht="15.75" hidden="false" customHeight="false" outlineLevel="0" collapsed="false"/>
    <row r="429" s="378" customFormat="true" ht="15.75" hidden="false" customHeight="false" outlineLevel="0" collapsed="false"/>
    <row r="430" s="378" customFormat="true" ht="15.75" hidden="false" customHeight="false" outlineLevel="0" collapsed="false"/>
    <row r="431" s="378" customFormat="true" ht="15.75" hidden="false" customHeight="false" outlineLevel="0" collapsed="false"/>
    <row r="432" s="378" customFormat="true" ht="15.75" hidden="false" customHeight="false" outlineLevel="0" collapsed="false"/>
    <row r="433" s="378" customFormat="true" ht="15.75" hidden="false" customHeight="false" outlineLevel="0" collapsed="false"/>
    <row r="434" s="378" customFormat="true" ht="15.75" hidden="false" customHeight="false" outlineLevel="0" collapsed="false"/>
    <row r="435" s="378" customFormat="true" ht="15.75" hidden="false" customHeight="false" outlineLevel="0" collapsed="false"/>
    <row r="436" s="378" customFormat="true" ht="15.75" hidden="false" customHeight="false" outlineLevel="0" collapsed="false"/>
    <row r="437" s="378" customFormat="true" ht="15.75" hidden="false" customHeight="false" outlineLevel="0" collapsed="false"/>
  </sheetData>
  <mergeCells count="2">
    <mergeCell ref="A2:E3"/>
    <mergeCell ref="A14:E14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8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12. melléklet
Az önkormányzat 2019. évi költségvetéséről szóló 3/2019. (II. 18.) önkormányzati rendelethez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5625" defaultRowHeight="15.75" zeroHeight="false" outlineLevelRow="0" outlineLevelCol="0"/>
  <cols>
    <col collapsed="false" customWidth="true" hidden="false" outlineLevel="0" max="1" min="1" style="378" width="13.29"/>
    <col collapsed="false" customWidth="true" hidden="false" outlineLevel="0" max="2" min="2" style="378" width="31.15"/>
    <col collapsed="false" customWidth="true" hidden="false" outlineLevel="0" max="3" min="3" style="378" width="11.57"/>
    <col collapsed="false" customWidth="false" hidden="false" outlineLevel="0" max="1025" min="4" style="378" width="9.14"/>
  </cols>
  <sheetData>
    <row r="3" customFormat="false" ht="15.75" hidden="false" customHeight="false" outlineLevel="0" collapsed="false">
      <c r="A3" s="403" t="s">
        <v>496</v>
      </c>
      <c r="B3" s="403"/>
      <c r="C3" s="403"/>
      <c r="D3" s="403"/>
      <c r="E3" s="403"/>
      <c r="F3" s="403"/>
      <c r="G3" s="403"/>
      <c r="H3" s="403"/>
    </row>
    <row r="4" customFormat="false" ht="15.75" hidden="false" customHeight="false" outlineLevel="0" collapsed="false">
      <c r="A4" s="403" t="s">
        <v>497</v>
      </c>
      <c r="B4" s="403"/>
      <c r="C4" s="403"/>
      <c r="D4" s="403"/>
      <c r="E4" s="403"/>
      <c r="F4" s="403"/>
      <c r="G4" s="403"/>
      <c r="H4" s="403"/>
    </row>
    <row r="5" customFormat="false" ht="15.75" hidden="false" customHeight="false" outlineLevel="0" collapsed="false">
      <c r="A5" s="404"/>
      <c r="B5" s="404"/>
      <c r="C5" s="404"/>
      <c r="D5" s="404"/>
      <c r="E5" s="404"/>
      <c r="F5" s="404"/>
      <c r="G5" s="404"/>
      <c r="H5" s="404"/>
    </row>
    <row r="7" customFormat="false" ht="15.75" hidden="false" customHeight="false" outlineLevel="0" collapsed="false">
      <c r="A7" s="405" t="s">
        <v>420</v>
      </c>
      <c r="B7" s="405"/>
      <c r="C7" s="406" t="s">
        <v>498</v>
      </c>
      <c r="D7" s="405" t="s">
        <v>499</v>
      </c>
      <c r="E7" s="405" t="s">
        <v>500</v>
      </c>
      <c r="F7" s="405"/>
      <c r="G7" s="405"/>
      <c r="H7" s="405"/>
    </row>
    <row r="8" customFormat="false" ht="31.5" hidden="false" customHeight="false" outlineLevel="0" collapsed="false">
      <c r="A8" s="407"/>
      <c r="B8" s="408" t="s">
        <v>501</v>
      </c>
      <c r="C8" s="409" t="s">
        <v>502</v>
      </c>
      <c r="D8" s="408" t="s">
        <v>502</v>
      </c>
      <c r="E8" s="408" t="s">
        <v>406</v>
      </c>
      <c r="F8" s="409" t="s">
        <v>407</v>
      </c>
      <c r="G8" s="409" t="s">
        <v>408</v>
      </c>
      <c r="H8" s="410" t="s">
        <v>503</v>
      </c>
    </row>
    <row r="9" customFormat="false" ht="15.75" hidden="false" customHeight="false" outlineLevel="0" collapsed="false">
      <c r="A9" s="411"/>
      <c r="B9" s="411"/>
      <c r="C9" s="412"/>
      <c r="D9" s="411"/>
      <c r="E9" s="411"/>
      <c r="F9" s="413"/>
      <c r="G9" s="413"/>
      <c r="H9" s="411"/>
    </row>
    <row r="10" customFormat="false" ht="15.75" hidden="false" customHeight="false" outlineLevel="0" collapsed="false">
      <c r="A10" s="408" t="s">
        <v>430</v>
      </c>
      <c r="B10" s="408" t="s">
        <v>431</v>
      </c>
      <c r="C10" s="409" t="s">
        <v>432</v>
      </c>
      <c r="D10" s="409" t="s">
        <v>433</v>
      </c>
      <c r="E10" s="409" t="s">
        <v>434</v>
      </c>
      <c r="F10" s="409" t="s">
        <v>462</v>
      </c>
      <c r="G10" s="409" t="s">
        <v>463</v>
      </c>
      <c r="H10" s="409" t="s">
        <v>464</v>
      </c>
    </row>
    <row r="11" customFormat="false" ht="15.75" hidden="false" customHeight="false" outlineLevel="0" collapsed="false">
      <c r="A11" s="414"/>
      <c r="B11" s="414" t="s">
        <v>504</v>
      </c>
      <c r="C11" s="414"/>
      <c r="D11" s="414"/>
      <c r="E11" s="414"/>
      <c r="F11" s="414"/>
      <c r="G11" s="414"/>
      <c r="H11" s="414"/>
    </row>
    <row r="12" customFormat="false" ht="31.5" hidden="false" customHeight="false" outlineLevel="0" collapsed="false">
      <c r="A12" s="414" t="s">
        <v>430</v>
      </c>
      <c r="B12" s="415" t="s">
        <v>505</v>
      </c>
      <c r="C12" s="416"/>
      <c r="D12" s="416"/>
      <c r="E12" s="417"/>
      <c r="F12" s="417"/>
      <c r="G12" s="417"/>
      <c r="H12" s="417"/>
    </row>
    <row r="13" customFormat="false" ht="15.75" hidden="false" customHeight="false" outlineLevel="0" collapsed="false">
      <c r="A13" s="418" t="s">
        <v>431</v>
      </c>
      <c r="B13" s="419"/>
      <c r="C13" s="419"/>
      <c r="D13" s="419"/>
      <c r="E13" s="419"/>
      <c r="F13" s="419"/>
      <c r="G13" s="419"/>
      <c r="H13" s="419"/>
    </row>
    <row r="14" customFormat="false" ht="15.75" hidden="false" customHeight="false" outlineLevel="0" collapsed="false">
      <c r="A14" s="414" t="s">
        <v>432</v>
      </c>
      <c r="B14" s="420" t="s">
        <v>506</v>
      </c>
      <c r="C14" s="417"/>
      <c r="D14" s="417"/>
      <c r="E14" s="417"/>
      <c r="F14" s="417"/>
      <c r="G14" s="417"/>
      <c r="H14" s="417"/>
    </row>
    <row r="15" customFormat="false" ht="15.75" hidden="false" customHeight="false" outlineLevel="0" collapsed="false">
      <c r="A15" s="414" t="s">
        <v>433</v>
      </c>
      <c r="B15" s="417"/>
      <c r="C15" s="417"/>
      <c r="D15" s="417"/>
      <c r="E15" s="417"/>
      <c r="F15" s="417"/>
      <c r="G15" s="417"/>
      <c r="H15" s="417"/>
    </row>
    <row r="16" customFormat="false" ht="15.75" hidden="false" customHeight="false" outlineLevel="0" collapsed="false">
      <c r="A16" s="405" t="s">
        <v>434</v>
      </c>
      <c r="B16" s="420" t="s">
        <v>507</v>
      </c>
      <c r="C16" s="421"/>
      <c r="D16" s="421"/>
      <c r="E16" s="421"/>
      <c r="F16" s="421"/>
      <c r="G16" s="421"/>
      <c r="H16" s="421"/>
    </row>
    <row r="17" customFormat="false" ht="31.5" hidden="false" customHeight="false" outlineLevel="0" collapsed="false">
      <c r="A17" s="414" t="s">
        <v>462</v>
      </c>
      <c r="B17" s="415" t="s">
        <v>508</v>
      </c>
      <c r="C17" s="416"/>
      <c r="D17" s="416"/>
      <c r="E17" s="422"/>
      <c r="F17" s="422"/>
      <c r="G17" s="422"/>
      <c r="H17" s="422"/>
    </row>
    <row r="18" customFormat="false" ht="15.75" hidden="false" customHeight="false" outlineLevel="0" collapsed="false">
      <c r="A18" s="418" t="s">
        <v>463</v>
      </c>
      <c r="B18" s="419"/>
      <c r="C18" s="419"/>
      <c r="D18" s="419"/>
      <c r="E18" s="423"/>
      <c r="F18" s="423"/>
      <c r="G18" s="423"/>
      <c r="H18" s="423"/>
    </row>
    <row r="19" customFormat="false" ht="15.75" hidden="false" customHeight="false" outlineLevel="0" collapsed="false">
      <c r="A19" s="414" t="s">
        <v>464</v>
      </c>
      <c r="B19" s="420" t="s">
        <v>509</v>
      </c>
      <c r="C19" s="417"/>
      <c r="D19" s="417"/>
      <c r="E19" s="422"/>
      <c r="F19" s="422"/>
      <c r="G19" s="422"/>
      <c r="H19" s="422"/>
    </row>
    <row r="20" customFormat="false" ht="15.75" hidden="false" customHeight="false" outlineLevel="0" collapsed="false">
      <c r="A20" s="414" t="s">
        <v>465</v>
      </c>
      <c r="B20" s="419"/>
      <c r="C20" s="419"/>
      <c r="D20" s="419"/>
      <c r="E20" s="424"/>
      <c r="F20" s="424"/>
      <c r="G20" s="424"/>
      <c r="H20" s="424"/>
    </row>
    <row r="21" customFormat="false" ht="15.75" hidden="false" customHeight="false" outlineLevel="0" collapsed="false">
      <c r="A21" s="405" t="s">
        <v>466</v>
      </c>
      <c r="B21" s="425" t="s">
        <v>510</v>
      </c>
      <c r="C21" s="421"/>
      <c r="D21" s="421"/>
      <c r="E21" s="426"/>
      <c r="F21" s="426"/>
      <c r="G21" s="426"/>
      <c r="H21" s="426"/>
    </row>
    <row r="22" customFormat="false" ht="15.75" hidden="false" customHeight="false" outlineLevel="0" collapsed="false">
      <c r="A22" s="414" t="s">
        <v>467</v>
      </c>
      <c r="B22" s="427" t="s">
        <v>511</v>
      </c>
      <c r="C22" s="416"/>
      <c r="D22" s="416"/>
      <c r="E22" s="422"/>
      <c r="F22" s="422"/>
      <c r="G22" s="422"/>
      <c r="H22" s="422"/>
    </row>
    <row r="23" customFormat="false" ht="15.75" hidden="false" customHeight="false" outlineLevel="0" collapsed="false">
      <c r="A23" s="414" t="s">
        <v>468</v>
      </c>
      <c r="B23" s="414" t="s">
        <v>512</v>
      </c>
      <c r="C23" s="414"/>
      <c r="D23" s="414"/>
      <c r="E23" s="414"/>
      <c r="F23" s="414"/>
      <c r="G23" s="414"/>
      <c r="H23" s="414"/>
    </row>
    <row r="24" customFormat="false" ht="31.5" hidden="false" customHeight="false" outlineLevel="0" collapsed="false">
      <c r="A24" s="414" t="s">
        <v>513</v>
      </c>
      <c r="B24" s="415" t="s">
        <v>505</v>
      </c>
      <c r="C24" s="416"/>
      <c r="D24" s="416"/>
      <c r="E24" s="417"/>
      <c r="F24" s="417"/>
      <c r="G24" s="417"/>
      <c r="H24" s="417"/>
    </row>
    <row r="25" customFormat="false" ht="15.75" hidden="false" customHeight="false" outlineLevel="0" collapsed="false">
      <c r="A25" s="418" t="s">
        <v>514</v>
      </c>
      <c r="B25" s="419"/>
      <c r="C25" s="419"/>
      <c r="D25" s="419"/>
      <c r="E25" s="419"/>
      <c r="F25" s="419"/>
      <c r="G25" s="419"/>
      <c r="H25" s="419"/>
    </row>
    <row r="26" customFormat="false" ht="15.75" hidden="false" customHeight="false" outlineLevel="0" collapsed="false">
      <c r="A26" s="414" t="s">
        <v>515</v>
      </c>
      <c r="B26" s="420" t="s">
        <v>506</v>
      </c>
      <c r="C26" s="417"/>
      <c r="D26" s="417"/>
      <c r="E26" s="417"/>
      <c r="F26" s="417"/>
      <c r="G26" s="417"/>
      <c r="H26" s="417"/>
    </row>
    <row r="27" customFormat="false" ht="15.75" hidden="false" customHeight="false" outlineLevel="0" collapsed="false">
      <c r="A27" s="414" t="s">
        <v>516</v>
      </c>
      <c r="B27" s="417"/>
      <c r="C27" s="417"/>
      <c r="D27" s="417"/>
      <c r="E27" s="417"/>
      <c r="F27" s="417"/>
      <c r="G27" s="417"/>
      <c r="H27" s="417"/>
    </row>
    <row r="28" customFormat="false" ht="15.75" hidden="false" customHeight="false" outlineLevel="0" collapsed="false">
      <c r="A28" s="405" t="s">
        <v>517</v>
      </c>
      <c r="B28" s="420" t="s">
        <v>507</v>
      </c>
      <c r="C28" s="421"/>
      <c r="D28" s="421"/>
      <c r="E28" s="421"/>
      <c r="F28" s="421"/>
      <c r="G28" s="421"/>
      <c r="H28" s="421"/>
    </row>
    <row r="29" customFormat="false" ht="31.5" hidden="false" customHeight="false" outlineLevel="0" collapsed="false">
      <c r="A29" s="414" t="s">
        <v>518</v>
      </c>
      <c r="B29" s="415" t="s">
        <v>508</v>
      </c>
      <c r="C29" s="416"/>
      <c r="D29" s="416"/>
      <c r="E29" s="422"/>
      <c r="F29" s="422"/>
      <c r="G29" s="422"/>
      <c r="H29" s="422"/>
    </row>
    <row r="30" customFormat="false" ht="15.75" hidden="false" customHeight="false" outlineLevel="0" collapsed="false">
      <c r="A30" s="418" t="s">
        <v>519</v>
      </c>
      <c r="B30" s="419"/>
      <c r="C30" s="419"/>
      <c r="D30" s="419"/>
      <c r="E30" s="423"/>
      <c r="F30" s="423"/>
      <c r="G30" s="423"/>
      <c r="H30" s="423"/>
    </row>
    <row r="31" customFormat="false" ht="15.75" hidden="false" customHeight="false" outlineLevel="0" collapsed="false">
      <c r="A31" s="414" t="s">
        <v>520</v>
      </c>
      <c r="B31" s="417"/>
      <c r="C31" s="417"/>
      <c r="D31" s="417"/>
      <c r="E31" s="424"/>
      <c r="F31" s="424"/>
      <c r="G31" s="424"/>
      <c r="H31" s="424"/>
    </row>
    <row r="32" customFormat="false" ht="15.75" hidden="false" customHeight="false" outlineLevel="0" collapsed="false">
      <c r="A32" s="414" t="s">
        <v>521</v>
      </c>
      <c r="B32" s="417"/>
      <c r="C32" s="417"/>
      <c r="D32" s="417"/>
      <c r="E32" s="424"/>
      <c r="F32" s="424"/>
      <c r="G32" s="424"/>
      <c r="H32" s="424"/>
    </row>
    <row r="33" customFormat="false" ht="15.75" hidden="false" customHeight="false" outlineLevel="0" collapsed="false">
      <c r="A33" s="414" t="s">
        <v>522</v>
      </c>
      <c r="B33" s="420" t="s">
        <v>506</v>
      </c>
      <c r="C33" s="417"/>
      <c r="D33" s="417"/>
      <c r="E33" s="424"/>
      <c r="F33" s="424"/>
      <c r="G33" s="424"/>
      <c r="H33" s="424"/>
    </row>
    <row r="34" customFormat="false" ht="15.75" hidden="false" customHeight="false" outlineLevel="0" collapsed="false">
      <c r="A34" s="414" t="s">
        <v>523</v>
      </c>
      <c r="B34" s="417"/>
      <c r="C34" s="417"/>
      <c r="D34" s="417"/>
      <c r="E34" s="424"/>
      <c r="F34" s="424"/>
      <c r="G34" s="424"/>
      <c r="H34" s="424"/>
    </row>
    <row r="35" customFormat="false" ht="15.75" hidden="false" customHeight="false" outlineLevel="0" collapsed="false">
      <c r="A35" s="414" t="s">
        <v>524</v>
      </c>
      <c r="B35" s="417"/>
      <c r="C35" s="417"/>
      <c r="D35" s="417"/>
      <c r="E35" s="424"/>
      <c r="F35" s="424"/>
      <c r="G35" s="424"/>
      <c r="H35" s="424"/>
    </row>
    <row r="36" customFormat="false" ht="15.75" hidden="false" customHeight="false" outlineLevel="0" collapsed="false">
      <c r="A36" s="414" t="s">
        <v>525</v>
      </c>
      <c r="B36" s="401"/>
      <c r="C36" s="417"/>
      <c r="D36" s="417"/>
      <c r="E36" s="424"/>
      <c r="F36" s="424"/>
      <c r="G36" s="424"/>
      <c r="H36" s="424"/>
    </row>
    <row r="37" customFormat="false" ht="15.75" hidden="false" customHeight="false" outlineLevel="0" collapsed="false">
      <c r="A37" s="405" t="s">
        <v>526</v>
      </c>
      <c r="B37" s="425" t="s">
        <v>507</v>
      </c>
      <c r="C37" s="421"/>
      <c r="D37" s="421"/>
      <c r="E37" s="428"/>
      <c r="F37" s="428"/>
      <c r="G37" s="428"/>
      <c r="H37" s="428"/>
    </row>
    <row r="38" customFormat="false" ht="15.75" hidden="false" customHeight="false" outlineLevel="0" collapsed="false">
      <c r="A38" s="414" t="s">
        <v>527</v>
      </c>
      <c r="B38" s="427" t="s">
        <v>528</v>
      </c>
      <c r="C38" s="416"/>
      <c r="D38" s="416"/>
      <c r="E38" s="422"/>
      <c r="F38" s="422"/>
      <c r="G38" s="422"/>
      <c r="H38" s="422"/>
    </row>
    <row r="39" customFormat="false" ht="15.75" hidden="false" customHeight="false" outlineLevel="0" collapsed="false">
      <c r="A39" s="414" t="s">
        <v>529</v>
      </c>
      <c r="B39" s="427" t="s">
        <v>530</v>
      </c>
      <c r="C39" s="417"/>
      <c r="D39" s="417"/>
      <c r="E39" s="422" t="n">
        <f aca="false">E22+E38</f>
        <v>0</v>
      </c>
      <c r="F39" s="422" t="n">
        <f aca="false">F22+F38</f>
        <v>0</v>
      </c>
      <c r="G39" s="422" t="n">
        <f aca="false">G22+G38</f>
        <v>0</v>
      </c>
      <c r="H39" s="422" t="n">
        <f aca="false">H22+H38</f>
        <v>0</v>
      </c>
    </row>
  </sheetData>
  <mergeCells count="3">
    <mergeCell ref="A3:H3"/>
    <mergeCell ref="A4:H4"/>
    <mergeCell ref="E7:H7"/>
  </mergeCells>
  <printOptions headings="false" gridLines="false" gridLinesSet="true" horizontalCentered="false" verticalCentered="false"/>
  <pageMargins left="0.7" right="0.7" top="0.75" bottom="0.75" header="0.3" footer="0.511805555555555"/>
  <pageSetup paperSize="9" scale="8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13. melléklet
Az önkormányzat 2019. évi költségvetéséről szóló 3/2019. (II. 18.) önkormányzati rendelethez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9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3" activeCellId="0" sqref="A3"/>
    </sheetView>
  </sheetViews>
  <sheetFormatPr defaultColWidth="9.15625" defaultRowHeight="15.75" zeroHeight="false" outlineLevelRow="0" outlineLevelCol="0"/>
  <cols>
    <col collapsed="false" customWidth="true" hidden="false" outlineLevel="0" max="1" min="1" style="429" width="33.71"/>
    <col collapsed="false" customWidth="true" hidden="false" outlineLevel="0" max="2" min="2" style="2" width="12.57"/>
    <col collapsed="false" customWidth="true" hidden="false" outlineLevel="0" max="4" min="3" style="2" width="14.01"/>
    <col collapsed="false" customWidth="true" hidden="false" outlineLevel="0" max="5" min="5" style="2" width="14.15"/>
    <col collapsed="false" customWidth="false" hidden="false" outlineLevel="0" max="1025" min="6" style="430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true" outlineLevel="0" collapsed="false">
      <c r="A3" s="431" t="s">
        <v>531</v>
      </c>
      <c r="B3" s="431"/>
      <c r="C3" s="431"/>
      <c r="D3" s="431"/>
      <c r="E3" s="431"/>
    </row>
    <row r="4" customFormat="false" ht="15.75" hidden="false" customHeight="false" outlineLevel="0" collapsed="false">
      <c r="A4" s="4"/>
    </row>
    <row r="5" s="432" customFormat="true" ht="47.25" hidden="false" customHeight="false" outlineLevel="0" collapsed="false">
      <c r="A5" s="6" t="s">
        <v>1</v>
      </c>
      <c r="B5" s="6" t="s">
        <v>532</v>
      </c>
      <c r="C5" s="6" t="s">
        <v>533</v>
      </c>
      <c r="D5" s="6" t="s">
        <v>534</v>
      </c>
      <c r="E5" s="6" t="s">
        <v>535</v>
      </c>
    </row>
    <row r="6" customFormat="false" ht="31.5" hidden="false" customHeight="false" outlineLevel="0" collapsed="false">
      <c r="A6" s="222" t="s">
        <v>536</v>
      </c>
      <c r="B6" s="26" t="n">
        <f aca="false">'1.sz.tábla'!F7</f>
        <v>287394</v>
      </c>
      <c r="C6" s="26" t="n">
        <v>30500000</v>
      </c>
      <c r="D6" s="26" t="n">
        <v>31000000</v>
      </c>
      <c r="E6" s="26" t="n">
        <v>31050000</v>
      </c>
    </row>
    <row r="7" customFormat="false" ht="31.5" hidden="false" customHeight="false" outlineLevel="0" collapsed="false">
      <c r="A7" s="222" t="s">
        <v>537</v>
      </c>
      <c r="B7" s="26" t="n">
        <f aca="false">'1.sz.tábla'!F8</f>
        <v>3278378</v>
      </c>
      <c r="C7" s="26" t="n">
        <f aca="false">'[3]1.sz.tábla'!B8</f>
        <v>0</v>
      </c>
      <c r="D7" s="26" t="n">
        <f aca="false">'[3]1.sz.tábla'!D8</f>
        <v>0</v>
      </c>
      <c r="E7" s="26" t="n">
        <v>0</v>
      </c>
    </row>
    <row r="8" customFormat="false" ht="15.75" hidden="false" customHeight="false" outlineLevel="0" collapsed="false">
      <c r="A8" s="222" t="s">
        <v>9</v>
      </c>
      <c r="B8" s="26" t="n">
        <f aca="false">'1.sz.tábla'!F9</f>
        <v>0</v>
      </c>
      <c r="C8" s="26" t="n">
        <v>20650000</v>
      </c>
      <c r="D8" s="26" t="n">
        <v>20850000</v>
      </c>
      <c r="E8" s="26" t="n">
        <v>21050000</v>
      </c>
    </row>
    <row r="9" customFormat="false" ht="15.75" hidden="false" customHeight="false" outlineLevel="0" collapsed="false">
      <c r="A9" s="222" t="s">
        <v>10</v>
      </c>
      <c r="B9" s="26" t="n">
        <f aca="false">'1.sz.tábla'!F10</f>
        <v>0</v>
      </c>
      <c r="C9" s="26" t="n">
        <v>7000000</v>
      </c>
      <c r="D9" s="26" t="n">
        <v>6100000</v>
      </c>
      <c r="E9" s="26" t="n">
        <v>6200000</v>
      </c>
    </row>
    <row r="10" customFormat="false" ht="15.75" hidden="false" customHeight="false" outlineLevel="0" collapsed="false">
      <c r="A10" s="222" t="s">
        <v>11</v>
      </c>
      <c r="B10" s="26" t="n">
        <f aca="false">'1.sz.tábla'!F11</f>
        <v>5000000</v>
      </c>
      <c r="C10" s="26" t="n">
        <f aca="false">'[3]1.sz.tábla'!B11</f>
        <v>0</v>
      </c>
      <c r="D10" s="26" t="n">
        <v>0</v>
      </c>
      <c r="E10" s="35" t="n">
        <v>0</v>
      </c>
    </row>
    <row r="11" customFormat="false" ht="31.5" hidden="false" customHeight="false" outlineLevel="0" collapsed="false">
      <c r="A11" s="47" t="s">
        <v>12</v>
      </c>
      <c r="B11" s="26" t="n">
        <f aca="false">'1.sz.tábla'!F12</f>
        <v>0</v>
      </c>
      <c r="C11" s="26" t="n">
        <f aca="false">'[3]1.sz.tábla'!B12</f>
        <v>0</v>
      </c>
      <c r="D11" s="26" t="n">
        <f aca="false">'[3]1.sz.tábla'!D12</f>
        <v>0</v>
      </c>
      <c r="E11" s="26" t="n">
        <f aca="false">'[3]1.sz.tábla'!E12</f>
        <v>0</v>
      </c>
    </row>
    <row r="12" customFormat="false" ht="31.5" hidden="false" customHeight="false" outlineLevel="0" collapsed="false">
      <c r="A12" s="47" t="s">
        <v>13</v>
      </c>
      <c r="B12" s="26" t="n">
        <f aca="false">'1.sz.tábla'!F13</f>
        <v>0</v>
      </c>
      <c r="C12" s="26" t="n">
        <f aca="false">'[3]1.sz.tábla'!B13</f>
        <v>0</v>
      </c>
      <c r="D12" s="26" t="n">
        <f aca="false">'[3]1.sz.tábla'!D13</f>
        <v>0</v>
      </c>
      <c r="E12" s="26" t="n">
        <f aca="false">'[3]1.sz.tábla'!E13</f>
        <v>0</v>
      </c>
    </row>
    <row r="13" customFormat="false" ht="31.5" hidden="false" customHeight="false" outlineLevel="0" collapsed="false">
      <c r="A13" s="433" t="s">
        <v>14</v>
      </c>
      <c r="B13" s="434" t="n">
        <f aca="false">SUM(B6:B12)</f>
        <v>8565772</v>
      </c>
      <c r="C13" s="434" t="n">
        <f aca="false">SUM(C6:C11)</f>
        <v>58150000</v>
      </c>
      <c r="D13" s="434" t="n">
        <f aca="false">SUM(D6:D11)</f>
        <v>57950000</v>
      </c>
      <c r="E13" s="434" t="n">
        <f aca="false">SUM(E6:E11)</f>
        <v>58300000</v>
      </c>
    </row>
    <row r="14" customFormat="false" ht="15.75" hidden="false" customHeight="false" outlineLevel="0" collapsed="false">
      <c r="A14" s="433" t="s">
        <v>538</v>
      </c>
      <c r="B14" s="435"/>
      <c r="C14" s="435"/>
      <c r="D14" s="435"/>
      <c r="E14" s="435"/>
    </row>
    <row r="15" customFormat="false" ht="47.25" hidden="false" customHeight="false" outlineLevel="0" collapsed="false">
      <c r="A15" s="436" t="s">
        <v>539</v>
      </c>
      <c r="B15" s="26" t="n">
        <f aca="false">'1.sz.tábla'!F16</f>
        <v>0</v>
      </c>
      <c r="C15" s="26" t="n">
        <v>6500000</v>
      </c>
      <c r="D15" s="26" t="n">
        <v>6000000</v>
      </c>
      <c r="E15" s="35" t="n">
        <v>6500000</v>
      </c>
    </row>
    <row r="16" customFormat="false" ht="63" hidden="false" customHeight="false" outlineLevel="0" collapsed="false">
      <c r="A16" s="436" t="s">
        <v>540</v>
      </c>
      <c r="B16" s="26" t="n">
        <f aca="false">'1.sz.tábla'!F17</f>
        <v>83692</v>
      </c>
      <c r="C16" s="26" t="n">
        <v>30000000</v>
      </c>
      <c r="D16" s="26" t="n">
        <v>20000000</v>
      </c>
      <c r="E16" s="26" t="n">
        <v>20000000</v>
      </c>
    </row>
    <row r="17" customFormat="false" ht="31.5" hidden="false" customHeight="false" outlineLevel="0" collapsed="false">
      <c r="A17" s="433" t="s">
        <v>18</v>
      </c>
      <c r="B17" s="434" t="n">
        <f aca="false">SUM(B15:B16)</f>
        <v>83692</v>
      </c>
      <c r="C17" s="434" t="n">
        <f aca="false">SUM(C15:C16)</f>
        <v>36500000</v>
      </c>
      <c r="D17" s="434" t="n">
        <f aca="false">SUM(D15:D16)</f>
        <v>26000000</v>
      </c>
      <c r="E17" s="434" t="n">
        <f aca="false">SUM(E15:E16)</f>
        <v>26500000</v>
      </c>
    </row>
    <row r="18" customFormat="false" ht="15.75" hidden="false" customHeight="false" outlineLevel="0" collapsed="false">
      <c r="A18" s="437" t="s">
        <v>19</v>
      </c>
      <c r="B18" s="57" t="n">
        <f aca="false">B13+B17</f>
        <v>8649464</v>
      </c>
      <c r="C18" s="57" t="n">
        <f aca="false">C13+C17</f>
        <v>94650000</v>
      </c>
      <c r="D18" s="57" t="n">
        <f aca="false">D13+D17</f>
        <v>83950000</v>
      </c>
      <c r="E18" s="57" t="n">
        <f aca="false">E13+E17</f>
        <v>84800000</v>
      </c>
    </row>
    <row r="19" s="440" customFormat="true" ht="15.75" hidden="false" customHeight="false" outlineLevel="0" collapsed="false">
      <c r="A19" s="437"/>
      <c r="B19" s="26"/>
      <c r="C19" s="438"/>
      <c r="D19" s="26"/>
      <c r="E19" s="438"/>
      <c r="F19" s="439"/>
      <c r="G19" s="439"/>
      <c r="H19" s="439"/>
      <c r="I19" s="439"/>
      <c r="J19" s="439"/>
      <c r="K19" s="439"/>
      <c r="L19" s="439"/>
      <c r="M19" s="439"/>
    </row>
    <row r="20" s="442" customFormat="true" ht="15.75" hidden="false" customHeight="false" outlineLevel="0" collapsed="false">
      <c r="A20" s="433" t="s">
        <v>541</v>
      </c>
      <c r="B20" s="434" t="n">
        <f aca="false">SUM(B21:B25)</f>
        <v>-978348</v>
      </c>
      <c r="C20" s="434" t="n">
        <f aca="false">SUM(C21:C25)</f>
        <v>59345000</v>
      </c>
      <c r="D20" s="434" t="n">
        <f aca="false">SUM(D21:D25)</f>
        <v>58680000</v>
      </c>
      <c r="E20" s="434" t="n">
        <f aca="false">SUM(E21:E25)</f>
        <v>60015000</v>
      </c>
      <c r="F20" s="441"/>
      <c r="G20" s="441"/>
      <c r="H20" s="441"/>
      <c r="I20" s="441"/>
      <c r="J20" s="441"/>
      <c r="K20" s="441"/>
      <c r="L20" s="441"/>
      <c r="M20" s="441"/>
    </row>
    <row r="21" s="442" customFormat="true" ht="15.75" hidden="false" customHeight="false" outlineLevel="0" collapsed="false">
      <c r="A21" s="222" t="s">
        <v>254</v>
      </c>
      <c r="B21" s="26" t="n">
        <f aca="false">'3.tábla'!F7</f>
        <v>259551</v>
      </c>
      <c r="C21" s="26" t="n">
        <v>15500000</v>
      </c>
      <c r="D21" s="26" t="n">
        <v>14000000</v>
      </c>
      <c r="E21" s="26" t="n">
        <v>14500000</v>
      </c>
      <c r="F21" s="441"/>
      <c r="G21" s="441"/>
      <c r="H21" s="441"/>
      <c r="I21" s="441"/>
      <c r="J21" s="441"/>
      <c r="K21" s="441"/>
      <c r="L21" s="441"/>
      <c r="M21" s="441"/>
    </row>
    <row r="22" s="440" customFormat="true" ht="31.5" hidden="false" customHeight="false" outlineLevel="0" collapsed="false">
      <c r="A22" s="222" t="s">
        <v>542</v>
      </c>
      <c r="B22" s="26" t="n">
        <f aca="false">'3.tábla'!F10</f>
        <v>27843</v>
      </c>
      <c r="C22" s="26" t="n">
        <f aca="false">13500000*0.27</f>
        <v>3645000</v>
      </c>
      <c r="D22" s="26" t="n">
        <f aca="false">14000000*0.27</f>
        <v>3780000</v>
      </c>
      <c r="E22" s="26" t="n">
        <f aca="false">14500000*0.27</f>
        <v>3915000</v>
      </c>
      <c r="F22" s="443"/>
      <c r="G22" s="443"/>
      <c r="H22" s="443"/>
      <c r="I22" s="439"/>
      <c r="J22" s="439"/>
      <c r="K22" s="439"/>
      <c r="L22" s="439"/>
      <c r="M22" s="439"/>
    </row>
    <row r="23" s="440" customFormat="true" ht="15.75" hidden="false" customHeight="false" outlineLevel="0" collapsed="false">
      <c r="A23" s="222" t="s">
        <v>333</v>
      </c>
      <c r="B23" s="26" t="n">
        <f aca="false">'3.tábla'!F13</f>
        <v>0</v>
      </c>
      <c r="C23" s="26" t="n">
        <v>29000000</v>
      </c>
      <c r="D23" s="26" t="n">
        <v>29500000</v>
      </c>
      <c r="E23" s="26" t="n">
        <v>30000000</v>
      </c>
      <c r="F23" s="443"/>
      <c r="G23" s="443"/>
      <c r="H23" s="443"/>
      <c r="I23" s="439"/>
      <c r="J23" s="439"/>
      <c r="K23" s="439"/>
      <c r="L23" s="439"/>
      <c r="M23" s="439"/>
    </row>
    <row r="24" s="440" customFormat="true" ht="15.75" hidden="false" customHeight="false" outlineLevel="0" collapsed="false">
      <c r="A24" s="222" t="s">
        <v>260</v>
      </c>
      <c r="B24" s="26" t="n">
        <f aca="false">'3.tábla'!F51</f>
        <v>0</v>
      </c>
      <c r="C24" s="26" t="n">
        <v>1800000</v>
      </c>
      <c r="D24" s="26" t="n">
        <v>1900000</v>
      </c>
      <c r="E24" s="26" t="n">
        <v>2000000</v>
      </c>
      <c r="F24" s="443"/>
      <c r="G24" s="443"/>
      <c r="H24" s="443"/>
      <c r="I24" s="439"/>
      <c r="J24" s="439"/>
      <c r="K24" s="439"/>
      <c r="L24" s="439"/>
      <c r="M24" s="439"/>
    </row>
    <row r="25" customFormat="false" ht="15.75" hidden="false" customHeight="false" outlineLevel="0" collapsed="false">
      <c r="A25" s="222" t="s">
        <v>261</v>
      </c>
      <c r="B25" s="26" t="n">
        <f aca="false">'3.tábla'!F40</f>
        <v>-1265742</v>
      </c>
      <c r="C25" s="26" t="n">
        <v>9400000</v>
      </c>
      <c r="D25" s="26" t="n">
        <v>9500000</v>
      </c>
      <c r="E25" s="26" t="n">
        <v>9600000</v>
      </c>
    </row>
    <row r="26" customFormat="false" ht="15.75" hidden="false" customHeight="false" outlineLevel="0" collapsed="false">
      <c r="A26" s="433" t="s">
        <v>543</v>
      </c>
      <c r="B26" s="434" t="n">
        <f aca="false">SUM(B27:B29)</f>
        <v>8485378</v>
      </c>
      <c r="C26" s="434" t="n">
        <f aca="false">SUM(C27:C28)</f>
        <v>18000000</v>
      </c>
      <c r="D26" s="434" t="n">
        <f aca="false">SUM(D27:D28)</f>
        <v>17500000</v>
      </c>
      <c r="E26" s="434" t="n">
        <f aca="false">SUM(E27:E28)</f>
        <v>19500000</v>
      </c>
    </row>
    <row r="27" customFormat="false" ht="15.75" hidden="false" customHeight="false" outlineLevel="0" collapsed="false">
      <c r="A27" s="222" t="s">
        <v>544</v>
      </c>
      <c r="B27" s="26" t="n">
        <f aca="false">'1.sz.tábla'!F27</f>
        <v>8485378</v>
      </c>
      <c r="C27" s="26" t="n">
        <v>5000000</v>
      </c>
      <c r="D27" s="26" t="n">
        <v>5500000</v>
      </c>
      <c r="E27" s="26" t="n">
        <v>6000000</v>
      </c>
    </row>
    <row r="28" customFormat="false" ht="15.75" hidden="false" customHeight="false" outlineLevel="0" collapsed="false">
      <c r="A28" s="222" t="s">
        <v>545</v>
      </c>
      <c r="B28" s="26" t="n">
        <f aca="false">'1.sz.tábla'!F28</f>
        <v>0</v>
      </c>
      <c r="C28" s="26" t="n">
        <v>13000000</v>
      </c>
      <c r="D28" s="26" t="n">
        <v>12000000</v>
      </c>
      <c r="E28" s="26" t="n">
        <v>13500000</v>
      </c>
    </row>
    <row r="29" customFormat="false" ht="15.75" hidden="false" customHeight="false" outlineLevel="0" collapsed="false">
      <c r="A29" s="222" t="s">
        <v>343</v>
      </c>
      <c r="B29" s="26" t="n">
        <f aca="false">'1.sz.tábla'!F29</f>
        <v>0</v>
      </c>
      <c r="C29" s="26" t="n">
        <v>0</v>
      </c>
      <c r="D29" s="26" t="n">
        <f aca="false">'[3]1.sz.tábla'!D30</f>
        <v>0</v>
      </c>
      <c r="E29" s="26" t="n">
        <f aca="false">'[3]1.sz.tábla'!E30</f>
        <v>0</v>
      </c>
    </row>
    <row r="30" customFormat="false" ht="15.75" hidden="false" customHeight="false" outlineLevel="0" collapsed="false">
      <c r="A30" s="433" t="s">
        <v>27</v>
      </c>
      <c r="B30" s="434" t="n">
        <f aca="false">SUM(B31:B32)</f>
        <v>1058742</v>
      </c>
      <c r="C30" s="434" t="n">
        <f aca="false">SUM(C31:C32)</f>
        <v>17305000</v>
      </c>
      <c r="D30" s="434" t="n">
        <f aca="false">SUM(D31:D32)</f>
        <v>7770000</v>
      </c>
      <c r="E30" s="434" t="n">
        <f aca="false">SUM(E31:E32)</f>
        <v>5285000</v>
      </c>
    </row>
    <row r="31" s="440" customFormat="true" ht="15.75" hidden="false" customHeight="false" outlineLevel="0" collapsed="false">
      <c r="A31" s="222" t="s">
        <v>28</v>
      </c>
      <c r="B31" s="26" t="n">
        <f aca="false">'1.sz.tábla'!F32</f>
        <v>1058742</v>
      </c>
      <c r="C31" s="26" t="n">
        <f aca="false">94650000-77345000</f>
        <v>17305000</v>
      </c>
      <c r="D31" s="26" t="n">
        <f aca="false">83950000-76180000</f>
        <v>7770000</v>
      </c>
      <c r="E31" s="35" t="n">
        <f aca="false">84800000-79515000</f>
        <v>5285000</v>
      </c>
    </row>
    <row r="32" s="440" customFormat="true" ht="15.75" hidden="false" customHeight="false" outlineLevel="0" collapsed="false">
      <c r="A32" s="222" t="s">
        <v>546</v>
      </c>
      <c r="B32" s="26" t="n">
        <f aca="false">'[3]1.sz.tábla'!B33</f>
        <v>0</v>
      </c>
      <c r="C32" s="26" t="n">
        <v>0</v>
      </c>
      <c r="D32" s="26" t="n">
        <f aca="false">'[3]1.sz.tábla'!D33</f>
        <v>0</v>
      </c>
      <c r="E32" s="26" t="n">
        <f aca="false">'[3]1.sz.tábla'!E33</f>
        <v>0</v>
      </c>
    </row>
    <row r="33" customFormat="false" ht="31.5" hidden="false" customHeight="false" outlineLevel="0" collapsed="false">
      <c r="A33" s="433" t="s">
        <v>31</v>
      </c>
      <c r="B33" s="434" t="n">
        <f aca="false">SUM(B30,B26,B20)</f>
        <v>8565772</v>
      </c>
      <c r="C33" s="434" t="n">
        <f aca="false">SUM(C30,C26,C20)</f>
        <v>94650000</v>
      </c>
      <c r="D33" s="434" t="n">
        <f aca="false">SUM(D30,D26,D20)</f>
        <v>83950000</v>
      </c>
      <c r="E33" s="434" t="n">
        <f aca="false">SUM(E30,E26,E20)</f>
        <v>84800000</v>
      </c>
    </row>
    <row r="34" customFormat="false" ht="15.75" hidden="false" customHeight="false" outlineLevel="0" collapsed="false">
      <c r="A34" s="222" t="s">
        <v>32</v>
      </c>
      <c r="B34" s="26" t="n">
        <f aca="false">'[3]1.sz.tábla'!D35</f>
        <v>0</v>
      </c>
      <c r="C34" s="26" t="n">
        <v>0</v>
      </c>
      <c r="D34" s="26" t="n">
        <f aca="false">'[3]1.sz.tábla'!D35</f>
        <v>0</v>
      </c>
      <c r="E34" s="26" t="n">
        <f aca="false">'[3]1.sz.tábla'!E35</f>
        <v>0</v>
      </c>
    </row>
    <row r="35" customFormat="false" ht="31.5" hidden="false" customHeight="false" outlineLevel="0" collapsed="false">
      <c r="A35" s="222" t="s">
        <v>547</v>
      </c>
      <c r="B35" s="26" t="n">
        <f aca="false">'1.sz.tábla'!F37</f>
        <v>83692</v>
      </c>
      <c r="C35" s="35"/>
      <c r="D35" s="26"/>
      <c r="E35" s="35"/>
    </row>
    <row r="36" s="440" customFormat="true" ht="31.5" hidden="false" customHeight="false" outlineLevel="0" collapsed="false">
      <c r="A36" s="433" t="s">
        <v>34</v>
      </c>
      <c r="B36" s="434" t="n">
        <f aca="false">SUM(B34:B35)</f>
        <v>83692</v>
      </c>
      <c r="C36" s="434" t="n">
        <f aca="false">SUM(C34:C35)</f>
        <v>0</v>
      </c>
      <c r="D36" s="434" t="n">
        <f aca="false">SUM(D34:D35)</f>
        <v>0</v>
      </c>
      <c r="E36" s="434" t="n">
        <f aca="false">SUM(E34:E35)</f>
        <v>0</v>
      </c>
    </row>
    <row r="37" customFormat="false" ht="15.75" hidden="false" customHeight="false" outlineLevel="0" collapsed="false">
      <c r="A37" s="437" t="s">
        <v>35</v>
      </c>
      <c r="B37" s="57" t="n">
        <f aca="false">SUM(B33,B36)</f>
        <v>8649464</v>
      </c>
      <c r="C37" s="57" t="n">
        <f aca="false">SUM(C33,C36)</f>
        <v>94650000</v>
      </c>
      <c r="D37" s="57" t="n">
        <f aca="false">SUM(D33,D36)</f>
        <v>83950000</v>
      </c>
      <c r="E37" s="57" t="n">
        <f aca="false">SUM(E33,E36)</f>
        <v>84800000</v>
      </c>
    </row>
    <row r="38" customFormat="false" ht="15.75" hidden="false" customHeight="false" outlineLevel="0" collapsed="false">
      <c r="A38" s="444"/>
      <c r="B38" s="445"/>
      <c r="C38" s="445"/>
      <c r="D38" s="446"/>
      <c r="E38" s="73"/>
    </row>
    <row r="39" customFormat="false" ht="15.75" hidden="false" customHeight="false" outlineLevel="0" collapsed="false">
      <c r="A39" s="447"/>
      <c r="B39" s="26"/>
      <c r="C39" s="35"/>
      <c r="D39" s="448"/>
      <c r="E39" s="35"/>
    </row>
  </sheetData>
  <mergeCells count="1">
    <mergeCell ref="A3:E3"/>
  </mergeCells>
  <printOptions headings="false" gridLines="false" gridLinesSet="true" horizontalCentered="false" verticalCentered="false"/>
  <pageMargins left="0.708333333333333" right="0.708333333333333" top="1.14236111111111" bottom="0.747916666666667" header="0.315277777777778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14. melléklet
Az önkormányzat 2019. évi költségvetéséről szóló 3/2019. (II. 18.) önkormányzati rendelethez</oddHeader>
    <oddFooter/>
  </headerFooter>
  <colBreaks count="1" manualBreakCount="1">
    <brk id="5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L98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ColWidth="9.15625" defaultRowHeight="15.75" zeroHeight="false" outlineLevelRow="0" outlineLevelCol="0"/>
  <cols>
    <col collapsed="false" customWidth="true" hidden="false" outlineLevel="0" max="1" min="1" style="33" width="44.29"/>
    <col collapsed="false" customWidth="true" hidden="false" outlineLevel="0" max="2" min="2" style="34" width="15.42"/>
    <col collapsed="false" customWidth="true" hidden="false" outlineLevel="0" max="6" min="3" style="3" width="15.42"/>
    <col collapsed="false" customWidth="true" hidden="false" outlineLevel="0" max="7" min="7" style="33" width="15.57"/>
    <col collapsed="false" customWidth="true" hidden="false" outlineLevel="0" max="8" min="8" style="33" width="0.29"/>
    <col collapsed="false" customWidth="false" hidden="false" outlineLevel="0" max="1025" min="9" style="33" width="9.14"/>
  </cols>
  <sheetData>
    <row r="1" customFormat="false" ht="15.75" hidden="true" customHeight="false" outlineLevel="0" collapsed="false">
      <c r="A1" s="35"/>
      <c r="B1" s="26"/>
      <c r="C1" s="36"/>
      <c r="D1" s="36"/>
      <c r="E1" s="36"/>
      <c r="F1" s="36"/>
    </row>
    <row r="2" customFormat="false" ht="15.75" hidden="true" customHeight="false" outlineLevel="0" collapsed="false">
      <c r="A2" s="35"/>
      <c r="B2" s="26"/>
      <c r="C2" s="36"/>
      <c r="D2" s="36"/>
      <c r="E2" s="36"/>
      <c r="F2" s="36"/>
    </row>
    <row r="3" s="37" customFormat="true" ht="37.5" hidden="false" customHeight="true" outlineLevel="0" collapsed="false">
      <c r="A3" s="22" t="s">
        <v>36</v>
      </c>
      <c r="B3" s="22"/>
      <c r="C3" s="22"/>
      <c r="D3" s="22"/>
      <c r="E3" s="22"/>
      <c r="F3" s="22"/>
    </row>
    <row r="4" s="24" customFormat="true" ht="53.25" hidden="false" customHeight="true" outlineLevel="0" collapsed="false">
      <c r="A4" s="22" t="s">
        <v>1</v>
      </c>
      <c r="B4" s="38" t="str">
        <f aca="false">'1.sz.tábla'!B6</f>
        <v>2019. évi eredeti előirányzat</v>
      </c>
      <c r="C4" s="38" t="str">
        <f aca="false">'1.sz.tábla'!C6</f>
        <v>I. Módosítás</v>
      </c>
      <c r="D4" s="38" t="s">
        <v>4</v>
      </c>
      <c r="E4" s="38" t="s">
        <v>5</v>
      </c>
      <c r="F4" s="38" t="str">
        <f aca="false">'1.sz.tábla'!F6</f>
        <v>Eltérés</v>
      </c>
    </row>
    <row r="5" s="24" customFormat="true" ht="31.5" hidden="false" customHeight="false" outlineLevel="0" collapsed="false">
      <c r="A5" s="9" t="s">
        <v>7</v>
      </c>
      <c r="B5" s="21" t="n">
        <f aca="false">B6+B14+B15+B16+B17+B18</f>
        <v>42390703</v>
      </c>
      <c r="C5" s="21" t="n">
        <f aca="false">C6+C14+C15+C16+C17+C18</f>
        <v>43764703</v>
      </c>
      <c r="D5" s="21" t="n">
        <f aca="false">D6+D14+D15+D16+D17+D18</f>
        <v>44347633</v>
      </c>
      <c r="E5" s="21" t="n">
        <f aca="false">E6+E14+E15+E16+E17+E18</f>
        <v>44635027</v>
      </c>
      <c r="F5" s="21" t="n">
        <f aca="false">E5-D5</f>
        <v>287394</v>
      </c>
    </row>
    <row r="6" s="42" customFormat="true" ht="15.75" hidden="false" customHeight="false" outlineLevel="0" collapsed="false">
      <c r="A6" s="39" t="s">
        <v>37</v>
      </c>
      <c r="B6" s="40" t="n">
        <f aca="false">SUM(B7:B12)</f>
        <v>27655824</v>
      </c>
      <c r="C6" s="40" t="n">
        <f aca="false">SUM(C7:C12)</f>
        <v>29074558</v>
      </c>
      <c r="D6" s="40" t="n">
        <f aca="false">SUM(D7:D12)</f>
        <v>29671824</v>
      </c>
      <c r="E6" s="40" t="n">
        <f aca="false">SUM(E7:E12)</f>
        <v>29693328</v>
      </c>
      <c r="F6" s="40" t="n">
        <f aca="false">SUM(F7:F12)</f>
        <v>21504</v>
      </c>
      <c r="G6" s="41"/>
    </row>
    <row r="7" s="45" customFormat="true" ht="27.75" hidden="false" customHeight="true" outlineLevel="0" collapsed="false">
      <c r="A7" s="43" t="s">
        <v>38</v>
      </c>
      <c r="B7" s="44" t="n">
        <f aca="false">'2a. tábla'!E6</f>
        <v>18415226</v>
      </c>
      <c r="C7" s="44" t="n">
        <f aca="false">'2a. tábla'!F6</f>
        <v>18415226</v>
      </c>
      <c r="D7" s="44" t="n">
        <f aca="false">'2a. tábla'!G6</f>
        <v>18415226</v>
      </c>
      <c r="E7" s="44" t="n">
        <f aca="false">'2a. tábla'!H6</f>
        <v>18415226</v>
      </c>
      <c r="F7" s="44" t="n">
        <f aca="false">'2a. tábla'!I6</f>
        <v>0</v>
      </c>
      <c r="G7" s="24"/>
      <c r="H7" s="24"/>
      <c r="I7" s="24"/>
      <c r="J7" s="24"/>
      <c r="K7" s="24"/>
      <c r="L7" s="24"/>
    </row>
    <row r="8" s="42" customFormat="true" ht="31.5" hidden="false" customHeight="false" outlineLevel="0" collapsed="false">
      <c r="A8" s="46" t="s">
        <v>39</v>
      </c>
      <c r="B8" s="44" t="n">
        <f aca="false">'2a. tábla'!E7</f>
        <v>0</v>
      </c>
      <c r="C8" s="40" t="n">
        <v>0</v>
      </c>
      <c r="D8" s="40" t="n">
        <v>0</v>
      </c>
      <c r="E8" s="40" t="n">
        <v>0</v>
      </c>
      <c r="F8" s="44" t="n">
        <f aca="false">D8-C8</f>
        <v>0</v>
      </c>
    </row>
    <row r="9" s="42" customFormat="true" ht="31.5" hidden="false" customHeight="false" outlineLevel="0" collapsed="false">
      <c r="A9" s="47" t="s">
        <v>40</v>
      </c>
      <c r="B9" s="44" t="n">
        <f aca="false">'2a. tábla'!E33</f>
        <v>7440598</v>
      </c>
      <c r="C9" s="44" t="n">
        <f aca="false">'2a. tábla'!F33</f>
        <v>7485332</v>
      </c>
      <c r="D9" s="44" t="n">
        <f aca="false">'2a. tábla'!G33</f>
        <v>8721668</v>
      </c>
      <c r="E9" s="44" t="n">
        <f aca="false">'2a. tábla'!H33</f>
        <v>8743172</v>
      </c>
      <c r="F9" s="44" t="n">
        <f aca="false">'2a. tábla'!I33</f>
        <v>21504</v>
      </c>
    </row>
    <row r="10" s="42" customFormat="true" ht="31.5" hidden="false" customHeight="false" outlineLevel="0" collapsed="false">
      <c r="A10" s="47" t="s">
        <v>41</v>
      </c>
      <c r="B10" s="44" t="n">
        <f aca="false">'2a. tábla'!E44</f>
        <v>1800000</v>
      </c>
      <c r="C10" s="44" t="n">
        <f aca="false">'2a. tábla'!F44</f>
        <v>1800000</v>
      </c>
      <c r="D10" s="44" t="n">
        <f aca="false">'2a. tábla'!G44</f>
        <v>1800000</v>
      </c>
      <c r="E10" s="44" t="n">
        <f aca="false">'2a. tábla'!H44</f>
        <v>1800000</v>
      </c>
      <c r="F10" s="44" t="n">
        <f aca="false">'2a. tábla'!I44</f>
        <v>0</v>
      </c>
    </row>
    <row r="11" s="24" customFormat="true" ht="50.25" hidden="false" customHeight="true" outlineLevel="0" collapsed="false">
      <c r="A11" s="47" t="s">
        <v>42</v>
      </c>
      <c r="B11" s="40" t="n">
        <v>0</v>
      </c>
      <c r="C11" s="48" t="n">
        <f aca="false">'2a. tábla'!F47</f>
        <v>1222000</v>
      </c>
      <c r="D11" s="48" t="n">
        <f aca="false">'2a. tábla'!G47</f>
        <v>582930</v>
      </c>
      <c r="E11" s="48" t="n">
        <f aca="false">'2a. tábla'!H47</f>
        <v>582930</v>
      </c>
      <c r="F11" s="48" t="n">
        <f aca="false">'2a. tábla'!I47</f>
        <v>0</v>
      </c>
    </row>
    <row r="12" s="24" customFormat="true" ht="15.75" hidden="false" customHeight="false" outlineLevel="0" collapsed="false">
      <c r="A12" s="47" t="s">
        <v>43</v>
      </c>
      <c r="B12" s="40" t="n">
        <v>0</v>
      </c>
      <c r="C12" s="44" t="n">
        <f aca="false">'2a. tábla'!F52</f>
        <v>152000</v>
      </c>
      <c r="D12" s="44" t="n">
        <f aca="false">'2a. tábla'!G52</f>
        <v>152000</v>
      </c>
      <c r="E12" s="44" t="n">
        <f aca="false">'2a. tábla'!H52</f>
        <v>152000</v>
      </c>
      <c r="F12" s="44" t="n">
        <f aca="false">'2a. tábla'!I52</f>
        <v>0</v>
      </c>
    </row>
    <row r="13" s="24" customFormat="true" ht="15.75" hidden="false" customHeight="false" outlineLevel="0" collapsed="false">
      <c r="A13" s="47" t="s">
        <v>44</v>
      </c>
      <c r="B13" s="40"/>
      <c r="C13" s="49"/>
      <c r="D13" s="49"/>
      <c r="E13" s="49"/>
      <c r="F13" s="49"/>
    </row>
    <row r="14" s="24" customFormat="true" ht="15.75" hidden="false" customHeight="false" outlineLevel="0" collapsed="false">
      <c r="A14" s="47" t="s">
        <v>45</v>
      </c>
      <c r="B14" s="40"/>
      <c r="C14" s="49"/>
      <c r="D14" s="49"/>
      <c r="E14" s="49"/>
      <c r="F14" s="49"/>
    </row>
    <row r="15" s="51" customFormat="true" ht="47.25" hidden="false" customHeight="false" outlineLevel="0" collapsed="false">
      <c r="A15" s="47" t="s">
        <v>46</v>
      </c>
      <c r="B15" s="40"/>
      <c r="C15" s="50"/>
      <c r="D15" s="50"/>
      <c r="E15" s="50"/>
      <c r="F15" s="49"/>
    </row>
    <row r="16" s="51" customFormat="true" ht="31.5" hidden="false" customHeight="false" outlineLevel="0" collapsed="false">
      <c r="A16" s="47" t="s">
        <v>47</v>
      </c>
      <c r="B16" s="40"/>
      <c r="C16" s="50"/>
      <c r="D16" s="50"/>
      <c r="E16" s="50"/>
      <c r="F16" s="49"/>
    </row>
    <row r="17" s="51" customFormat="true" ht="31.5" hidden="false" customHeight="false" outlineLevel="0" collapsed="false">
      <c r="A17" s="47" t="s">
        <v>48</v>
      </c>
      <c r="B17" s="40"/>
      <c r="C17" s="50"/>
      <c r="D17" s="50"/>
      <c r="E17" s="50"/>
      <c r="F17" s="49"/>
    </row>
    <row r="18" s="24" customFormat="true" ht="36.75" hidden="false" customHeight="true" outlineLevel="0" collapsed="false">
      <c r="A18" s="47" t="s">
        <v>49</v>
      </c>
      <c r="B18" s="48" t="n">
        <f aca="false">SUM(B19:B21)+87468</f>
        <v>14734879</v>
      </c>
      <c r="C18" s="48" t="n">
        <f aca="false">SUM(C19:C21)+87468-44734</f>
        <v>14690145</v>
      </c>
      <c r="D18" s="48" t="n">
        <f aca="false">SUM(D19:D21)+87468-44734-14336</f>
        <v>14675809</v>
      </c>
      <c r="E18" s="48" t="n">
        <f aca="false">SUM(E19:E21)+87468-44734-14336-21504</f>
        <v>14941699</v>
      </c>
      <c r="F18" s="48" t="n">
        <f aca="false">E18-D18</f>
        <v>265890</v>
      </c>
    </row>
    <row r="19" s="53" customFormat="true" ht="15.75" hidden="false" customHeight="false" outlineLevel="0" collapsed="false">
      <c r="A19" s="52" t="s">
        <v>50</v>
      </c>
      <c r="B19" s="48" t="n">
        <v>2197403</v>
      </c>
      <c r="C19" s="44" t="n">
        <v>2197403</v>
      </c>
      <c r="D19" s="44" t="n">
        <v>2197403</v>
      </c>
      <c r="E19" s="44" t="n">
        <f aca="false">2197403+287394</f>
        <v>2484797</v>
      </c>
      <c r="F19" s="48" t="n">
        <f aca="false">E19-D19</f>
        <v>287394</v>
      </c>
    </row>
    <row r="20" s="53" customFormat="true" ht="15.75" hidden="false" customHeight="false" outlineLevel="0" collapsed="false">
      <c r="A20" s="52" t="s">
        <v>51</v>
      </c>
      <c r="B20" s="44" t="n">
        <v>8490008</v>
      </c>
      <c r="C20" s="44" t="n">
        <v>8490008</v>
      </c>
      <c r="D20" s="44" t="n">
        <v>8490008</v>
      </c>
      <c r="E20" s="44" t="n">
        <v>8490008</v>
      </c>
      <c r="F20" s="48" t="n">
        <f aca="false">E20-D20</f>
        <v>0</v>
      </c>
    </row>
    <row r="21" s="53" customFormat="true" ht="15.75" hidden="false" customHeight="false" outlineLevel="0" collapsed="false">
      <c r="A21" s="52" t="s">
        <v>52</v>
      </c>
      <c r="B21" s="44" t="n">
        <v>3960000</v>
      </c>
      <c r="C21" s="44" t="n">
        <v>3960000</v>
      </c>
      <c r="D21" s="44" t="n">
        <v>3960000</v>
      </c>
      <c r="E21" s="44" t="n">
        <v>3960000</v>
      </c>
      <c r="F21" s="48" t="n">
        <f aca="false">E21-D21</f>
        <v>0</v>
      </c>
    </row>
    <row r="22" s="24" customFormat="true" ht="39" hidden="false" customHeight="true" outlineLevel="0" collapsed="false">
      <c r="A22" s="9" t="s">
        <v>8</v>
      </c>
      <c r="B22" s="21" t="n">
        <f aca="false">B23+B28+B29+B30+B31</f>
        <v>0</v>
      </c>
      <c r="C22" s="21" t="n">
        <f aca="false">C23</f>
        <v>100000000</v>
      </c>
      <c r="D22" s="21" t="n">
        <f aca="false">D23+D31</f>
        <v>102046183</v>
      </c>
      <c r="E22" s="21" t="n">
        <f aca="false">E23+E31</f>
        <v>105324561</v>
      </c>
      <c r="F22" s="21" t="n">
        <f aca="false">E22-D22</f>
        <v>3278378</v>
      </c>
    </row>
    <row r="23" s="24" customFormat="true" ht="35.25" hidden="false" customHeight="true" outlineLevel="0" collapsed="false">
      <c r="A23" s="47" t="s">
        <v>53</v>
      </c>
      <c r="B23" s="44" t="n">
        <v>0</v>
      </c>
      <c r="C23" s="44" t="n">
        <v>100000000</v>
      </c>
      <c r="D23" s="44" t="n">
        <v>100000000</v>
      </c>
      <c r="E23" s="44" t="n">
        <f aca="false">100000000+3278378</f>
        <v>103278378</v>
      </c>
      <c r="F23" s="44" t="n">
        <f aca="false">E23-D23</f>
        <v>3278378</v>
      </c>
    </row>
    <row r="24" s="24" customFormat="true" ht="31.5" hidden="false" customHeight="false" outlineLevel="0" collapsed="false">
      <c r="A24" s="47" t="s">
        <v>54</v>
      </c>
      <c r="B24" s="54"/>
      <c r="C24" s="55"/>
      <c r="D24" s="55"/>
      <c r="E24" s="55"/>
      <c r="F24" s="55"/>
    </row>
    <row r="25" s="24" customFormat="true" ht="15.75" hidden="false" customHeight="false" outlineLevel="0" collapsed="false">
      <c r="A25" s="47" t="s">
        <v>55</v>
      </c>
      <c r="B25" s="54"/>
      <c r="C25" s="55"/>
      <c r="D25" s="55"/>
      <c r="E25" s="55"/>
      <c r="F25" s="55"/>
    </row>
    <row r="26" s="24" customFormat="true" ht="15.75" hidden="false" customHeight="false" outlineLevel="0" collapsed="false">
      <c r="A26" s="47" t="s">
        <v>56</v>
      </c>
      <c r="B26" s="54"/>
      <c r="C26" s="55"/>
      <c r="D26" s="55"/>
      <c r="E26" s="55"/>
      <c r="F26" s="55"/>
    </row>
    <row r="27" s="24" customFormat="true" ht="15.75" hidden="false" customHeight="false" outlineLevel="0" collapsed="false">
      <c r="A27" s="47" t="s">
        <v>57</v>
      </c>
      <c r="B27" s="54"/>
      <c r="C27" s="55"/>
      <c r="D27" s="55"/>
      <c r="E27" s="55"/>
      <c r="F27" s="55"/>
    </row>
    <row r="28" s="24" customFormat="true" ht="47.25" hidden="false" customHeight="false" outlineLevel="0" collapsed="false">
      <c r="A28" s="47" t="s">
        <v>58</v>
      </c>
      <c r="B28" s="54"/>
      <c r="C28" s="55"/>
      <c r="D28" s="55"/>
      <c r="E28" s="55"/>
      <c r="F28" s="55"/>
    </row>
    <row r="29" s="24" customFormat="true" ht="36" hidden="false" customHeight="true" outlineLevel="0" collapsed="false">
      <c r="A29" s="47" t="s">
        <v>59</v>
      </c>
      <c r="B29" s="54"/>
      <c r="C29" s="55"/>
      <c r="D29" s="55"/>
      <c r="E29" s="55"/>
      <c r="F29" s="55"/>
    </row>
    <row r="30" s="24" customFormat="true" ht="39.75" hidden="false" customHeight="true" outlineLevel="0" collapsed="false">
      <c r="A30" s="47" t="s">
        <v>60</v>
      </c>
      <c r="B30" s="54"/>
      <c r="C30" s="55"/>
      <c r="D30" s="55"/>
      <c r="E30" s="55"/>
      <c r="F30" s="55"/>
    </row>
    <row r="31" s="24" customFormat="true" ht="31.5" hidden="false" customHeight="false" outlineLevel="0" collapsed="false">
      <c r="A31" s="47" t="s">
        <v>61</v>
      </c>
      <c r="B31" s="44" t="n">
        <v>0</v>
      </c>
      <c r="C31" s="44" t="n">
        <v>0</v>
      </c>
      <c r="D31" s="44" t="n">
        <v>2046183</v>
      </c>
      <c r="E31" s="44" t="n">
        <v>2046183</v>
      </c>
      <c r="F31" s="48" t="n">
        <f aca="false">E31-D31</f>
        <v>0</v>
      </c>
    </row>
    <row r="32" s="24" customFormat="true" ht="27" hidden="false" customHeight="true" outlineLevel="0" collapsed="false">
      <c r="A32" s="56"/>
      <c r="B32" s="22"/>
      <c r="C32" s="55"/>
      <c r="D32" s="55"/>
      <c r="E32" s="55"/>
      <c r="F32" s="55"/>
    </row>
    <row r="33" s="24" customFormat="true" ht="54" hidden="false" customHeight="true" outlineLevel="0" collapsed="false">
      <c r="A33" s="22" t="s">
        <v>1</v>
      </c>
      <c r="B33" s="38" t="str">
        <f aca="false">B4</f>
        <v>2019. évi eredeti előirányzat</v>
      </c>
      <c r="C33" s="38" t="str">
        <f aca="false">C4</f>
        <v>I. Módosítás</v>
      </c>
      <c r="D33" s="38" t="s">
        <v>4</v>
      </c>
      <c r="E33" s="38" t="s">
        <v>5</v>
      </c>
      <c r="F33" s="38" t="str">
        <f aca="false">F4</f>
        <v>Eltérés</v>
      </c>
    </row>
    <row r="34" s="24" customFormat="true" ht="15.75" hidden="false" customHeight="false" outlineLevel="0" collapsed="false">
      <c r="A34" s="9" t="s">
        <v>9</v>
      </c>
      <c r="B34" s="57" t="n">
        <f aca="false">B35+B39+B47</f>
        <v>19900000</v>
      </c>
      <c r="C34" s="57" t="n">
        <f aca="false">C35+C39+C47</f>
        <v>19900000</v>
      </c>
      <c r="D34" s="57" t="n">
        <f aca="false">D35+D39+D47</f>
        <v>19900000</v>
      </c>
      <c r="E34" s="57" t="n">
        <f aca="false">E35+E39+E47</f>
        <v>19900000</v>
      </c>
      <c r="F34" s="57" t="n">
        <f aca="false">E34-D34</f>
        <v>0</v>
      </c>
    </row>
    <row r="35" s="24" customFormat="true" ht="15.75" hidden="false" customHeight="false" outlineLevel="0" collapsed="false">
      <c r="A35" s="47" t="s">
        <v>62</v>
      </c>
      <c r="B35" s="54" t="n">
        <f aca="false">SUM(B36:B38)</f>
        <v>10000000</v>
      </c>
      <c r="C35" s="54" t="n">
        <f aca="false">SUM(C36:C38)</f>
        <v>10000000</v>
      </c>
      <c r="D35" s="54" t="n">
        <f aca="false">SUM(D36:D38)</f>
        <v>10000000</v>
      </c>
      <c r="E35" s="54" t="n">
        <f aca="false">SUM(E36:E38)</f>
        <v>10000000</v>
      </c>
      <c r="F35" s="54" t="n">
        <f aca="false">E35-D35</f>
        <v>0</v>
      </c>
    </row>
    <row r="36" s="24" customFormat="true" ht="15.75" hidden="false" customHeight="false" outlineLevel="0" collapsed="false">
      <c r="A36" s="39" t="s">
        <v>63</v>
      </c>
      <c r="B36" s="54" t="n">
        <v>0</v>
      </c>
      <c r="C36" s="54" t="n">
        <v>0</v>
      </c>
      <c r="D36" s="54" t="n">
        <v>0</v>
      </c>
      <c r="E36" s="54" t="n">
        <v>0</v>
      </c>
      <c r="F36" s="54" t="n">
        <f aca="false">E36-D36</f>
        <v>0</v>
      </c>
    </row>
    <row r="37" s="24" customFormat="true" ht="15.75" hidden="false" customHeight="false" outlineLevel="0" collapsed="false">
      <c r="A37" s="39" t="s">
        <v>64</v>
      </c>
      <c r="B37" s="54" t="n">
        <v>200000</v>
      </c>
      <c r="C37" s="54" t="n">
        <v>200000</v>
      </c>
      <c r="D37" s="54" t="n">
        <v>200000</v>
      </c>
      <c r="E37" s="54" t="n">
        <v>200000</v>
      </c>
      <c r="F37" s="54" t="n">
        <f aca="false">E37-D37</f>
        <v>0</v>
      </c>
    </row>
    <row r="38" s="24" customFormat="true" ht="15.75" hidden="false" customHeight="false" outlineLevel="0" collapsed="false">
      <c r="A38" s="58" t="s">
        <v>65</v>
      </c>
      <c r="B38" s="54" t="n">
        <v>9800000</v>
      </c>
      <c r="C38" s="54" t="n">
        <v>9800000</v>
      </c>
      <c r="D38" s="54" t="n">
        <v>9800000</v>
      </c>
      <c r="E38" s="54" t="n">
        <v>9800000</v>
      </c>
      <c r="F38" s="54" t="n">
        <f aca="false">E38-D38</f>
        <v>0</v>
      </c>
    </row>
    <row r="39" s="24" customFormat="true" ht="27" hidden="false" customHeight="true" outlineLevel="0" collapsed="false">
      <c r="A39" s="47" t="s">
        <v>66</v>
      </c>
      <c r="B39" s="54" t="n">
        <f aca="false">B40+B42+B43</f>
        <v>9800000</v>
      </c>
      <c r="C39" s="54" t="n">
        <f aca="false">C40+C42+C43</f>
        <v>9800000</v>
      </c>
      <c r="D39" s="54" t="n">
        <f aca="false">D40+D42+D43</f>
        <v>9800000</v>
      </c>
      <c r="E39" s="54" t="n">
        <f aca="false">E40+E42+E43</f>
        <v>9800000</v>
      </c>
      <c r="F39" s="54" t="n">
        <f aca="false">E39-D39</f>
        <v>0</v>
      </c>
    </row>
    <row r="40" s="24" customFormat="true" ht="25.5" hidden="false" customHeight="true" outlineLevel="0" collapsed="false">
      <c r="A40" s="47" t="s">
        <v>67</v>
      </c>
      <c r="B40" s="54" t="n">
        <f aca="false">SUM(B41)</f>
        <v>8000000</v>
      </c>
      <c r="C40" s="54" t="n">
        <f aca="false">SUM(C41)</f>
        <v>8000000</v>
      </c>
      <c r="D40" s="54" t="n">
        <f aca="false">SUM(D41)</f>
        <v>8000000</v>
      </c>
      <c r="E40" s="54" t="n">
        <f aca="false">SUM(E41)</f>
        <v>8000000</v>
      </c>
      <c r="F40" s="54" t="n">
        <f aca="false">E40-D40</f>
        <v>0</v>
      </c>
    </row>
    <row r="41" s="24" customFormat="true" ht="15.75" hidden="false" customHeight="false" outlineLevel="0" collapsed="false">
      <c r="A41" s="47" t="s">
        <v>68</v>
      </c>
      <c r="B41" s="54" t="n">
        <v>8000000</v>
      </c>
      <c r="C41" s="54" t="n">
        <v>8000000</v>
      </c>
      <c r="D41" s="54" t="n">
        <v>8000000</v>
      </c>
      <c r="E41" s="54" t="n">
        <v>8000000</v>
      </c>
      <c r="F41" s="54" t="n">
        <f aca="false">E41-D41</f>
        <v>0</v>
      </c>
    </row>
    <row r="42" s="24" customFormat="true" ht="15.75" hidden="false" customHeight="false" outlineLevel="0" collapsed="false">
      <c r="A42" s="47" t="s">
        <v>69</v>
      </c>
      <c r="B42" s="54" t="n">
        <v>1500000</v>
      </c>
      <c r="C42" s="54" t="n">
        <v>1500000</v>
      </c>
      <c r="D42" s="54" t="n">
        <v>1500000</v>
      </c>
      <c r="E42" s="54" t="n">
        <v>1500000</v>
      </c>
      <c r="F42" s="54" t="n">
        <f aca="false">E42-D42</f>
        <v>0</v>
      </c>
    </row>
    <row r="43" s="24" customFormat="true" ht="15.75" hidden="false" customHeight="false" outlineLevel="0" collapsed="false">
      <c r="A43" s="47" t="s">
        <v>70</v>
      </c>
      <c r="B43" s="54" t="n">
        <f aca="false">SUM(B44:B46)</f>
        <v>300000</v>
      </c>
      <c r="C43" s="54" t="n">
        <f aca="false">SUM(C44:C46)</f>
        <v>300000</v>
      </c>
      <c r="D43" s="54" t="n">
        <f aca="false">SUM(D44:D46)</f>
        <v>300000</v>
      </c>
      <c r="E43" s="54" t="n">
        <f aca="false">SUM(E44:E46)</f>
        <v>300000</v>
      </c>
      <c r="F43" s="54" t="n">
        <f aca="false">E43-D43</f>
        <v>0</v>
      </c>
    </row>
    <row r="44" s="24" customFormat="true" ht="15.75" hidden="false" customHeight="false" outlineLevel="0" collapsed="false">
      <c r="A44" s="47" t="s">
        <v>71</v>
      </c>
      <c r="B44" s="54" t="n">
        <v>300000</v>
      </c>
      <c r="C44" s="54" t="n">
        <v>300000</v>
      </c>
      <c r="D44" s="54" t="n">
        <v>300000</v>
      </c>
      <c r="E44" s="54" t="n">
        <v>300000</v>
      </c>
      <c r="F44" s="54" t="n">
        <f aca="false">E44-D44</f>
        <v>0</v>
      </c>
    </row>
    <row r="45" s="24" customFormat="true" ht="15.75" hidden="false" customHeight="false" outlineLevel="0" collapsed="false">
      <c r="A45" s="47" t="s">
        <v>72</v>
      </c>
      <c r="B45" s="54" t="n">
        <v>0</v>
      </c>
      <c r="C45" s="54" t="n">
        <v>0</v>
      </c>
      <c r="D45" s="54" t="n">
        <v>0</v>
      </c>
      <c r="E45" s="54" t="n">
        <v>0</v>
      </c>
      <c r="F45" s="54" t="n">
        <f aca="false">E45-D45</f>
        <v>0</v>
      </c>
    </row>
    <row r="46" s="24" customFormat="true" ht="15.75" hidden="false" customHeight="false" outlineLevel="0" collapsed="false">
      <c r="A46" s="47" t="s">
        <v>73</v>
      </c>
      <c r="B46" s="54" t="n">
        <v>0</v>
      </c>
      <c r="C46" s="54" t="n">
        <v>0</v>
      </c>
      <c r="D46" s="54" t="n">
        <v>0</v>
      </c>
      <c r="E46" s="54" t="n">
        <v>0</v>
      </c>
      <c r="F46" s="54" t="n">
        <f aca="false">E46-D46</f>
        <v>0</v>
      </c>
    </row>
    <row r="47" s="24" customFormat="true" ht="15.75" hidden="false" customHeight="false" outlineLevel="0" collapsed="false">
      <c r="A47" s="47" t="s">
        <v>74</v>
      </c>
      <c r="B47" s="54" t="n">
        <v>100000</v>
      </c>
      <c r="C47" s="54" t="n">
        <v>100000</v>
      </c>
      <c r="D47" s="54" t="n">
        <v>100000</v>
      </c>
      <c r="E47" s="54" t="n">
        <v>100000</v>
      </c>
      <c r="F47" s="54" t="n">
        <f aca="false">E47-D47</f>
        <v>0</v>
      </c>
    </row>
    <row r="48" s="60" customFormat="true" ht="27" hidden="false" customHeight="true" outlineLevel="0" collapsed="false">
      <c r="A48" s="59" t="s">
        <v>10</v>
      </c>
      <c r="B48" s="21" t="n">
        <f aca="false">B49+B50+B52+B53+B56+B57+B58+B59+B60</f>
        <v>4020000</v>
      </c>
      <c r="C48" s="21" t="n">
        <f aca="false">C49+C50+C52+C53+C56+C57+C58+C59+C60</f>
        <v>4020000</v>
      </c>
      <c r="D48" s="21" t="n">
        <f aca="false">D49+D50+D52+D53+D56+D57+D58+D59+D60</f>
        <v>5370000</v>
      </c>
      <c r="E48" s="21" t="n">
        <f aca="false">E49+E50+E52+E53+E56+E57+E58+E59+E60</f>
        <v>5370000</v>
      </c>
      <c r="F48" s="21" t="n">
        <f aca="false">E48-D48</f>
        <v>0</v>
      </c>
    </row>
    <row r="49" s="62" customFormat="true" ht="15.75" hidden="false" customHeight="false" outlineLevel="0" collapsed="false">
      <c r="A49" s="39" t="s">
        <v>75</v>
      </c>
      <c r="B49" s="54"/>
      <c r="C49" s="61"/>
      <c r="D49" s="61"/>
      <c r="E49" s="61"/>
      <c r="F49" s="61"/>
    </row>
    <row r="50" s="63" customFormat="true" ht="15.75" hidden="false" customHeight="false" outlineLevel="0" collapsed="false">
      <c r="A50" s="39" t="s">
        <v>76</v>
      </c>
      <c r="B50" s="40" t="n">
        <v>720000</v>
      </c>
      <c r="C50" s="40" t="n">
        <v>720000</v>
      </c>
      <c r="D50" s="40" t="n">
        <v>720000</v>
      </c>
      <c r="E50" s="40" t="n">
        <v>720000</v>
      </c>
      <c r="F50" s="40" t="n">
        <f aca="false">E50-D50</f>
        <v>0</v>
      </c>
    </row>
    <row r="51" s="63" customFormat="true" ht="15.75" hidden="false" customHeight="false" outlineLevel="0" collapsed="false">
      <c r="A51" s="39" t="s">
        <v>77</v>
      </c>
      <c r="B51" s="40" t="n">
        <v>720000</v>
      </c>
      <c r="C51" s="40" t="n">
        <v>720000</v>
      </c>
      <c r="D51" s="40" t="n">
        <v>720000</v>
      </c>
      <c r="E51" s="40" t="n">
        <v>720000</v>
      </c>
      <c r="F51" s="40" t="n">
        <f aca="false">E51-D51</f>
        <v>0</v>
      </c>
    </row>
    <row r="52" s="63" customFormat="true" ht="15.75" hidden="false" customHeight="false" outlineLevel="0" collapsed="false">
      <c r="A52" s="47" t="s">
        <v>78</v>
      </c>
      <c r="B52" s="40" t="n">
        <v>1200000</v>
      </c>
      <c r="C52" s="40" t="n">
        <v>1200000</v>
      </c>
      <c r="D52" s="40" t="n">
        <v>1200000</v>
      </c>
      <c r="E52" s="40" t="n">
        <v>1200000</v>
      </c>
      <c r="F52" s="40" t="n">
        <f aca="false">E52-D52</f>
        <v>0</v>
      </c>
    </row>
    <row r="53" s="63" customFormat="true" ht="15.75" hidden="false" customHeight="false" outlineLevel="0" collapsed="false">
      <c r="A53" s="47" t="s">
        <v>79</v>
      </c>
      <c r="B53" s="40" t="n">
        <v>100000</v>
      </c>
      <c r="C53" s="40" t="n">
        <v>100000</v>
      </c>
      <c r="D53" s="40" t="n">
        <v>100000</v>
      </c>
      <c r="E53" s="40" t="n">
        <v>100000</v>
      </c>
      <c r="F53" s="40" t="n">
        <f aca="false">E53-D53</f>
        <v>0</v>
      </c>
    </row>
    <row r="54" s="63" customFormat="true" ht="24.75" hidden="false" customHeight="true" outlineLevel="0" collapsed="false">
      <c r="A54" s="64" t="s">
        <v>80</v>
      </c>
      <c r="B54" s="40"/>
      <c r="C54" s="40"/>
      <c r="D54" s="40"/>
      <c r="E54" s="40"/>
      <c r="F54" s="40"/>
    </row>
    <row r="55" s="63" customFormat="true" ht="15.75" hidden="false" customHeight="false" outlineLevel="0" collapsed="false">
      <c r="A55" s="64" t="s">
        <v>81</v>
      </c>
      <c r="B55" s="40"/>
      <c r="C55" s="40"/>
      <c r="D55" s="40"/>
      <c r="E55" s="40"/>
      <c r="F55" s="40"/>
    </row>
    <row r="56" s="63" customFormat="true" ht="24.75" hidden="false" customHeight="true" outlineLevel="0" collapsed="false">
      <c r="A56" s="64" t="s">
        <v>82</v>
      </c>
      <c r="B56" s="40" t="n">
        <v>500000</v>
      </c>
      <c r="C56" s="40" t="n">
        <v>500000</v>
      </c>
      <c r="D56" s="40" t="n">
        <v>500000</v>
      </c>
      <c r="E56" s="40" t="n">
        <v>500000</v>
      </c>
      <c r="F56" s="40" t="n">
        <f aca="false">E56-D56</f>
        <v>0</v>
      </c>
    </row>
    <row r="57" s="63" customFormat="true" ht="24" hidden="false" customHeight="true" outlineLevel="0" collapsed="false">
      <c r="A57" s="39" t="s">
        <v>83</v>
      </c>
      <c r="B57" s="40" t="n">
        <v>1500000</v>
      </c>
      <c r="C57" s="40" t="n">
        <v>1500000</v>
      </c>
      <c r="D57" s="40" t="n">
        <f aca="false">1500000+1350000</f>
        <v>2850000</v>
      </c>
      <c r="E57" s="40" t="n">
        <f aca="false">1500000+1350000</f>
        <v>2850000</v>
      </c>
      <c r="F57" s="40" t="n">
        <f aca="false">E57-D57</f>
        <v>0</v>
      </c>
    </row>
    <row r="58" s="63" customFormat="true" ht="24" hidden="false" customHeight="true" outlineLevel="0" collapsed="false">
      <c r="A58" s="39" t="s">
        <v>84</v>
      </c>
      <c r="B58" s="40"/>
      <c r="C58" s="40"/>
      <c r="D58" s="40"/>
      <c r="E58" s="40"/>
      <c r="F58" s="40"/>
    </row>
    <row r="59" s="63" customFormat="true" ht="15.75" hidden="false" customHeight="false" outlineLevel="0" collapsed="false">
      <c r="A59" s="39" t="s">
        <v>85</v>
      </c>
      <c r="B59" s="40" t="n">
        <v>0</v>
      </c>
      <c r="C59" s="40" t="n">
        <v>0</v>
      </c>
      <c r="D59" s="40" t="n">
        <v>0</v>
      </c>
      <c r="E59" s="40" t="n">
        <v>0</v>
      </c>
      <c r="F59" s="40" t="n">
        <v>0</v>
      </c>
    </row>
    <row r="60" s="63" customFormat="true" ht="35.25" hidden="false" customHeight="true" outlineLevel="0" collapsed="false">
      <c r="A60" s="64" t="s">
        <v>86</v>
      </c>
      <c r="B60" s="54"/>
      <c r="C60" s="65"/>
      <c r="D60" s="65"/>
      <c r="E60" s="65"/>
      <c r="F60" s="21"/>
    </row>
    <row r="61" s="60" customFormat="true" ht="24.75" hidden="false" customHeight="true" outlineLevel="0" collapsed="false">
      <c r="A61" s="59" t="s">
        <v>11</v>
      </c>
      <c r="B61" s="21" t="n">
        <f aca="false">SUM(B62:B66)</f>
        <v>0</v>
      </c>
      <c r="C61" s="21" t="n">
        <f aca="false">SUM(C62:C66)</f>
        <v>0</v>
      </c>
      <c r="D61" s="21" t="n">
        <f aca="false">SUM(D62:D66)</f>
        <v>0</v>
      </c>
      <c r="E61" s="21" t="n">
        <f aca="false">SUM(E62:E66)</f>
        <v>5000000</v>
      </c>
      <c r="F61" s="21" t="n">
        <f aca="false">E61-D61</f>
        <v>5000000</v>
      </c>
    </row>
    <row r="62" s="60" customFormat="true" ht="15.75" hidden="false" customHeight="false" outlineLevel="0" collapsed="false">
      <c r="A62" s="47" t="s">
        <v>87</v>
      </c>
      <c r="B62" s="54"/>
      <c r="C62" s="49"/>
      <c r="D62" s="49"/>
      <c r="E62" s="49"/>
      <c r="F62" s="49"/>
    </row>
    <row r="63" s="63" customFormat="true" ht="15.75" hidden="false" customHeight="false" outlineLevel="0" collapsed="false">
      <c r="A63" s="47" t="s">
        <v>88</v>
      </c>
      <c r="B63" s="54" t="n">
        <v>0</v>
      </c>
      <c r="C63" s="40" t="n">
        <v>0</v>
      </c>
      <c r="D63" s="40" t="n">
        <v>0</v>
      </c>
      <c r="E63" s="40" t="n">
        <v>5000000</v>
      </c>
      <c r="F63" s="40" t="n">
        <f aca="false">E63-D63</f>
        <v>5000000</v>
      </c>
    </row>
    <row r="64" s="63" customFormat="true" ht="15.75" hidden="false" customHeight="false" outlineLevel="0" collapsed="false">
      <c r="A64" s="66" t="s">
        <v>89</v>
      </c>
      <c r="B64" s="54"/>
      <c r="C64" s="40"/>
      <c r="D64" s="40"/>
      <c r="E64" s="40"/>
      <c r="F64" s="40" t="n">
        <v>0</v>
      </c>
    </row>
    <row r="65" s="63" customFormat="true" ht="15.75" hidden="false" customHeight="false" outlineLevel="0" collapsed="false">
      <c r="A65" s="47" t="s">
        <v>90</v>
      </c>
      <c r="B65" s="54"/>
      <c r="C65" s="65"/>
      <c r="D65" s="65"/>
      <c r="E65" s="65"/>
      <c r="F65" s="65"/>
    </row>
    <row r="66" s="63" customFormat="true" ht="31.5" hidden="false" customHeight="false" outlineLevel="0" collapsed="false">
      <c r="A66" s="47" t="s">
        <v>91</v>
      </c>
      <c r="B66" s="54"/>
      <c r="C66" s="65"/>
      <c r="D66" s="65"/>
      <c r="E66" s="65"/>
      <c r="F66" s="65"/>
    </row>
    <row r="67" s="60" customFormat="true" ht="40.5" hidden="false" customHeight="true" outlineLevel="0" collapsed="false">
      <c r="A67" s="59" t="s">
        <v>12</v>
      </c>
      <c r="B67" s="21" t="n">
        <f aca="false">SUM(B68:B70)</f>
        <v>0</v>
      </c>
      <c r="C67" s="21" t="n">
        <v>0</v>
      </c>
      <c r="D67" s="21" t="n">
        <v>0</v>
      </c>
      <c r="E67" s="21" t="n">
        <v>0</v>
      </c>
      <c r="F67" s="21" t="n">
        <v>0</v>
      </c>
    </row>
    <row r="68" s="60" customFormat="true" ht="47.25" hidden="false" customHeight="false" outlineLevel="0" collapsed="false">
      <c r="A68" s="47" t="s">
        <v>92</v>
      </c>
      <c r="B68" s="54"/>
      <c r="C68" s="49"/>
      <c r="D68" s="49"/>
      <c r="E68" s="49"/>
      <c r="F68" s="49"/>
    </row>
    <row r="69" s="63" customFormat="true" ht="47.25" hidden="false" customHeight="false" outlineLevel="0" collapsed="false">
      <c r="A69" s="47" t="s">
        <v>93</v>
      </c>
      <c r="B69" s="54"/>
      <c r="C69" s="65"/>
      <c r="D69" s="65"/>
      <c r="E69" s="65"/>
      <c r="F69" s="65"/>
    </row>
    <row r="70" s="63" customFormat="true" ht="15.75" hidden="false" customHeight="false" outlineLevel="0" collapsed="false">
      <c r="A70" s="47" t="s">
        <v>94</v>
      </c>
      <c r="B70" s="54"/>
      <c r="C70" s="65"/>
      <c r="D70" s="65"/>
      <c r="E70" s="65"/>
      <c r="F70" s="65"/>
    </row>
    <row r="71" s="63" customFormat="true" ht="28.5" hidden="false" customHeight="true" outlineLevel="0" collapsed="false">
      <c r="A71" s="22"/>
      <c r="B71" s="22"/>
      <c r="C71" s="65"/>
      <c r="D71" s="65"/>
      <c r="E71" s="65"/>
      <c r="F71" s="65"/>
    </row>
    <row r="72" s="24" customFormat="true" ht="54.75" hidden="false" customHeight="true" outlineLevel="0" collapsed="false">
      <c r="A72" s="22" t="s">
        <v>1</v>
      </c>
      <c r="B72" s="38" t="str">
        <f aca="false">B4</f>
        <v>2019. évi eredeti előirányzat</v>
      </c>
      <c r="C72" s="38" t="str">
        <f aca="false">C4</f>
        <v>I. Módosítás</v>
      </c>
      <c r="D72" s="38" t="str">
        <f aca="false">D4</f>
        <v>II. Módosítás</v>
      </c>
      <c r="E72" s="38" t="str">
        <f aca="false">E4</f>
        <v>III. Módosítás</v>
      </c>
      <c r="F72" s="38" t="str">
        <f aca="false">F4</f>
        <v>Eltérés</v>
      </c>
    </row>
    <row r="73" s="60" customFormat="true" ht="15.75" hidden="false" customHeight="false" outlineLevel="0" collapsed="false">
      <c r="A73" s="67" t="s">
        <v>13</v>
      </c>
      <c r="B73" s="21" t="n">
        <f aca="false">SUM(B74:B76)</f>
        <v>0</v>
      </c>
      <c r="C73" s="21" t="n">
        <v>0</v>
      </c>
      <c r="D73" s="21" t="n">
        <v>0</v>
      </c>
      <c r="E73" s="21" t="n">
        <v>0</v>
      </c>
      <c r="F73" s="21" t="n">
        <v>0</v>
      </c>
    </row>
    <row r="74" s="63" customFormat="true" ht="72" hidden="false" customHeight="true" outlineLevel="0" collapsed="false">
      <c r="A74" s="13" t="s">
        <v>95</v>
      </c>
      <c r="B74" s="40"/>
      <c r="C74" s="65"/>
      <c r="D74" s="65"/>
      <c r="E74" s="65"/>
      <c r="F74" s="65"/>
    </row>
    <row r="75" s="63" customFormat="true" ht="68.25" hidden="false" customHeight="true" outlineLevel="0" collapsed="false">
      <c r="A75" s="13" t="s">
        <v>96</v>
      </c>
      <c r="B75" s="40"/>
      <c r="C75" s="65"/>
      <c r="D75" s="65"/>
      <c r="E75" s="65"/>
      <c r="F75" s="65"/>
    </row>
    <row r="76" s="63" customFormat="true" ht="31.5" hidden="false" customHeight="true" outlineLevel="0" collapsed="false">
      <c r="A76" s="13" t="s">
        <v>97</v>
      </c>
      <c r="B76" s="40"/>
      <c r="C76" s="65"/>
      <c r="D76" s="65"/>
      <c r="E76" s="65"/>
      <c r="F76" s="65"/>
    </row>
    <row r="77" s="63" customFormat="true" ht="33" hidden="false" customHeight="true" outlineLevel="0" collapsed="false">
      <c r="A77" s="13" t="s">
        <v>98</v>
      </c>
      <c r="B77" s="40"/>
      <c r="C77" s="65"/>
      <c r="D77" s="65"/>
      <c r="E77" s="65"/>
      <c r="F77" s="65"/>
    </row>
    <row r="78" s="60" customFormat="true" ht="30.75" hidden="false" customHeight="true" outlineLevel="0" collapsed="false">
      <c r="A78" s="59" t="s">
        <v>14</v>
      </c>
      <c r="B78" s="21" t="n">
        <f aca="false">B73+B67+B61+B48+B34+B22+B5</f>
        <v>66310703</v>
      </c>
      <c r="C78" s="21" t="n">
        <f aca="false">C73+C67+C61+C48+C34+C22+C5</f>
        <v>167684703</v>
      </c>
      <c r="D78" s="21" t="n">
        <f aca="false">D73+D67+D61+D48+D34+D22+D5</f>
        <v>171663816</v>
      </c>
      <c r="E78" s="21" t="n">
        <f aca="false">E73+E67+E61+E48+E34+E22+E5</f>
        <v>180229588</v>
      </c>
      <c r="F78" s="21" t="n">
        <f aca="false">E78-D78</f>
        <v>8565772</v>
      </c>
      <c r="G78" s="68"/>
    </row>
    <row r="79" s="60" customFormat="true" ht="33" hidden="false" customHeight="true" outlineLevel="0" collapsed="false">
      <c r="A79" s="67" t="s">
        <v>15</v>
      </c>
      <c r="B79" s="21"/>
      <c r="C79" s="49"/>
      <c r="D79" s="49"/>
      <c r="E79" s="49"/>
      <c r="F79" s="49"/>
      <c r="G79" s="68"/>
    </row>
    <row r="80" s="60" customFormat="true" ht="46.5" hidden="false" customHeight="true" outlineLevel="0" collapsed="false">
      <c r="A80" s="67" t="s">
        <v>99</v>
      </c>
      <c r="B80" s="21" t="n">
        <f aca="false">SUM(B81:B82)</f>
        <v>29000000</v>
      </c>
      <c r="C80" s="21" t="n">
        <f aca="false">SUM(C81:C82)</f>
        <v>31570618</v>
      </c>
      <c r="D80" s="21" t="n">
        <f aca="false">SUM(D81:D82)</f>
        <v>31570618</v>
      </c>
      <c r="E80" s="21" t="n">
        <f aca="false">SUM(E81:E82)</f>
        <v>31570618</v>
      </c>
      <c r="F80" s="21" t="n">
        <f aca="false">E80-D80</f>
        <v>0</v>
      </c>
    </row>
    <row r="81" s="63" customFormat="true" ht="60.75" hidden="false" customHeight="true" outlineLevel="0" collapsed="false">
      <c r="A81" s="61" t="s">
        <v>100</v>
      </c>
      <c r="B81" s="40" t="n">
        <v>22884486</v>
      </c>
      <c r="C81" s="40" t="n">
        <f aca="false">22884486+2570618</f>
        <v>25455104</v>
      </c>
      <c r="D81" s="40" t="n">
        <f aca="false">22884486+2570618</f>
        <v>25455104</v>
      </c>
      <c r="E81" s="40" t="n">
        <f aca="false">22884486+2570618</f>
        <v>25455104</v>
      </c>
      <c r="F81" s="40" t="n">
        <f aca="false">E81-D81</f>
        <v>0</v>
      </c>
    </row>
    <row r="82" s="63" customFormat="true" ht="31.5" hidden="false" customHeight="false" outlineLevel="0" collapsed="false">
      <c r="A82" s="61" t="s">
        <v>101</v>
      </c>
      <c r="B82" s="40" t="n">
        <f aca="false">5541614+573900</f>
        <v>6115514</v>
      </c>
      <c r="C82" s="40" t="n">
        <v>6115514</v>
      </c>
      <c r="D82" s="40" t="n">
        <v>6115514</v>
      </c>
      <c r="E82" s="40" t="n">
        <v>6115514</v>
      </c>
      <c r="F82" s="40" t="n">
        <f aca="false">E82-D82</f>
        <v>0</v>
      </c>
    </row>
    <row r="83" s="60" customFormat="true" ht="47.25" hidden="false" customHeight="false" outlineLevel="0" collapsed="false">
      <c r="A83" s="67" t="s">
        <v>102</v>
      </c>
      <c r="B83" s="21" t="n">
        <f aca="false">B84+B88+B93+B94</f>
        <v>1040942</v>
      </c>
      <c r="C83" s="21" t="n">
        <f aca="false">C84+C88+C93+C94</f>
        <v>1040942</v>
      </c>
      <c r="D83" s="21" t="n">
        <f aca="false">D84+D88+D93+D94</f>
        <v>1040942</v>
      </c>
      <c r="E83" s="21" t="n">
        <f aca="false">E84+E88+E93+E94</f>
        <v>1124634</v>
      </c>
      <c r="F83" s="21" t="n">
        <f aca="false">E83-D83</f>
        <v>83692</v>
      </c>
      <c r="G83" s="68"/>
    </row>
    <row r="84" s="60" customFormat="true" ht="15.75" hidden="false" customHeight="false" outlineLevel="0" collapsed="false">
      <c r="A84" s="59" t="s">
        <v>103</v>
      </c>
      <c r="B84" s="21"/>
      <c r="C84" s="69"/>
      <c r="D84" s="69"/>
      <c r="E84" s="69"/>
      <c r="F84" s="49"/>
    </row>
    <row r="85" s="63" customFormat="true" ht="31.5" hidden="false" customHeight="false" outlineLevel="0" collapsed="false">
      <c r="A85" s="13" t="s">
        <v>104</v>
      </c>
      <c r="B85" s="40"/>
      <c r="C85" s="69"/>
      <c r="D85" s="69"/>
      <c r="E85" s="69"/>
      <c r="F85" s="65"/>
    </row>
    <row r="86" s="63" customFormat="true" ht="31.5" hidden="false" customHeight="false" outlineLevel="0" collapsed="false">
      <c r="A86" s="13" t="s">
        <v>105</v>
      </c>
      <c r="B86" s="40"/>
      <c r="C86" s="69"/>
      <c r="D86" s="69"/>
      <c r="E86" s="69"/>
      <c r="F86" s="65"/>
    </row>
    <row r="87" s="63" customFormat="true" ht="15.75" hidden="false" customHeight="false" outlineLevel="0" collapsed="false">
      <c r="A87" s="13" t="s">
        <v>106</v>
      </c>
      <c r="B87" s="40"/>
      <c r="C87" s="69"/>
      <c r="D87" s="69"/>
      <c r="E87" s="69"/>
      <c r="F87" s="65"/>
      <c r="G87" s="70"/>
    </row>
    <row r="88" s="60" customFormat="true" ht="15.75" hidden="false" customHeight="false" outlineLevel="0" collapsed="false">
      <c r="A88" s="59" t="s">
        <v>107</v>
      </c>
      <c r="B88" s="21"/>
      <c r="C88" s="49"/>
      <c r="D88" s="49"/>
      <c r="E88" s="49"/>
      <c r="F88" s="49"/>
    </row>
    <row r="89" s="63" customFormat="true" ht="31.5" hidden="false" customHeight="false" outlineLevel="0" collapsed="false">
      <c r="A89" s="71" t="s">
        <v>108</v>
      </c>
      <c r="B89" s="40"/>
      <c r="C89" s="65"/>
      <c r="D89" s="65"/>
      <c r="E89" s="65"/>
      <c r="F89" s="65"/>
    </row>
    <row r="90" s="63" customFormat="true" ht="15.75" hidden="false" customHeight="false" outlineLevel="0" collapsed="false">
      <c r="A90" s="71" t="s">
        <v>109</v>
      </c>
      <c r="B90" s="40"/>
      <c r="C90" s="65"/>
      <c r="D90" s="65"/>
      <c r="E90" s="65"/>
      <c r="F90" s="65"/>
    </row>
    <row r="91" s="60" customFormat="true" ht="31.5" hidden="false" customHeight="false" outlineLevel="0" collapsed="false">
      <c r="A91" s="71" t="s">
        <v>110</v>
      </c>
      <c r="B91" s="40"/>
      <c r="C91" s="49"/>
      <c r="D91" s="49"/>
      <c r="E91" s="49"/>
      <c r="F91" s="49"/>
    </row>
    <row r="92" s="60" customFormat="true" ht="31.5" hidden="false" customHeight="false" outlineLevel="0" collapsed="false">
      <c r="A92" s="71" t="s">
        <v>111</v>
      </c>
      <c r="B92" s="40"/>
      <c r="C92" s="49"/>
      <c r="D92" s="49"/>
      <c r="E92" s="49"/>
      <c r="F92" s="49"/>
    </row>
    <row r="93" s="60" customFormat="true" ht="15.75" hidden="false" customHeight="false" outlineLevel="0" collapsed="false">
      <c r="A93" s="59" t="s">
        <v>112</v>
      </c>
      <c r="B93" s="21" t="n">
        <v>0</v>
      </c>
      <c r="C93" s="21" t="n">
        <v>0</v>
      </c>
      <c r="D93" s="21" t="n">
        <v>0</v>
      </c>
      <c r="E93" s="21" t="n">
        <v>0</v>
      </c>
      <c r="F93" s="21" t="n">
        <f aca="false">E93-D93</f>
        <v>0</v>
      </c>
      <c r="G93" s="72"/>
    </row>
    <row r="94" s="60" customFormat="true" ht="31.5" hidden="false" customHeight="false" outlineLevel="0" collapsed="false">
      <c r="A94" s="59" t="s">
        <v>113</v>
      </c>
      <c r="B94" s="21" t="n">
        <v>1040942</v>
      </c>
      <c r="C94" s="21" t="n">
        <v>1040942</v>
      </c>
      <c r="D94" s="21" t="n">
        <v>1040942</v>
      </c>
      <c r="E94" s="21" t="n">
        <f aca="false">1040942+83692</f>
        <v>1124634</v>
      </c>
      <c r="F94" s="21" t="n">
        <f aca="false">E94-D94</f>
        <v>83692</v>
      </c>
    </row>
    <row r="95" s="60" customFormat="true" ht="15.75" hidden="false" customHeight="false" outlineLevel="0" collapsed="false">
      <c r="A95" s="59" t="s">
        <v>114</v>
      </c>
      <c r="B95" s="21" t="n">
        <f aca="false">B83+B80</f>
        <v>30040942</v>
      </c>
      <c r="C95" s="21" t="n">
        <f aca="false">C83+C80</f>
        <v>32611560</v>
      </c>
      <c r="D95" s="21" t="n">
        <f aca="false">D83+D80</f>
        <v>32611560</v>
      </c>
      <c r="E95" s="21" t="n">
        <f aca="false">E83+E80</f>
        <v>32695252</v>
      </c>
      <c r="F95" s="21" t="n">
        <f aca="false">E95-D95</f>
        <v>83692</v>
      </c>
    </row>
    <row r="96" s="60" customFormat="true" ht="18.75" hidden="false" customHeight="true" outlineLevel="0" collapsed="false">
      <c r="A96" s="59" t="s">
        <v>115</v>
      </c>
      <c r="B96" s="21" t="n">
        <f aca="false">B78+B95</f>
        <v>96351645</v>
      </c>
      <c r="C96" s="21" t="n">
        <f aca="false">C78+C95</f>
        <v>200296263</v>
      </c>
      <c r="D96" s="21" t="n">
        <f aca="false">D78+D95</f>
        <v>204275376</v>
      </c>
      <c r="E96" s="21" t="n">
        <f aca="false">E78+E95</f>
        <v>212924840</v>
      </c>
      <c r="F96" s="21" t="n">
        <f aca="false">E96-D96</f>
        <v>8649464</v>
      </c>
    </row>
    <row r="97" customFormat="false" ht="15.75" hidden="false" customHeight="false" outlineLevel="0" collapsed="false">
      <c r="A97" s="73" t="s">
        <v>116</v>
      </c>
      <c r="B97" s="74" t="n">
        <v>8</v>
      </c>
      <c r="C97" s="74" t="n">
        <v>8</v>
      </c>
      <c r="D97" s="74" t="n">
        <v>8</v>
      </c>
      <c r="E97" s="74" t="n">
        <v>8</v>
      </c>
      <c r="F97" s="73"/>
    </row>
    <row r="98" customFormat="false" ht="15.75" hidden="false" customHeight="false" outlineLevel="0" collapsed="false">
      <c r="A98" s="35" t="s">
        <v>117</v>
      </c>
      <c r="B98" s="54" t="n">
        <v>3</v>
      </c>
      <c r="C98" s="54" t="n">
        <v>3</v>
      </c>
      <c r="D98" s="54" t="n">
        <v>3</v>
      </c>
      <c r="E98" s="54" t="n">
        <v>3</v>
      </c>
      <c r="F98" s="35"/>
    </row>
  </sheetData>
  <mergeCells count="1">
    <mergeCell ref="A3:F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2. melléklet
Az önkormányzat 2019. évi költségvetéséről szóló 3/2019. (II. 18.) önkormányzati rendelethez</oddHeader>
    <oddFooter/>
  </headerFooter>
  <rowBreaks count="2" manualBreakCount="2">
    <brk id="31" man="true" max="16383" min="0"/>
    <brk id="70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.75" zeroHeight="false" outlineLevelRow="0" outlineLevelCol="0"/>
  <cols>
    <col collapsed="false" customWidth="true" hidden="false" outlineLevel="0" max="1" min="1" style="75" width="82.86"/>
    <col collapsed="false" customWidth="true" hidden="false" outlineLevel="0" max="2" min="2" style="75" width="9"/>
    <col collapsed="false" customWidth="true" hidden="false" outlineLevel="0" max="3" min="3" style="75" width="8.14"/>
    <col collapsed="false" customWidth="true" hidden="false" outlineLevel="0" max="4" min="4" style="75" width="12.86"/>
    <col collapsed="false" customWidth="true" hidden="false" outlineLevel="0" max="5" min="5" style="75" width="18"/>
    <col collapsed="false" customWidth="true" hidden="false" outlineLevel="0" max="8" min="6" style="75" width="15"/>
    <col collapsed="false" customWidth="true" hidden="false" outlineLevel="0" max="9" min="9" style="75" width="13.7"/>
    <col collapsed="false" customWidth="false" hidden="false" outlineLevel="0" max="1025" min="10" style="75" width="9.14"/>
  </cols>
  <sheetData>
    <row r="1" customFormat="false" ht="21" hidden="false" customHeight="true" outlineLevel="0" collapsed="false">
      <c r="A1" s="76" t="s">
        <v>118</v>
      </c>
      <c r="B1" s="76"/>
      <c r="C1" s="76"/>
      <c r="D1" s="76"/>
      <c r="E1" s="76"/>
      <c r="F1" s="76"/>
      <c r="G1" s="76"/>
      <c r="H1" s="76"/>
      <c r="I1" s="76"/>
    </row>
    <row r="3" customFormat="false" ht="15.75" hidden="false" customHeight="true" outlineLevel="0" collapsed="false">
      <c r="A3" s="77" t="s">
        <v>1</v>
      </c>
      <c r="B3" s="78" t="s">
        <v>119</v>
      </c>
      <c r="C3" s="77" t="s">
        <v>120</v>
      </c>
      <c r="D3" s="79" t="s">
        <v>121</v>
      </c>
      <c r="E3" s="80" t="str">
        <f aca="false">'1.sz.tábla'!B6</f>
        <v>2019. évi eredeti előirányzat</v>
      </c>
      <c r="F3" s="80" t="str">
        <f aca="false">'1.sz.tábla'!C6</f>
        <v>I. Módosítás</v>
      </c>
      <c r="G3" s="80" t="s">
        <v>4</v>
      </c>
      <c r="H3" s="80" t="s">
        <v>5</v>
      </c>
      <c r="I3" s="80" t="str">
        <f aca="false">'1.sz.tábla'!F6</f>
        <v>Eltérés</v>
      </c>
    </row>
    <row r="4" customFormat="false" ht="27" hidden="false" customHeight="true" outlineLevel="0" collapsed="false">
      <c r="A4" s="77"/>
      <c r="B4" s="78"/>
      <c r="C4" s="77"/>
      <c r="D4" s="79"/>
      <c r="E4" s="80"/>
      <c r="F4" s="80"/>
      <c r="G4" s="80"/>
      <c r="H4" s="80"/>
      <c r="I4" s="80"/>
    </row>
    <row r="5" customFormat="false" ht="15.75" hidden="false" customHeight="false" outlineLevel="0" collapsed="false">
      <c r="A5" s="81" t="s">
        <v>122</v>
      </c>
      <c r="B5" s="81"/>
      <c r="C5" s="82"/>
      <c r="D5" s="83"/>
      <c r="E5" s="84" t="n">
        <f aca="false">E6</f>
        <v>18415226</v>
      </c>
      <c r="F5" s="84" t="n">
        <f aca="false">F6</f>
        <v>18415226</v>
      </c>
      <c r="G5" s="84" t="n">
        <f aca="false">G6</f>
        <v>18415226</v>
      </c>
      <c r="H5" s="84" t="n">
        <f aca="false">H6</f>
        <v>18415226</v>
      </c>
      <c r="I5" s="84" t="n">
        <f aca="false">H5-G5</f>
        <v>0</v>
      </c>
    </row>
    <row r="6" customFormat="false" ht="15.75" hidden="false" customHeight="false" outlineLevel="0" collapsed="false">
      <c r="A6" s="81" t="s">
        <v>123</v>
      </c>
      <c r="B6" s="81"/>
      <c r="C6" s="82"/>
      <c r="D6" s="83"/>
      <c r="E6" s="84" t="n">
        <f aca="false">E7+E10+E20+E21+E23+E24+E26+E27+E29</f>
        <v>18415226</v>
      </c>
      <c r="F6" s="84" t="n">
        <f aca="false">F7+F10+F20+F21+F23+F24+F26+F27+F29</f>
        <v>18415226</v>
      </c>
      <c r="G6" s="84" t="n">
        <f aca="false">G7+G10+G20+G21+G23+G24+G26+G27+G29</f>
        <v>18415226</v>
      </c>
      <c r="H6" s="84" t="n">
        <f aca="false">H7+H10+H20+H21+H23+H24+H26+H27+H29</f>
        <v>18415226</v>
      </c>
      <c r="I6" s="84" t="n">
        <f aca="false">H6-G6</f>
        <v>0</v>
      </c>
    </row>
    <row r="7" customFormat="false" ht="15.75" hidden="false" customHeight="false" outlineLevel="0" collapsed="false">
      <c r="A7" s="81" t="s">
        <v>124</v>
      </c>
      <c r="B7" s="81"/>
      <c r="C7" s="85"/>
      <c r="D7" s="83"/>
      <c r="E7" s="86" t="n">
        <f aca="false">E8</f>
        <v>0</v>
      </c>
      <c r="F7" s="86" t="n">
        <f aca="false">F8</f>
        <v>0</v>
      </c>
      <c r="G7" s="86" t="n">
        <f aca="false">G8</f>
        <v>0</v>
      </c>
      <c r="H7" s="86" t="n">
        <f aca="false">H8</f>
        <v>0</v>
      </c>
      <c r="I7" s="84" t="n">
        <f aca="false">H7-G7</f>
        <v>0</v>
      </c>
    </row>
    <row r="8" customFormat="false" ht="15.75" hidden="false" customHeight="false" outlineLevel="0" collapsed="false">
      <c r="A8" s="87" t="s">
        <v>125</v>
      </c>
      <c r="B8" s="81"/>
      <c r="C8" s="88" t="n">
        <v>39.39</v>
      </c>
      <c r="D8" s="89" t="n">
        <v>4580000</v>
      </c>
      <c r="E8" s="90" t="n">
        <v>0</v>
      </c>
      <c r="F8" s="90" t="n">
        <v>0</v>
      </c>
      <c r="G8" s="90" t="n">
        <v>0</v>
      </c>
      <c r="H8" s="90" t="n">
        <v>0</v>
      </c>
      <c r="I8" s="90" t="n">
        <f aca="false">H8-G8</f>
        <v>0</v>
      </c>
    </row>
    <row r="9" customFormat="false" ht="15.75" hidden="false" customHeight="false" outlineLevel="0" collapsed="false">
      <c r="A9" s="87" t="s">
        <v>126</v>
      </c>
      <c r="B9" s="81"/>
      <c r="C9" s="85"/>
      <c r="D9" s="83"/>
      <c r="E9" s="91" t="n">
        <v>0</v>
      </c>
      <c r="F9" s="91" t="n">
        <v>0</v>
      </c>
      <c r="G9" s="91" t="n">
        <v>0</v>
      </c>
      <c r="H9" s="91" t="n">
        <v>0</v>
      </c>
      <c r="I9" s="90" t="n">
        <f aca="false">H9-G9</f>
        <v>0</v>
      </c>
    </row>
    <row r="10" customFormat="false" ht="15.75" hidden="false" customHeight="false" outlineLevel="0" collapsed="false">
      <c r="A10" s="92" t="s">
        <v>127</v>
      </c>
      <c r="B10" s="81"/>
      <c r="C10" s="85"/>
      <c r="D10" s="83"/>
      <c r="E10" s="86" t="n">
        <f aca="false">E11+E12+E13+E14+E15+E16+E17+E18</f>
        <v>12212243</v>
      </c>
      <c r="F10" s="86" t="n">
        <f aca="false">F11+F12+F13+F14+F15+F16+F17+F18</f>
        <v>12212243</v>
      </c>
      <c r="G10" s="86" t="n">
        <f aca="false">G11+G12+G13+G14+G15+G16+G17+G18</f>
        <v>12212243</v>
      </c>
      <c r="H10" s="86" t="n">
        <f aca="false">H11+H12+H13+H14+H15+H16+H17+H18</f>
        <v>12212243</v>
      </c>
      <c r="I10" s="86" t="n">
        <f aca="false">H10-G10</f>
        <v>0</v>
      </c>
    </row>
    <row r="11" customFormat="false" ht="15.75" hidden="false" customHeight="false" outlineLevel="0" collapsed="false">
      <c r="A11" s="93" t="s">
        <v>128</v>
      </c>
      <c r="B11" s="81"/>
      <c r="C11" s="85"/>
      <c r="D11" s="89" t="n">
        <v>22300</v>
      </c>
      <c r="E11" s="90" t="n">
        <v>1601140</v>
      </c>
      <c r="F11" s="90" t="n">
        <v>1601140</v>
      </c>
      <c r="G11" s="90" t="n">
        <v>1601140</v>
      </c>
      <c r="H11" s="90" t="n">
        <v>1601140</v>
      </c>
      <c r="I11" s="90" t="n">
        <f aca="false">H11-G11</f>
        <v>0</v>
      </c>
    </row>
    <row r="12" customFormat="false" ht="15.75" hidden="false" customHeight="false" outlineLevel="0" collapsed="false">
      <c r="A12" s="93" t="s">
        <v>126</v>
      </c>
      <c r="B12" s="81"/>
      <c r="C12" s="85"/>
      <c r="D12" s="83"/>
      <c r="E12" s="91" t="n">
        <v>0</v>
      </c>
      <c r="F12" s="91" t="n">
        <v>0</v>
      </c>
      <c r="G12" s="91" t="n">
        <v>0</v>
      </c>
      <c r="H12" s="91" t="n">
        <v>0</v>
      </c>
      <c r="I12" s="90" t="n">
        <f aca="false">H12-G12</f>
        <v>0</v>
      </c>
    </row>
    <row r="13" customFormat="false" ht="15.75" hidden="false" customHeight="false" outlineLevel="0" collapsed="false">
      <c r="A13" s="93" t="s">
        <v>129</v>
      </c>
      <c r="B13" s="81"/>
      <c r="C13" s="82"/>
      <c r="D13" s="83"/>
      <c r="E13" s="90" t="n">
        <v>9344000</v>
      </c>
      <c r="F13" s="90" t="n">
        <v>9344000</v>
      </c>
      <c r="G13" s="90" t="n">
        <v>9344000</v>
      </c>
      <c r="H13" s="90" t="n">
        <v>9344000</v>
      </c>
      <c r="I13" s="90" t="n">
        <f aca="false">H13-G13</f>
        <v>0</v>
      </c>
    </row>
    <row r="14" customFormat="false" ht="15.75" hidden="false" customHeight="false" outlineLevel="0" collapsed="false">
      <c r="A14" s="93" t="s">
        <v>126</v>
      </c>
      <c r="B14" s="81"/>
      <c r="C14" s="82"/>
      <c r="D14" s="83"/>
      <c r="E14" s="91" t="n">
        <v>0</v>
      </c>
      <c r="F14" s="91" t="n">
        <v>0</v>
      </c>
      <c r="G14" s="91" t="n">
        <v>0</v>
      </c>
      <c r="H14" s="91" t="n">
        <v>0</v>
      </c>
      <c r="I14" s="90" t="n">
        <f aca="false">H14-G14</f>
        <v>0</v>
      </c>
    </row>
    <row r="15" customFormat="false" ht="15.75" hidden="false" customHeight="false" outlineLevel="0" collapsed="false">
      <c r="A15" s="93" t="s">
        <v>130</v>
      </c>
      <c r="B15" s="81"/>
      <c r="C15" s="82"/>
      <c r="D15" s="83"/>
      <c r="E15" s="90" t="n">
        <v>188853</v>
      </c>
      <c r="F15" s="90" t="n">
        <v>188853</v>
      </c>
      <c r="G15" s="90" t="n">
        <v>188853</v>
      </c>
      <c r="H15" s="90" t="n">
        <v>188853</v>
      </c>
      <c r="I15" s="90" t="n">
        <f aca="false">H15-G15</f>
        <v>0</v>
      </c>
    </row>
    <row r="16" customFormat="false" ht="15.75" hidden="false" customHeight="false" outlineLevel="0" collapsed="false">
      <c r="A16" s="93"/>
      <c r="B16" s="81"/>
      <c r="C16" s="82"/>
      <c r="D16" s="83"/>
      <c r="E16" s="94" t="n">
        <v>0</v>
      </c>
      <c r="F16" s="94" t="n">
        <v>0</v>
      </c>
      <c r="G16" s="94" t="n">
        <v>0</v>
      </c>
      <c r="H16" s="94" t="n">
        <v>0</v>
      </c>
      <c r="I16" s="90" t="n">
        <f aca="false">H16-G16</f>
        <v>0</v>
      </c>
    </row>
    <row r="17" customFormat="false" ht="15.75" hidden="false" customHeight="false" outlineLevel="0" collapsed="false">
      <c r="A17" s="93" t="s">
        <v>131</v>
      </c>
      <c r="B17" s="81"/>
      <c r="C17" s="82"/>
      <c r="D17" s="83"/>
      <c r="E17" s="90" t="n">
        <v>1078250</v>
      </c>
      <c r="F17" s="90" t="n">
        <v>1078250</v>
      </c>
      <c r="G17" s="90" t="n">
        <v>1078250</v>
      </c>
      <c r="H17" s="90" t="n">
        <v>1078250</v>
      </c>
      <c r="I17" s="90" t="n">
        <f aca="false">H17-G17</f>
        <v>0</v>
      </c>
    </row>
    <row r="18" customFormat="false" ht="15.75" hidden="false" customHeight="false" outlineLevel="0" collapsed="false">
      <c r="A18" s="93" t="s">
        <v>126</v>
      </c>
      <c r="B18" s="81"/>
      <c r="C18" s="82"/>
      <c r="D18" s="83"/>
      <c r="E18" s="90" t="n">
        <v>0</v>
      </c>
      <c r="F18" s="90" t="n">
        <v>0</v>
      </c>
      <c r="G18" s="90" t="n">
        <v>0</v>
      </c>
      <c r="H18" s="90" t="n">
        <v>0</v>
      </c>
      <c r="I18" s="90" t="n">
        <f aca="false">H18-G18</f>
        <v>0</v>
      </c>
    </row>
    <row r="19" customFormat="false" ht="15.75" hidden="false" customHeight="false" outlineLevel="0" collapsed="false">
      <c r="A19" s="81" t="s">
        <v>132</v>
      </c>
      <c r="B19" s="81"/>
      <c r="C19" s="82"/>
      <c r="D19" s="83"/>
      <c r="E19" s="84" t="n">
        <f aca="false">E20+E21</f>
        <v>3851705</v>
      </c>
      <c r="F19" s="84" t="n">
        <f aca="false">F20+F21</f>
        <v>3851705</v>
      </c>
      <c r="G19" s="84" t="n">
        <f aca="false">G20+G21</f>
        <v>3851705</v>
      </c>
      <c r="H19" s="84" t="n">
        <f aca="false">H20+H21</f>
        <v>3851705</v>
      </c>
      <c r="I19" s="84" t="n">
        <f aca="false">H19-G19</f>
        <v>0</v>
      </c>
    </row>
    <row r="20" customFormat="false" ht="15.75" hidden="false" customHeight="false" outlineLevel="0" collapsed="false">
      <c r="A20" s="87" t="s">
        <v>133</v>
      </c>
      <c r="B20" s="87"/>
      <c r="C20" s="87"/>
      <c r="D20" s="89" t="n">
        <v>2700</v>
      </c>
      <c r="E20" s="90" t="n">
        <v>5000000</v>
      </c>
      <c r="F20" s="90" t="n">
        <v>5000000</v>
      </c>
      <c r="G20" s="90" t="n">
        <v>5000000</v>
      </c>
      <c r="H20" s="90" t="n">
        <v>5000000</v>
      </c>
      <c r="I20" s="90" t="n">
        <f aca="false">H20-G20</f>
        <v>0</v>
      </c>
    </row>
    <row r="21" customFormat="false" ht="15.75" hidden="false" customHeight="false" outlineLevel="0" collapsed="false">
      <c r="A21" s="93" t="s">
        <v>126</v>
      </c>
      <c r="B21" s="81"/>
      <c r="C21" s="95"/>
      <c r="D21" s="89" t="n">
        <v>2700</v>
      </c>
      <c r="E21" s="90" t="n">
        <v>-1148295</v>
      </c>
      <c r="F21" s="90" t="n">
        <v>-1148295</v>
      </c>
      <c r="G21" s="90" t="n">
        <v>-1148295</v>
      </c>
      <c r="H21" s="90" t="n">
        <v>-1148295</v>
      </c>
      <c r="I21" s="90" t="n">
        <f aca="false">H21-G21</f>
        <v>0</v>
      </c>
    </row>
    <row r="22" customFormat="false" ht="15.75" hidden="false" customHeight="false" outlineLevel="0" collapsed="false">
      <c r="A22" s="81" t="s">
        <v>134</v>
      </c>
      <c r="B22" s="81"/>
      <c r="C22" s="95"/>
      <c r="D22" s="89"/>
      <c r="E22" s="86" t="n">
        <f aca="false">E23+E24</f>
        <v>114750</v>
      </c>
      <c r="F22" s="86" t="n">
        <f aca="false">F23+F24</f>
        <v>114750</v>
      </c>
      <c r="G22" s="86" t="n">
        <f aca="false">G23+G24</f>
        <v>114750</v>
      </c>
      <c r="H22" s="86" t="n">
        <f aca="false">H23+H24</f>
        <v>114750</v>
      </c>
      <c r="I22" s="86" t="n">
        <f aca="false">H22-G22</f>
        <v>0</v>
      </c>
    </row>
    <row r="23" customFormat="false" ht="15.75" hidden="false" customHeight="false" outlineLevel="0" collapsed="false">
      <c r="A23" s="87" t="s">
        <v>135</v>
      </c>
      <c r="B23" s="89" t="n">
        <v>2550</v>
      </c>
      <c r="C23" s="95"/>
      <c r="D23" s="89"/>
      <c r="E23" s="96" t="n">
        <v>114750</v>
      </c>
      <c r="F23" s="96" t="n">
        <v>114750</v>
      </c>
      <c r="G23" s="96" t="n">
        <v>114750</v>
      </c>
      <c r="H23" s="96" t="n">
        <v>114750</v>
      </c>
      <c r="I23" s="96" t="n">
        <f aca="false">H23-G23</f>
        <v>0</v>
      </c>
    </row>
    <row r="24" customFormat="false" ht="15.75" hidden="false" customHeight="false" outlineLevel="0" collapsed="false">
      <c r="A24" s="93" t="s">
        <v>126</v>
      </c>
      <c r="B24" s="81"/>
      <c r="C24" s="82"/>
      <c r="D24" s="97"/>
      <c r="E24" s="95" t="n">
        <v>0</v>
      </c>
      <c r="F24" s="95" t="n">
        <v>0</v>
      </c>
      <c r="G24" s="95" t="n">
        <v>0</v>
      </c>
      <c r="H24" s="95" t="n">
        <v>0</v>
      </c>
      <c r="I24" s="96" t="n">
        <f aca="false">H24-G24</f>
        <v>0</v>
      </c>
    </row>
    <row r="25" customFormat="false" ht="15.75" hidden="false" customHeight="false" outlineLevel="0" collapsed="false">
      <c r="A25" s="98" t="s">
        <v>136</v>
      </c>
      <c r="B25" s="81"/>
      <c r="C25" s="95"/>
      <c r="D25" s="89"/>
      <c r="E25" s="99" t="n">
        <f aca="false">SUM(E26:E27)</f>
        <v>1116028</v>
      </c>
      <c r="F25" s="99" t="n">
        <f aca="false">SUM(F26:F27)</f>
        <v>1116028</v>
      </c>
      <c r="G25" s="99" t="n">
        <f aca="false">SUM(G26:G27)</f>
        <v>1116028</v>
      </c>
      <c r="H25" s="99" t="n">
        <f aca="false">SUM(H26:H27)</f>
        <v>1116028</v>
      </c>
      <c r="I25" s="99" t="n">
        <f aca="false">H25-G25</f>
        <v>0</v>
      </c>
    </row>
    <row r="26" customFormat="false" ht="15.75" hidden="false" customHeight="false" outlineLevel="0" collapsed="false">
      <c r="A26" s="94" t="s">
        <v>137</v>
      </c>
      <c r="B26" s="81"/>
      <c r="C26" s="95"/>
      <c r="D26" s="89"/>
      <c r="E26" s="100" t="n">
        <v>1116028</v>
      </c>
      <c r="F26" s="100" t="n">
        <v>1116028</v>
      </c>
      <c r="G26" s="100" t="n">
        <v>1116028</v>
      </c>
      <c r="H26" s="100" t="n">
        <v>1116028</v>
      </c>
      <c r="I26" s="100" t="n">
        <f aca="false">H26-G26</f>
        <v>0</v>
      </c>
    </row>
    <row r="27" customFormat="false" ht="15.75" hidden="false" customHeight="false" outlineLevel="0" collapsed="false">
      <c r="A27" s="93" t="s">
        <v>126</v>
      </c>
      <c r="B27" s="81"/>
      <c r="C27" s="95"/>
      <c r="D27" s="89"/>
      <c r="E27" s="90" t="n">
        <v>0</v>
      </c>
      <c r="F27" s="90" t="n">
        <v>0</v>
      </c>
      <c r="G27" s="90" t="n">
        <v>0</v>
      </c>
      <c r="H27" s="90" t="n">
        <v>0</v>
      </c>
      <c r="I27" s="100" t="n">
        <f aca="false">H27-G27</f>
        <v>0</v>
      </c>
    </row>
    <row r="28" s="103" customFormat="true" ht="15.75" hidden="false" customHeight="false" outlineLevel="0" collapsed="false">
      <c r="A28" s="101"/>
      <c r="B28" s="82"/>
      <c r="C28" s="82"/>
      <c r="D28" s="82"/>
      <c r="E28" s="102"/>
      <c r="F28" s="102"/>
      <c r="G28" s="102"/>
      <c r="H28" s="102"/>
      <c r="I28" s="102"/>
    </row>
    <row r="29" s="103" customFormat="true" ht="15.75" hidden="false" customHeight="false" outlineLevel="0" collapsed="false">
      <c r="A29" s="101" t="s">
        <v>138</v>
      </c>
      <c r="B29" s="82"/>
      <c r="C29" s="82"/>
      <c r="D29" s="82"/>
      <c r="E29" s="102" t="n">
        <v>1120500</v>
      </c>
      <c r="F29" s="102" t="n">
        <v>1120500</v>
      </c>
      <c r="G29" s="102" t="n">
        <v>1120500</v>
      </c>
      <c r="H29" s="102" t="n">
        <v>1120500</v>
      </c>
      <c r="I29" s="102" t="n">
        <f aca="false">H29-G29</f>
        <v>0</v>
      </c>
    </row>
    <row r="30" s="103" customFormat="true" ht="15.75" hidden="false" customHeight="false" outlineLevel="0" collapsed="false">
      <c r="A30" s="104"/>
      <c r="B30" s="95"/>
      <c r="C30" s="95"/>
      <c r="D30" s="95"/>
      <c r="E30" s="36"/>
      <c r="F30" s="36"/>
      <c r="G30" s="36"/>
      <c r="H30" s="36"/>
      <c r="I30" s="36"/>
    </row>
    <row r="31" customFormat="false" ht="15.75" hidden="false" customHeight="false" outlineLevel="0" collapsed="false">
      <c r="A31" s="81" t="s">
        <v>139</v>
      </c>
      <c r="B31" s="81"/>
      <c r="C31" s="95"/>
      <c r="D31" s="89"/>
      <c r="E31" s="94" t="n">
        <v>0</v>
      </c>
      <c r="F31" s="94" t="n">
        <v>0</v>
      </c>
      <c r="G31" s="94" t="n">
        <v>0</v>
      </c>
      <c r="H31" s="94" t="n">
        <v>0</v>
      </c>
      <c r="I31" s="94" t="n">
        <f aca="false">G31-F31</f>
        <v>0</v>
      </c>
    </row>
    <row r="32" customFormat="false" ht="15.75" hidden="false" customHeight="false" outlineLevel="0" collapsed="false">
      <c r="A32" s="94"/>
      <c r="B32" s="87"/>
      <c r="C32" s="87"/>
      <c r="D32" s="89"/>
      <c r="E32" s="94"/>
      <c r="F32" s="94"/>
      <c r="G32" s="94"/>
      <c r="H32" s="94"/>
      <c r="I32" s="94"/>
    </row>
    <row r="33" customFormat="false" ht="15.75" hidden="false" customHeight="false" outlineLevel="0" collapsed="false">
      <c r="A33" s="81" t="s">
        <v>140</v>
      </c>
      <c r="B33" s="81"/>
      <c r="C33" s="95"/>
      <c r="D33" s="89"/>
      <c r="E33" s="83" t="n">
        <f aca="false">E35+E36+E38</f>
        <v>7440598</v>
      </c>
      <c r="F33" s="83" t="n">
        <f aca="false">F35+F36+F38+F34</f>
        <v>7485332</v>
      </c>
      <c r="G33" s="83" t="n">
        <f aca="false">G35+G36+G38+G34+G41+G42</f>
        <v>8721668</v>
      </c>
      <c r="H33" s="83" t="n">
        <f aca="false">H35+H36+H38+H34+H41+H42</f>
        <v>8743172</v>
      </c>
      <c r="I33" s="83" t="n">
        <f aca="false">H33-G33</f>
        <v>21504</v>
      </c>
    </row>
    <row r="34" customFormat="false" ht="15.75" hidden="false" customHeight="false" outlineLevel="0" collapsed="false">
      <c r="A34" s="81" t="s">
        <v>141</v>
      </c>
      <c r="B34" s="81"/>
      <c r="C34" s="95"/>
      <c r="D34" s="89"/>
      <c r="E34" s="83" t="n">
        <v>0</v>
      </c>
      <c r="F34" s="83" t="n">
        <v>44734</v>
      </c>
      <c r="G34" s="83" t="n">
        <f aca="false">44734+7168+7168</f>
        <v>59070</v>
      </c>
      <c r="H34" s="83" t="n">
        <v>80574</v>
      </c>
      <c r="I34" s="83" t="n">
        <f aca="false">H34-G34</f>
        <v>21504</v>
      </c>
    </row>
    <row r="35" customFormat="false" ht="15.75" hidden="false" customHeight="false" outlineLevel="0" collapsed="false">
      <c r="A35" s="81" t="s">
        <v>142</v>
      </c>
      <c r="B35" s="81"/>
      <c r="C35" s="95"/>
      <c r="D35" s="89"/>
      <c r="E35" s="83" t="n">
        <v>3454000</v>
      </c>
      <c r="F35" s="83" t="n">
        <v>3454000</v>
      </c>
      <c r="G35" s="83" t="n">
        <v>3454000</v>
      </c>
      <c r="H35" s="83" t="n">
        <v>3454000</v>
      </c>
      <c r="I35" s="83" t="n">
        <f aca="false">H35-G35</f>
        <v>0</v>
      </c>
    </row>
    <row r="36" customFormat="false" ht="15.75" hidden="false" customHeight="false" outlineLevel="0" collapsed="false">
      <c r="A36" s="81" t="s">
        <v>143</v>
      </c>
      <c r="B36" s="87"/>
      <c r="C36" s="95"/>
      <c r="D36" s="89"/>
      <c r="E36" s="83" t="n">
        <f aca="false">E37</f>
        <v>3100000</v>
      </c>
      <c r="F36" s="83" t="n">
        <f aca="false">F37</f>
        <v>3100000</v>
      </c>
      <c r="G36" s="83" t="n">
        <f aca="false">G37</f>
        <v>3100000</v>
      </c>
      <c r="H36" s="83" t="n">
        <f aca="false">H37</f>
        <v>3100000</v>
      </c>
      <c r="I36" s="83" t="n">
        <f aca="false">H36-G36</f>
        <v>0</v>
      </c>
    </row>
    <row r="37" customFormat="false" ht="15.75" hidden="false" customHeight="false" outlineLevel="0" collapsed="false">
      <c r="A37" s="87" t="s">
        <v>144</v>
      </c>
      <c r="B37" s="87"/>
      <c r="C37" s="95"/>
      <c r="D37" s="89"/>
      <c r="E37" s="89" t="n">
        <v>3100000</v>
      </c>
      <c r="F37" s="89" t="n">
        <v>3100000</v>
      </c>
      <c r="G37" s="89" t="n">
        <v>3100000</v>
      </c>
      <c r="H37" s="89" t="n">
        <v>3100000</v>
      </c>
      <c r="I37" s="89" t="n">
        <f aca="false">G37-F37</f>
        <v>0</v>
      </c>
    </row>
    <row r="38" customFormat="false" ht="15.75" hidden="false" customHeight="false" outlineLevel="0" collapsed="false">
      <c r="A38" s="81" t="s">
        <v>145</v>
      </c>
      <c r="B38" s="81"/>
      <c r="C38" s="105"/>
      <c r="D38" s="83" t="n">
        <v>1632000</v>
      </c>
      <c r="E38" s="83" t="n">
        <f aca="false">E39+E40</f>
        <v>886598</v>
      </c>
      <c r="F38" s="83" t="n">
        <f aca="false">F39+F40</f>
        <v>886598</v>
      </c>
      <c r="G38" s="83" t="n">
        <f aca="false">G39+G40</f>
        <v>886598</v>
      </c>
      <c r="H38" s="83" t="n">
        <f aca="false">H39+H40</f>
        <v>886598</v>
      </c>
      <c r="I38" s="83" t="n">
        <f aca="false">H38-G38</f>
        <v>0</v>
      </c>
    </row>
    <row r="39" customFormat="false" ht="15.75" hidden="false" customHeight="false" outlineLevel="0" collapsed="false">
      <c r="A39" s="87" t="s">
        <v>146</v>
      </c>
      <c r="B39" s="87"/>
      <c r="C39" s="87" t="n">
        <v>0.36</v>
      </c>
      <c r="D39" s="89" t="n">
        <v>1900000</v>
      </c>
      <c r="E39" s="89" t="n">
        <v>684000</v>
      </c>
      <c r="F39" s="89" t="n">
        <v>684000</v>
      </c>
      <c r="G39" s="89" t="n">
        <v>684000</v>
      </c>
      <c r="H39" s="89" t="n">
        <v>684000</v>
      </c>
      <c r="I39" s="89" t="n">
        <f aca="false">H39-G39</f>
        <v>0</v>
      </c>
    </row>
    <row r="40" customFormat="false" ht="15.75" hidden="false" customHeight="false" outlineLevel="0" collapsed="false">
      <c r="A40" s="87" t="s">
        <v>147</v>
      </c>
      <c r="B40" s="87"/>
      <c r="C40" s="106"/>
      <c r="D40" s="89"/>
      <c r="E40" s="89" t="n">
        <v>202598</v>
      </c>
      <c r="F40" s="89" t="n">
        <v>202598</v>
      </c>
      <c r="G40" s="89" t="n">
        <v>202598</v>
      </c>
      <c r="H40" s="89" t="n">
        <v>202598</v>
      </c>
      <c r="I40" s="89" t="n">
        <f aca="false">H40-G40</f>
        <v>0</v>
      </c>
    </row>
    <row r="41" customFormat="false" ht="15.75" hidden="false" customHeight="false" outlineLevel="0" collapsed="false">
      <c r="A41" s="87" t="s">
        <v>148</v>
      </c>
      <c r="B41" s="87"/>
      <c r="C41" s="87"/>
      <c r="D41" s="89"/>
      <c r="E41" s="94" t="n">
        <v>0</v>
      </c>
      <c r="F41" s="94" t="n">
        <v>0</v>
      </c>
      <c r="G41" s="96" t="n">
        <v>1150000</v>
      </c>
      <c r="H41" s="96" t="n">
        <v>1150000</v>
      </c>
      <c r="I41" s="89" t="n">
        <f aca="false">H41-G41</f>
        <v>0</v>
      </c>
    </row>
    <row r="42" customFormat="false" ht="15.75" hidden="false" customHeight="false" outlineLevel="0" collapsed="false">
      <c r="A42" s="95" t="s">
        <v>149</v>
      </c>
      <c r="B42" s="87"/>
      <c r="C42" s="87"/>
      <c r="D42" s="89"/>
      <c r="E42" s="94" t="n">
        <v>0</v>
      </c>
      <c r="F42" s="94" t="n">
        <v>0</v>
      </c>
      <c r="G42" s="96" t="n">
        <v>72000</v>
      </c>
      <c r="H42" s="96" t="n">
        <v>72000</v>
      </c>
      <c r="I42" s="89" t="n">
        <f aca="false">H42-G42</f>
        <v>0</v>
      </c>
    </row>
    <row r="43" customFormat="false" ht="15.75" hidden="false" customHeight="false" outlineLevel="0" collapsed="false">
      <c r="A43" s="87"/>
      <c r="B43" s="87"/>
      <c r="C43" s="87"/>
      <c r="D43" s="89"/>
      <c r="E43" s="94"/>
      <c r="F43" s="94"/>
      <c r="G43" s="94"/>
      <c r="H43" s="94"/>
      <c r="I43" s="94"/>
    </row>
    <row r="44" customFormat="false" ht="15.75" hidden="false" customHeight="false" outlineLevel="0" collapsed="false">
      <c r="A44" s="82" t="s">
        <v>150</v>
      </c>
      <c r="B44" s="107"/>
      <c r="C44" s="107"/>
      <c r="D44" s="107"/>
      <c r="E44" s="99" t="n">
        <f aca="false">E45</f>
        <v>1800000</v>
      </c>
      <c r="F44" s="99" t="n">
        <f aca="false">F45</f>
        <v>1800000</v>
      </c>
      <c r="G44" s="99" t="n">
        <f aca="false">G45</f>
        <v>1800000</v>
      </c>
      <c r="H44" s="99" t="n">
        <f aca="false">H45</f>
        <v>1800000</v>
      </c>
      <c r="I44" s="99" t="n">
        <f aca="false">H44-G44</f>
        <v>0</v>
      </c>
    </row>
    <row r="45" customFormat="false" ht="15.75" hidden="false" customHeight="false" outlineLevel="0" collapsed="false">
      <c r="A45" s="95" t="s">
        <v>151</v>
      </c>
      <c r="B45" s="95"/>
      <c r="C45" s="95"/>
      <c r="D45" s="89" t="n">
        <v>1210</v>
      </c>
      <c r="E45" s="96" t="n">
        <v>1800000</v>
      </c>
      <c r="F45" s="96" t="n">
        <v>1800000</v>
      </c>
      <c r="G45" s="96" t="n">
        <v>1800000</v>
      </c>
      <c r="H45" s="96" t="n">
        <v>1800000</v>
      </c>
      <c r="I45" s="96" t="n">
        <f aca="false">H45-G45</f>
        <v>0</v>
      </c>
    </row>
    <row r="46" customFormat="false" ht="15.75" hidden="false" customHeight="false" outlineLevel="0" collapsed="false">
      <c r="A46" s="95"/>
      <c r="B46" s="95"/>
      <c r="C46" s="95"/>
      <c r="D46" s="89"/>
      <c r="E46" s="96"/>
      <c r="F46" s="96"/>
      <c r="G46" s="96"/>
      <c r="H46" s="96"/>
      <c r="I46" s="96"/>
    </row>
    <row r="47" customFormat="false" ht="15.75" hidden="false" customHeight="false" outlineLevel="0" collapsed="false">
      <c r="A47" s="82" t="s">
        <v>152</v>
      </c>
      <c r="B47" s="95"/>
      <c r="C47" s="95"/>
      <c r="D47" s="89"/>
      <c r="E47" s="99" t="n">
        <v>0</v>
      </c>
      <c r="F47" s="99" t="n">
        <f aca="false">F48+F49</f>
        <v>1222000</v>
      </c>
      <c r="G47" s="99" t="n">
        <f aca="false">G48+G49+G50</f>
        <v>582930</v>
      </c>
      <c r="H47" s="99" t="n">
        <f aca="false">H48+H49+H50</f>
        <v>582930</v>
      </c>
      <c r="I47" s="99" t="n">
        <f aca="false">H47-G47</f>
        <v>0</v>
      </c>
    </row>
    <row r="48" customFormat="false" ht="15.75" hidden="false" customHeight="false" outlineLevel="0" collapsed="false">
      <c r="A48" s="95" t="s">
        <v>153</v>
      </c>
      <c r="B48" s="95"/>
      <c r="C48" s="95"/>
      <c r="D48" s="89"/>
      <c r="E48" s="96" t="n">
        <v>0</v>
      </c>
      <c r="F48" s="96" t="n">
        <v>1150000</v>
      </c>
      <c r="G48" s="96" t="n">
        <v>0</v>
      </c>
      <c r="H48" s="96" t="n">
        <v>0</v>
      </c>
      <c r="I48" s="96" t="n">
        <f aca="false">H48-G48</f>
        <v>0</v>
      </c>
    </row>
    <row r="49" customFormat="false" ht="15.75" hidden="false" customHeight="false" outlineLevel="0" collapsed="false">
      <c r="A49" s="95" t="s">
        <v>149</v>
      </c>
      <c r="B49" s="95"/>
      <c r="C49" s="95"/>
      <c r="D49" s="89"/>
      <c r="E49" s="96" t="n">
        <v>0</v>
      </c>
      <c r="F49" s="96" t="n">
        <v>72000</v>
      </c>
      <c r="G49" s="96" t="n">
        <v>0</v>
      </c>
      <c r="H49" s="96" t="n">
        <v>0</v>
      </c>
      <c r="I49" s="96" t="n">
        <f aca="false">H49-G49</f>
        <v>0</v>
      </c>
    </row>
    <row r="50" customFormat="false" ht="15.75" hidden="false" customHeight="false" outlineLevel="0" collapsed="false">
      <c r="A50" s="95" t="s">
        <v>154</v>
      </c>
      <c r="B50" s="95"/>
      <c r="C50" s="95"/>
      <c r="D50" s="89"/>
      <c r="E50" s="96" t="n">
        <v>0</v>
      </c>
      <c r="F50" s="96" t="n">
        <v>0</v>
      </c>
      <c r="G50" s="96" t="n">
        <v>582930</v>
      </c>
      <c r="H50" s="96" t="n">
        <v>582930</v>
      </c>
      <c r="I50" s="96" t="n">
        <f aca="false">H50-G50</f>
        <v>0</v>
      </c>
    </row>
    <row r="51" customFormat="false" ht="15.75" hidden="false" customHeight="false" outlineLevel="0" collapsed="false">
      <c r="A51" s="94"/>
      <c r="B51" s="95"/>
      <c r="C51" s="95"/>
      <c r="D51" s="89"/>
      <c r="E51" s="36"/>
      <c r="F51" s="36"/>
      <c r="G51" s="36"/>
      <c r="H51" s="36"/>
      <c r="I51" s="36"/>
    </row>
    <row r="52" s="108" customFormat="true" ht="15.75" hidden="false" customHeight="false" outlineLevel="0" collapsed="false">
      <c r="A52" s="101" t="s">
        <v>155</v>
      </c>
      <c r="B52" s="82"/>
      <c r="C52" s="82"/>
      <c r="D52" s="83"/>
      <c r="E52" s="98" t="n">
        <v>0</v>
      </c>
      <c r="F52" s="99" t="n">
        <v>152000</v>
      </c>
      <c r="G52" s="99" t="n">
        <v>152000</v>
      </c>
      <c r="H52" s="99" t="n">
        <v>152000</v>
      </c>
      <c r="I52" s="99" t="n">
        <f aca="false">H52-G52</f>
        <v>0</v>
      </c>
    </row>
    <row r="53" s="108" customFormat="true" ht="15.75" hidden="false" customHeight="false" outlineLevel="0" collapsed="false">
      <c r="A53" s="101"/>
      <c r="B53" s="82"/>
      <c r="C53" s="82"/>
      <c r="D53" s="83"/>
      <c r="E53" s="109"/>
      <c r="F53" s="109"/>
      <c r="G53" s="109"/>
      <c r="H53" s="109"/>
      <c r="I53" s="109"/>
    </row>
    <row r="54" customFormat="false" ht="15.75" hidden="false" customHeight="false" outlineLevel="0" collapsed="false">
      <c r="A54" s="81" t="s">
        <v>156</v>
      </c>
      <c r="B54" s="110"/>
      <c r="C54" s="110"/>
      <c r="D54" s="110"/>
      <c r="E54" s="99" t="n">
        <f aca="false">E44+E33+E31+E5+E52</f>
        <v>27655824</v>
      </c>
      <c r="F54" s="99" t="n">
        <f aca="false">F44+F33+F31+F5+F52+F47</f>
        <v>29074558</v>
      </c>
      <c r="G54" s="99" t="n">
        <f aca="false">G44+G33+G31+G5+G52+G47</f>
        <v>29671824</v>
      </c>
      <c r="H54" s="99" t="n">
        <f aca="false">H44+H33+H31+H5+H52+H47</f>
        <v>29693328</v>
      </c>
      <c r="I54" s="99" t="n">
        <f aca="false">H54-G54</f>
        <v>21504</v>
      </c>
    </row>
    <row r="55" customFormat="false" ht="15.75" hidden="false" customHeight="false" outlineLevel="0" collapsed="false">
      <c r="E55" s="111" t="n">
        <f aca="false">E54</f>
        <v>27655824</v>
      </c>
      <c r="F55" s="111" t="n">
        <f aca="false">F54</f>
        <v>29074558</v>
      </c>
      <c r="G55" s="111" t="n">
        <f aca="false">G54</f>
        <v>29671824</v>
      </c>
      <c r="H55" s="111"/>
      <c r="I55" s="111" t="n">
        <f aca="false">G55-F55</f>
        <v>597266</v>
      </c>
    </row>
    <row r="56" customFormat="false" ht="15.75" hidden="false" customHeight="false" outlineLevel="0" collapsed="false">
      <c r="E56" s="111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eadings="false" gridLines="false" gridLinesSet="true" horizontalCentered="false" verticalCentered="false"/>
  <pageMargins left="1.10208333333333" right="0.708333333333333" top="1.14236111111111" bottom="0.747916666666667" header="0.315277777777778" footer="0.511805555555555"/>
  <pageSetup paperSize="9" scale="5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2/a. melléklet
Az önkormányzat 2019. évi költségvetéséről szóló 3/2019. (II. 18.) önkormányzati rendelethez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ColWidth="9.15625" defaultRowHeight="15.75" zeroHeight="false" outlineLevelRow="0" outlineLevelCol="0"/>
  <cols>
    <col collapsed="false" customWidth="true" hidden="false" outlineLevel="0" max="1" min="1" style="112" width="50.71"/>
    <col collapsed="false" customWidth="true" hidden="false" outlineLevel="0" max="2" min="2" style="112" width="15.71"/>
    <col collapsed="false" customWidth="true" hidden="false" outlineLevel="0" max="3" min="3" style="112" width="11.99"/>
    <col collapsed="false" customWidth="true" hidden="false" outlineLevel="0" max="4" min="4" style="112" width="13.14"/>
    <col collapsed="false" customWidth="true" hidden="false" outlineLevel="0" max="5" min="5" style="112" width="14.01"/>
    <col collapsed="false" customWidth="true" hidden="false" outlineLevel="0" max="6" min="6" style="112" width="15.71"/>
    <col collapsed="false" customWidth="true" hidden="false" outlineLevel="0" max="7" min="7" style="112" width="11.71"/>
    <col collapsed="false" customWidth="true" hidden="false" outlineLevel="0" max="8" min="8" style="112" width="10.14"/>
    <col collapsed="false" customWidth="true" hidden="false" outlineLevel="0" max="9" min="9" style="112" width="10.71"/>
    <col collapsed="false" customWidth="false" hidden="false" outlineLevel="0" max="1025" min="10" style="112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113" t="s">
        <v>157</v>
      </c>
      <c r="B2" s="113"/>
      <c r="C2" s="113"/>
      <c r="D2" s="113"/>
      <c r="E2" s="113"/>
      <c r="F2" s="113"/>
    </row>
    <row r="3" customFormat="false" ht="16.5" hidden="false" customHeight="false" outlineLevel="0" collapsed="false">
      <c r="A3" s="113"/>
      <c r="B3" s="113"/>
      <c r="C3" s="113"/>
      <c r="D3" s="113"/>
      <c r="E3" s="113"/>
      <c r="F3" s="113"/>
    </row>
    <row r="5" customFormat="false" ht="51.75" hidden="false" customHeight="true" outlineLevel="0" collapsed="false">
      <c r="A5" s="114" t="s">
        <v>1</v>
      </c>
      <c r="B5" s="114" t="str">
        <f aca="false">'1.sz.tábla'!B6</f>
        <v>2019. évi eredeti előirányzat</v>
      </c>
      <c r="C5" s="114" t="str">
        <f aca="false">'1.sz.tábla'!C6</f>
        <v>I. Módosítás</v>
      </c>
      <c r="D5" s="114" t="s">
        <v>4</v>
      </c>
      <c r="E5" s="114" t="s">
        <v>5</v>
      </c>
      <c r="F5" s="114" t="str">
        <f aca="false">'1.sz.tábla'!F6</f>
        <v>Eltérés</v>
      </c>
    </row>
    <row r="6" customFormat="false" ht="15.75" hidden="false" customHeight="false" outlineLevel="0" collapsed="false">
      <c r="A6" s="115" t="s">
        <v>158</v>
      </c>
      <c r="B6" s="116"/>
      <c r="C6" s="116"/>
      <c r="D6" s="116"/>
      <c r="E6" s="116"/>
      <c r="F6" s="116"/>
    </row>
    <row r="7" customFormat="false" ht="15.75" hidden="false" customHeight="false" outlineLevel="0" collapsed="false">
      <c r="A7" s="117" t="s">
        <v>159</v>
      </c>
      <c r="B7" s="118" t="n">
        <f aca="false">SUM(B8:B9)</f>
        <v>24675535</v>
      </c>
      <c r="C7" s="118" t="n">
        <f aca="false">SUM(C8:C9)</f>
        <v>25130535</v>
      </c>
      <c r="D7" s="118" t="n">
        <f aca="false">SUM(D8:D9)</f>
        <v>25230535</v>
      </c>
      <c r="E7" s="118" t="n">
        <f aca="false">SUM(E8:E9)</f>
        <v>25490086</v>
      </c>
      <c r="F7" s="118" t="n">
        <f aca="false">E7-D7</f>
        <v>259551</v>
      </c>
      <c r="H7" s="119"/>
    </row>
    <row r="8" customFormat="false" ht="15.75" hidden="false" customHeight="false" outlineLevel="0" collapsed="false">
      <c r="A8" s="120" t="s">
        <v>160</v>
      </c>
      <c r="B8" s="116" t="n">
        <v>21565535</v>
      </c>
      <c r="C8" s="116" t="n">
        <f aca="false">21565535+455000</f>
        <v>22020535</v>
      </c>
      <c r="D8" s="116" t="n">
        <f aca="false">22020535+100000</f>
        <v>22120535</v>
      </c>
      <c r="E8" s="116" t="n">
        <f aca="false">22120535+259551</f>
        <v>22380086</v>
      </c>
      <c r="F8" s="116" t="n">
        <f aca="false">E8-D8</f>
        <v>259551</v>
      </c>
      <c r="H8" s="119"/>
    </row>
    <row r="9" customFormat="false" ht="15.75" hidden="false" customHeight="false" outlineLevel="0" collapsed="false">
      <c r="A9" s="121" t="s">
        <v>161</v>
      </c>
      <c r="B9" s="122" t="n">
        <f aca="false">1810000+1300000</f>
        <v>3110000</v>
      </c>
      <c r="C9" s="122" t="n">
        <v>3110000</v>
      </c>
      <c r="D9" s="122" t="n">
        <v>3110000</v>
      </c>
      <c r="E9" s="122" t="n">
        <v>3110000</v>
      </c>
      <c r="F9" s="122" t="n">
        <f aca="false">E9-D9</f>
        <v>0</v>
      </c>
      <c r="H9" s="119"/>
    </row>
    <row r="10" customFormat="false" ht="15.75" hidden="false" customHeight="false" outlineLevel="0" collapsed="false">
      <c r="A10" s="117" t="s">
        <v>162</v>
      </c>
      <c r="B10" s="118" t="n">
        <f aca="false">SUM(B11:B12)</f>
        <v>4303092</v>
      </c>
      <c r="C10" s="118" t="n">
        <f aca="false">SUM(C11:C12)</f>
        <v>4391817</v>
      </c>
      <c r="D10" s="118" t="n">
        <f aca="false">SUM(D11:D12)</f>
        <v>4391817</v>
      </c>
      <c r="E10" s="118" t="n">
        <f aca="false">SUM(E11:E12)</f>
        <v>4419660</v>
      </c>
      <c r="F10" s="118" t="n">
        <f aca="false">E10-D10</f>
        <v>27843</v>
      </c>
    </row>
    <row r="11" customFormat="false" ht="15.75" hidden="false" customHeight="false" outlineLevel="0" collapsed="false">
      <c r="A11" s="120" t="s">
        <v>163</v>
      </c>
      <c r="B11" s="116" t="n">
        <v>3896437</v>
      </c>
      <c r="C11" s="116" t="n">
        <f aca="false">3896437+88725</f>
        <v>3985162</v>
      </c>
      <c r="D11" s="116" t="n">
        <v>3985162</v>
      </c>
      <c r="E11" s="116" t="n">
        <f aca="false">3985162+27843</f>
        <v>4013005</v>
      </c>
      <c r="F11" s="116" t="n">
        <f aca="false">E11-D11</f>
        <v>27843</v>
      </c>
    </row>
    <row r="12" customFormat="false" ht="15.75" hidden="false" customHeight="false" outlineLevel="0" collapsed="false">
      <c r="A12" s="121" t="s">
        <v>161</v>
      </c>
      <c r="B12" s="122" t="n">
        <v>406655</v>
      </c>
      <c r="C12" s="122" t="n">
        <v>406655</v>
      </c>
      <c r="D12" s="122" t="n">
        <v>406655</v>
      </c>
      <c r="E12" s="122" t="n">
        <v>406655</v>
      </c>
      <c r="F12" s="122" t="n">
        <f aca="false">E12-D12</f>
        <v>0</v>
      </c>
    </row>
    <row r="13" customFormat="false" ht="15.75" hidden="false" customHeight="false" outlineLevel="0" collapsed="false">
      <c r="A13" s="117" t="s">
        <v>164</v>
      </c>
      <c r="B13" s="118" t="n">
        <f aca="false">SUM(B14:B34)</f>
        <v>34998570</v>
      </c>
      <c r="C13" s="118" t="n">
        <f aca="false">SUM(C14:C34)</f>
        <v>34998570</v>
      </c>
      <c r="D13" s="118" t="n">
        <f aca="false">SUM(D14:D34)</f>
        <v>36931500</v>
      </c>
      <c r="E13" s="118" t="n">
        <f aca="false">SUM(E14:E34)</f>
        <v>36931500</v>
      </c>
      <c r="F13" s="118" t="n">
        <f aca="false">E13-D13</f>
        <v>0</v>
      </c>
    </row>
    <row r="14" customFormat="false" ht="15.75" hidden="false" customHeight="false" outlineLevel="0" collapsed="false">
      <c r="A14" s="123" t="s">
        <v>165</v>
      </c>
      <c r="B14" s="116" t="n">
        <v>90000</v>
      </c>
      <c r="C14" s="116" t="n">
        <v>90000</v>
      </c>
      <c r="D14" s="116" t="n">
        <v>90000</v>
      </c>
      <c r="E14" s="116" t="n">
        <v>90000</v>
      </c>
      <c r="F14" s="116" t="n">
        <f aca="false">E14-D14</f>
        <v>0</v>
      </c>
    </row>
    <row r="15" s="126" customFormat="true" ht="15.75" hidden="false" customHeight="false" outlineLevel="0" collapsed="false">
      <c r="A15" s="124" t="s">
        <v>166</v>
      </c>
      <c r="B15" s="116" t="n">
        <v>2600000</v>
      </c>
      <c r="C15" s="125" t="n">
        <v>2600000</v>
      </c>
      <c r="D15" s="125" t="n">
        <f aca="false">2600000+459000</f>
        <v>3059000</v>
      </c>
      <c r="E15" s="125" t="n">
        <v>3059000</v>
      </c>
      <c r="F15" s="116" t="n">
        <f aca="false">E15-D15</f>
        <v>0</v>
      </c>
      <c r="G15" s="112"/>
    </row>
    <row r="16" s="126" customFormat="true" ht="15.75" hidden="false" customHeight="false" outlineLevel="0" collapsed="false">
      <c r="A16" s="127" t="s">
        <v>167</v>
      </c>
      <c r="B16" s="122" t="n">
        <v>310685</v>
      </c>
      <c r="C16" s="128" t="n">
        <v>310685</v>
      </c>
      <c r="D16" s="128" t="n">
        <v>310685</v>
      </c>
      <c r="E16" s="128" t="n">
        <v>310685</v>
      </c>
      <c r="F16" s="122" t="n">
        <f aca="false">E16-D16</f>
        <v>0</v>
      </c>
      <c r="G16" s="112"/>
    </row>
    <row r="17" customFormat="false" ht="15.75" hidden="false" customHeight="false" outlineLevel="0" collapsed="false">
      <c r="A17" s="123" t="s">
        <v>168</v>
      </c>
      <c r="B17" s="116" t="n">
        <v>0</v>
      </c>
      <c r="C17" s="116" t="n">
        <v>0</v>
      </c>
      <c r="D17" s="116" t="n">
        <v>0</v>
      </c>
      <c r="E17" s="116" t="n">
        <v>0</v>
      </c>
      <c r="F17" s="116" t="n">
        <f aca="false">E17-D17</f>
        <v>0</v>
      </c>
    </row>
    <row r="18" customFormat="false" ht="15.75" hidden="false" customHeight="true" outlineLevel="0" collapsed="false">
      <c r="A18" s="123" t="s">
        <v>169</v>
      </c>
      <c r="B18" s="116" t="n">
        <v>850000</v>
      </c>
      <c r="C18" s="116" t="n">
        <v>850000</v>
      </c>
      <c r="D18" s="116" t="n">
        <v>850000</v>
      </c>
      <c r="E18" s="116" t="n">
        <v>850000</v>
      </c>
      <c r="F18" s="116" t="n">
        <f aca="false">E18-D18</f>
        <v>0</v>
      </c>
      <c r="H18" s="119"/>
    </row>
    <row r="19" customFormat="false" ht="15.75" hidden="false" customHeight="false" outlineLevel="0" collapsed="false">
      <c r="A19" s="123" t="s">
        <v>170</v>
      </c>
      <c r="B19" s="116" t="n">
        <v>400000</v>
      </c>
      <c r="C19" s="116" t="n">
        <v>400000</v>
      </c>
      <c r="D19" s="116" t="n">
        <v>400000</v>
      </c>
      <c r="E19" s="116" t="n">
        <v>400000</v>
      </c>
      <c r="F19" s="116" t="n">
        <f aca="false">E19-D19</f>
        <v>0</v>
      </c>
    </row>
    <row r="20" customFormat="false" ht="15.75" hidden="false" customHeight="false" outlineLevel="0" collapsed="false">
      <c r="A20" s="123" t="s">
        <v>171</v>
      </c>
      <c r="B20" s="116" t="n">
        <v>5500000</v>
      </c>
      <c r="C20" s="116" t="n">
        <v>5500000</v>
      </c>
      <c r="D20" s="116" t="n">
        <v>5500000</v>
      </c>
      <c r="E20" s="116" t="n">
        <v>5500000</v>
      </c>
      <c r="F20" s="116" t="n">
        <f aca="false">E20-D20</f>
        <v>0</v>
      </c>
    </row>
    <row r="21" customFormat="false" ht="15.75" hidden="false" customHeight="false" outlineLevel="0" collapsed="false">
      <c r="A21" s="123" t="s">
        <v>172</v>
      </c>
      <c r="B21" s="116" t="n">
        <v>1600000</v>
      </c>
      <c r="C21" s="116" t="n">
        <v>1600000</v>
      </c>
      <c r="D21" s="116" t="n">
        <v>1600000</v>
      </c>
      <c r="E21" s="116" t="n">
        <v>1600000</v>
      </c>
      <c r="F21" s="116" t="n">
        <f aca="false">E21-D21</f>
        <v>0</v>
      </c>
    </row>
    <row r="22" customFormat="false" ht="15.75" hidden="false" customHeight="false" outlineLevel="0" collapsed="false">
      <c r="A22" s="123" t="s">
        <v>173</v>
      </c>
      <c r="B22" s="116" t="n">
        <v>0</v>
      </c>
      <c r="C22" s="116" t="n">
        <v>0</v>
      </c>
      <c r="D22" s="116" t="n">
        <v>0</v>
      </c>
      <c r="E22" s="116" t="n">
        <v>0</v>
      </c>
      <c r="F22" s="116" t="n">
        <f aca="false">E22-D22</f>
        <v>0</v>
      </c>
    </row>
    <row r="23" customFormat="false" ht="15.75" hidden="false" customHeight="false" outlineLevel="0" collapsed="false">
      <c r="A23" s="123" t="s">
        <v>174</v>
      </c>
      <c r="B23" s="116" t="n">
        <v>1000000</v>
      </c>
      <c r="C23" s="116" t="n">
        <v>1000000</v>
      </c>
      <c r="D23" s="116" t="n">
        <v>1000000</v>
      </c>
      <c r="E23" s="116" t="n">
        <v>1000000</v>
      </c>
      <c r="F23" s="116" t="n">
        <f aca="false">E23-D23</f>
        <v>0</v>
      </c>
    </row>
    <row r="24" customFormat="false" ht="15.75" hidden="false" customHeight="false" outlineLevel="0" collapsed="false">
      <c r="A24" s="123" t="s">
        <v>175</v>
      </c>
      <c r="B24" s="116" t="n">
        <v>1000000</v>
      </c>
      <c r="C24" s="116" t="n">
        <v>1000000</v>
      </c>
      <c r="D24" s="116" t="n">
        <v>1000000</v>
      </c>
      <c r="E24" s="116" t="n">
        <v>1000000</v>
      </c>
      <c r="F24" s="116" t="n">
        <f aca="false">E24-D24</f>
        <v>0</v>
      </c>
    </row>
    <row r="25" s="126" customFormat="true" ht="15.75" hidden="false" customHeight="false" outlineLevel="0" collapsed="false">
      <c r="A25" s="124" t="s">
        <v>176</v>
      </c>
      <c r="B25" s="116" t="n">
        <v>2500000</v>
      </c>
      <c r="C25" s="116" t="n">
        <v>2500000</v>
      </c>
      <c r="D25" s="116" t="n">
        <v>2500000</v>
      </c>
      <c r="E25" s="116" t="n">
        <v>2500000</v>
      </c>
      <c r="F25" s="116" t="n">
        <f aca="false">E25-D25</f>
        <v>0</v>
      </c>
      <c r="G25" s="112"/>
    </row>
    <row r="26" s="126" customFormat="true" ht="15.75" hidden="false" customHeight="false" outlineLevel="0" collapsed="false">
      <c r="A26" s="124" t="s">
        <v>177</v>
      </c>
      <c r="B26" s="116" t="n">
        <v>5500000</v>
      </c>
      <c r="C26" s="125" t="n">
        <v>5500000</v>
      </c>
      <c r="D26" s="125" t="n">
        <v>5500000</v>
      </c>
      <c r="E26" s="125" t="n">
        <v>5500000</v>
      </c>
      <c r="F26" s="116" t="n">
        <f aca="false">E26-D26</f>
        <v>0</v>
      </c>
      <c r="G26" s="112"/>
    </row>
    <row r="27" s="126" customFormat="true" ht="15.75" hidden="false" customHeight="false" outlineLevel="0" collapsed="false">
      <c r="A27" s="127" t="s">
        <v>178</v>
      </c>
      <c r="B27" s="122" t="n">
        <v>4499213</v>
      </c>
      <c r="C27" s="128" t="n">
        <v>4499213</v>
      </c>
      <c r="D27" s="128" t="n">
        <v>4499213</v>
      </c>
      <c r="E27" s="128" t="n">
        <v>4499213</v>
      </c>
      <c r="F27" s="122" t="n">
        <f aca="false">E27-D27</f>
        <v>0</v>
      </c>
      <c r="G27" s="112"/>
    </row>
    <row r="28" customFormat="false" ht="15.75" hidden="false" customHeight="false" outlineLevel="0" collapsed="false">
      <c r="A28" s="123" t="s">
        <v>179</v>
      </c>
      <c r="B28" s="116" t="n">
        <v>300000</v>
      </c>
      <c r="C28" s="116" t="n">
        <v>300000</v>
      </c>
      <c r="D28" s="116" t="n">
        <v>300000</v>
      </c>
      <c r="E28" s="116" t="n">
        <v>300000</v>
      </c>
      <c r="F28" s="116" t="n">
        <f aca="false">E28-D28</f>
        <v>0</v>
      </c>
    </row>
    <row r="29" customFormat="false" ht="15.75" hidden="false" customHeight="false" outlineLevel="0" collapsed="false">
      <c r="A29" s="123" t="s">
        <v>180</v>
      </c>
      <c r="B29" s="116" t="n">
        <v>100000</v>
      </c>
      <c r="C29" s="116" t="n">
        <v>100000</v>
      </c>
      <c r="D29" s="116" t="n">
        <v>100000</v>
      </c>
      <c r="E29" s="116" t="n">
        <v>100000</v>
      </c>
      <c r="F29" s="116" t="n">
        <f aca="false">E29-D29</f>
        <v>0</v>
      </c>
    </row>
    <row r="30" s="126" customFormat="true" ht="31.5" hidden="false" customHeight="false" outlineLevel="0" collapsed="false">
      <c r="A30" s="124" t="s">
        <v>181</v>
      </c>
      <c r="B30" s="116" t="n">
        <v>5000000</v>
      </c>
      <c r="C30" s="125" t="n">
        <v>5000000</v>
      </c>
      <c r="D30" s="125" t="n">
        <f aca="false">5000000+123930</f>
        <v>5123930</v>
      </c>
      <c r="E30" s="125" t="n">
        <v>5123930</v>
      </c>
      <c r="F30" s="116" t="n">
        <f aca="false">E30-D30</f>
        <v>0</v>
      </c>
      <c r="G30" s="112"/>
    </row>
    <row r="31" s="126" customFormat="true" ht="15.75" hidden="false" customHeight="false" outlineLevel="0" collapsed="false">
      <c r="A31" s="127" t="s">
        <v>182</v>
      </c>
      <c r="B31" s="122" t="n">
        <f aca="false">83885+1214787</f>
        <v>1298672</v>
      </c>
      <c r="C31" s="128" t="n">
        <v>1298672</v>
      </c>
      <c r="D31" s="128" t="n">
        <v>1298672</v>
      </c>
      <c r="E31" s="128" t="n">
        <v>1298672</v>
      </c>
      <c r="F31" s="122" t="n">
        <f aca="false">E31-D31</f>
        <v>0</v>
      </c>
      <c r="G31" s="112"/>
    </row>
    <row r="32" customFormat="false" ht="15.75" hidden="false" customHeight="true" outlineLevel="0" collapsed="false">
      <c r="A32" s="123" t="s">
        <v>183</v>
      </c>
      <c r="B32" s="116" t="n">
        <v>1500000</v>
      </c>
      <c r="C32" s="116" t="n">
        <v>1500000</v>
      </c>
      <c r="D32" s="116" t="n">
        <f aca="false">1500000+1350000</f>
        <v>2850000</v>
      </c>
      <c r="E32" s="116" t="n">
        <v>2850000</v>
      </c>
      <c r="F32" s="116" t="n">
        <f aca="false">E32-D32</f>
        <v>0</v>
      </c>
    </row>
    <row r="33" customFormat="false" ht="15.75" hidden="false" customHeight="false" outlineLevel="0" collapsed="false">
      <c r="A33" s="123" t="s">
        <v>184</v>
      </c>
      <c r="B33" s="116" t="n">
        <v>0</v>
      </c>
      <c r="C33" s="116" t="n">
        <v>0</v>
      </c>
      <c r="D33" s="116" t="n">
        <v>0</v>
      </c>
      <c r="E33" s="116" t="n">
        <v>0</v>
      </c>
      <c r="F33" s="116" t="n">
        <f aca="false">E33-D33</f>
        <v>0</v>
      </c>
    </row>
    <row r="34" customFormat="false" ht="15.75" hidden="false" customHeight="false" outlineLevel="0" collapsed="false">
      <c r="A34" s="123" t="s">
        <v>185</v>
      </c>
      <c r="B34" s="116" t="n">
        <v>950000</v>
      </c>
      <c r="C34" s="116" t="n">
        <v>950000</v>
      </c>
      <c r="D34" s="116" t="n">
        <v>950000</v>
      </c>
      <c r="E34" s="116" t="n">
        <v>950000</v>
      </c>
      <c r="F34" s="116" t="n">
        <f aca="false">E34-D34</f>
        <v>0</v>
      </c>
    </row>
    <row r="36" customFormat="false" ht="15.75" hidden="false" customHeight="false" outlineLevel="0" collapsed="false">
      <c r="A36" s="115" t="s">
        <v>186</v>
      </c>
      <c r="B36" s="116"/>
      <c r="C36" s="116"/>
      <c r="D36" s="116"/>
      <c r="E36" s="116"/>
      <c r="F36" s="116"/>
    </row>
    <row r="37" customFormat="false" ht="31.5" hidden="false" customHeight="false" outlineLevel="0" collapsed="false">
      <c r="A37" s="129" t="s">
        <v>187</v>
      </c>
      <c r="B37" s="116" t="n">
        <f aca="false">'4. sz. tábla'!B5</f>
        <v>14343117</v>
      </c>
      <c r="C37" s="116" t="n">
        <f aca="false">'4. sz. tábla'!C5</f>
        <v>14343117</v>
      </c>
      <c r="D37" s="116" t="n">
        <f aca="false">'4. sz. tábla'!D5</f>
        <v>14281063</v>
      </c>
      <c r="E37" s="116" t="n">
        <f aca="false">'4. sz. tábla'!E5</f>
        <v>13015321</v>
      </c>
      <c r="F37" s="116" t="n">
        <f aca="false">E37-D37</f>
        <v>-1265742</v>
      </c>
      <c r="H37" s="119"/>
    </row>
    <row r="38" customFormat="false" ht="31.5" hidden="false" customHeight="false" outlineLevel="0" collapsed="false">
      <c r="A38" s="129" t="s">
        <v>188</v>
      </c>
      <c r="B38" s="116" t="n">
        <f aca="false">'4. sz. tábla'!B12</f>
        <v>100000</v>
      </c>
      <c r="C38" s="116" t="n">
        <f aca="false">'4. sz. tábla'!C12</f>
        <v>130000</v>
      </c>
      <c r="D38" s="116" t="n">
        <f aca="false">'4. sz. tábla'!D12</f>
        <v>130000</v>
      </c>
      <c r="E38" s="116" t="n">
        <f aca="false">'4. sz. tábla'!E12</f>
        <v>130000</v>
      </c>
      <c r="F38" s="116" t="n">
        <f aca="false">E38-D38</f>
        <v>0</v>
      </c>
    </row>
    <row r="39" customFormat="false" ht="15.75" hidden="false" customHeight="false" outlineLevel="0" collapsed="false">
      <c r="A39" s="129" t="s">
        <v>189</v>
      </c>
      <c r="B39" s="116" t="n">
        <v>0</v>
      </c>
      <c r="C39" s="116" t="n">
        <v>0</v>
      </c>
      <c r="D39" s="116" t="n">
        <v>0</v>
      </c>
      <c r="E39" s="116" t="n">
        <v>0</v>
      </c>
      <c r="F39" s="116" t="n">
        <v>0</v>
      </c>
    </row>
    <row r="40" customFormat="false" ht="15.75" hidden="false" customHeight="false" outlineLevel="0" collapsed="false">
      <c r="A40" s="115" t="s">
        <v>190</v>
      </c>
      <c r="B40" s="118" t="n">
        <f aca="false">SUM(B37:B39)</f>
        <v>14443117</v>
      </c>
      <c r="C40" s="118" t="n">
        <f aca="false">SUM(C37:C39)</f>
        <v>14473117</v>
      </c>
      <c r="D40" s="118" t="n">
        <f aca="false">SUM(D37:D39)</f>
        <v>14411063</v>
      </c>
      <c r="E40" s="118" t="n">
        <f aca="false">SUM(E37:E39)</f>
        <v>13145321</v>
      </c>
      <c r="F40" s="118" t="n">
        <f aca="false">SUM(F37:F39)</f>
        <v>-1265742</v>
      </c>
    </row>
    <row r="41" customFormat="false" ht="14.25" hidden="false" customHeight="true" outlineLevel="0" collapsed="false"/>
    <row r="42" customFormat="false" ht="15.75" hidden="false" customHeight="false" outlineLevel="0" collapsed="false">
      <c r="A42" s="115" t="s">
        <v>191</v>
      </c>
      <c r="B42" s="116"/>
      <c r="C42" s="116"/>
      <c r="D42" s="116"/>
      <c r="E42" s="116"/>
      <c r="F42" s="116"/>
    </row>
    <row r="43" customFormat="false" ht="15.75" hidden="false" customHeight="false" outlineLevel="0" collapsed="false">
      <c r="A43" s="120" t="s">
        <v>192</v>
      </c>
      <c r="B43" s="116"/>
      <c r="C43" s="116"/>
      <c r="D43" s="116"/>
      <c r="E43" s="116"/>
      <c r="F43" s="116"/>
    </row>
    <row r="44" customFormat="false" ht="15.75" hidden="false" customHeight="false" outlineLevel="0" collapsed="false">
      <c r="A44" s="120" t="s">
        <v>193</v>
      </c>
      <c r="B44" s="116"/>
      <c r="C44" s="116"/>
      <c r="D44" s="116"/>
      <c r="E44" s="116"/>
      <c r="F44" s="116"/>
    </row>
    <row r="45" customFormat="false" ht="15.75" hidden="false" customHeight="false" outlineLevel="0" collapsed="false">
      <c r="A45" s="120" t="s">
        <v>194</v>
      </c>
      <c r="B45" s="116" t="n">
        <v>3112000</v>
      </c>
      <c r="C45" s="116" t="n">
        <v>3112000</v>
      </c>
      <c r="D45" s="116" t="n">
        <v>3112000</v>
      </c>
      <c r="E45" s="116" t="n">
        <v>3112000</v>
      </c>
      <c r="F45" s="116" t="n">
        <f aca="false">E45-D45</f>
        <v>0</v>
      </c>
    </row>
    <row r="46" customFormat="false" ht="15.75" hidden="false" customHeight="false" outlineLevel="0" collapsed="false">
      <c r="A46" s="120" t="s">
        <v>195</v>
      </c>
      <c r="B46" s="116"/>
      <c r="C46" s="116"/>
      <c r="D46" s="116"/>
      <c r="E46" s="116"/>
      <c r="F46" s="116"/>
    </row>
    <row r="47" customFormat="false" ht="15.75" hidden="false" customHeight="false" outlineLevel="0" collapsed="false">
      <c r="A47" s="120" t="s">
        <v>196</v>
      </c>
      <c r="B47" s="116"/>
      <c r="C47" s="116"/>
      <c r="D47" s="116"/>
      <c r="E47" s="116"/>
      <c r="F47" s="116"/>
    </row>
    <row r="48" customFormat="false" ht="15.75" hidden="false" customHeight="false" outlineLevel="0" collapsed="false">
      <c r="A48" s="120" t="s">
        <v>197</v>
      </c>
      <c r="B48" s="116" t="n">
        <v>0</v>
      </c>
      <c r="C48" s="116" t="n">
        <v>0</v>
      </c>
      <c r="D48" s="116" t="n">
        <v>0</v>
      </c>
      <c r="E48" s="116" t="n">
        <v>0</v>
      </c>
      <c r="F48" s="116" t="n">
        <f aca="false">E48-D48</f>
        <v>0</v>
      </c>
    </row>
    <row r="49" customFormat="false" ht="15.75" hidden="false" customHeight="false" outlineLevel="0" collapsed="false">
      <c r="A49" s="120" t="s">
        <v>198</v>
      </c>
      <c r="B49" s="130" t="n">
        <v>342000</v>
      </c>
      <c r="C49" s="130" t="n">
        <v>342000</v>
      </c>
      <c r="D49" s="130" t="n">
        <v>342000</v>
      </c>
      <c r="E49" s="130" t="n">
        <v>342000</v>
      </c>
      <c r="F49" s="116" t="n">
        <f aca="false">E49-D49</f>
        <v>0</v>
      </c>
    </row>
    <row r="50" customFormat="false" ht="15.75" hidden="false" customHeight="false" outlineLevel="0" collapsed="false">
      <c r="A50" s="120" t="s">
        <v>199</v>
      </c>
      <c r="B50" s="116" t="n">
        <v>0</v>
      </c>
      <c r="C50" s="116" t="n">
        <v>0</v>
      </c>
      <c r="D50" s="116" t="n">
        <v>0</v>
      </c>
      <c r="E50" s="116" t="n">
        <v>0</v>
      </c>
      <c r="F50" s="116" t="n">
        <f aca="false">E50-D50</f>
        <v>0</v>
      </c>
    </row>
    <row r="51" customFormat="false" ht="15.75" hidden="false" customHeight="false" outlineLevel="0" collapsed="false">
      <c r="A51" s="115" t="s">
        <v>200</v>
      </c>
      <c r="B51" s="118" t="n">
        <f aca="false">SUM(B43:B50)</f>
        <v>3454000</v>
      </c>
      <c r="C51" s="118" t="n">
        <f aca="false">SUM(C43:C50)</f>
        <v>3454000</v>
      </c>
      <c r="D51" s="118" t="n">
        <f aca="false">SUM(D43:D50)</f>
        <v>3454000</v>
      </c>
      <c r="E51" s="118" t="n">
        <f aca="false">SUM(E43:E50)</f>
        <v>3454000</v>
      </c>
      <c r="F51" s="118" t="n">
        <f aca="false">E51-D51</f>
        <v>0</v>
      </c>
    </row>
    <row r="53" customFormat="false" ht="15.75" hidden="false" customHeight="false" outlineLevel="0" collapsed="false">
      <c r="A53" s="115" t="s">
        <v>201</v>
      </c>
      <c r="B53" s="118" t="n">
        <f aca="false">B7+B10+B13+B40+B51</f>
        <v>81874314</v>
      </c>
      <c r="C53" s="118" t="n">
        <f aca="false">C7+C10+C13+C40+C51</f>
        <v>82448039</v>
      </c>
      <c r="D53" s="118" t="n">
        <f aca="false">D7+D10+D13+D40+D51</f>
        <v>84418915</v>
      </c>
      <c r="E53" s="118" t="n">
        <f aca="false">E7+E10+E13+E40+E51</f>
        <v>83440567</v>
      </c>
      <c r="F53" s="118" t="n">
        <f aca="false">E53-D53</f>
        <v>-978348</v>
      </c>
    </row>
  </sheetData>
  <mergeCells count="1">
    <mergeCell ref="A2:F3"/>
  </mergeCells>
  <printOptions headings="false" gridLines="false" gridLinesSet="true" horizontalCentered="true" verticalCentered="false"/>
  <pageMargins left="0.708333333333333" right="0.747916666666667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3. melléklet
Az önkormányzat 2019. évi költségvetéséről szóló 3/2019. (II. 18.) önkormányzati rendelethez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H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ColWidth="9.15625" defaultRowHeight="15.75" zeroHeight="false" outlineLevelRow="0" outlineLevelCol="0"/>
  <cols>
    <col collapsed="false" customWidth="true" hidden="false" outlineLevel="0" max="1" min="1" style="131" width="56.7"/>
    <col collapsed="false" customWidth="true" hidden="false" outlineLevel="0" max="2" min="2" style="132" width="13.7"/>
    <col collapsed="false" customWidth="true" hidden="false" outlineLevel="0" max="5" min="3" style="3" width="14.43"/>
    <col collapsed="false" customWidth="true" hidden="false" outlineLevel="0" max="6" min="6" style="3" width="13.7"/>
    <col collapsed="false" customWidth="true" hidden="false" outlineLevel="0" max="7" min="7" style="132" width="10.29"/>
    <col collapsed="false" customWidth="true" hidden="false" outlineLevel="0" max="8" min="8" style="132" width="16.86"/>
    <col collapsed="false" customWidth="true" hidden="false" outlineLevel="0" max="9" min="9" style="132" width="15.71"/>
    <col collapsed="false" customWidth="true" hidden="false" outlineLevel="0" max="10" min="10" style="132" width="11.42"/>
    <col collapsed="false" customWidth="true" hidden="false" outlineLevel="0" max="11" min="11" style="132" width="10.99"/>
    <col collapsed="false" customWidth="true" hidden="false" outlineLevel="0" max="12" min="12" style="132" width="13.7"/>
    <col collapsed="false" customWidth="true" hidden="false" outlineLevel="0" max="13" min="13" style="132" width="16.29"/>
    <col collapsed="false" customWidth="true" hidden="false" outlineLevel="0" max="14" min="14" style="132" width="14.28"/>
    <col collapsed="false" customWidth="true" hidden="false" outlineLevel="0" max="15" min="15" style="132" width="13.01"/>
    <col collapsed="false" customWidth="true" hidden="false" outlineLevel="0" max="16" min="16" style="132" width="14.15"/>
    <col collapsed="false" customWidth="true" hidden="false" outlineLevel="0" max="17" min="17" style="132" width="13.57"/>
    <col collapsed="false" customWidth="false" hidden="false" outlineLevel="0" max="1025" min="18" style="132" width="9.14"/>
  </cols>
  <sheetData>
    <row r="1" customFormat="false" ht="39" hidden="false" customHeight="true" outlineLevel="0" collapsed="false">
      <c r="A1" s="133" t="s">
        <v>157</v>
      </c>
      <c r="B1" s="133"/>
      <c r="C1" s="133"/>
      <c r="D1" s="133"/>
      <c r="E1" s="133"/>
      <c r="F1" s="133"/>
    </row>
    <row r="4" s="134" customFormat="true" ht="63.75" hidden="false" customHeight="true" outlineLevel="0" collapsed="false">
      <c r="A4" s="114" t="s">
        <v>1</v>
      </c>
      <c r="B4" s="6" t="str">
        <f aca="false">'1.sz.tábla'!B6</f>
        <v>2019. évi eredeti előirányzat</v>
      </c>
      <c r="C4" s="6" t="str">
        <f aca="false">'1.sz.tábla'!C6</f>
        <v>I. Módosítás</v>
      </c>
      <c r="D4" s="6" t="s">
        <v>4</v>
      </c>
      <c r="E4" s="6" t="s">
        <v>5</v>
      </c>
      <c r="F4" s="6" t="str">
        <f aca="false">'1.sz.tábla'!F6</f>
        <v>Eltérés</v>
      </c>
    </row>
    <row r="5" s="134" customFormat="true" ht="15.75" hidden="false" customHeight="false" outlineLevel="0" collapsed="false">
      <c r="A5" s="135" t="s">
        <v>202</v>
      </c>
      <c r="B5" s="136" t="n">
        <f aca="false">SUM(B6:B11)</f>
        <v>14343117</v>
      </c>
      <c r="C5" s="136" t="n">
        <f aca="false">SUM(C6:C11)</f>
        <v>14343117</v>
      </c>
      <c r="D5" s="136" t="n">
        <f aca="false">SUM(D6:D11)</f>
        <v>14281063</v>
      </c>
      <c r="E5" s="136" t="n">
        <f aca="false">SUM(E6:E11)</f>
        <v>13015321</v>
      </c>
      <c r="F5" s="136" t="n">
        <f aca="false">E5-D5</f>
        <v>-1265742</v>
      </c>
    </row>
    <row r="6" s="134" customFormat="true" ht="19.5" hidden="false" customHeight="true" outlineLevel="0" collapsed="false">
      <c r="A6" s="137" t="s">
        <v>203</v>
      </c>
      <c r="B6" s="138" t="n">
        <v>6322531</v>
      </c>
      <c r="C6" s="138" t="n">
        <v>6322531</v>
      </c>
      <c r="D6" s="138" t="n">
        <v>6322531</v>
      </c>
      <c r="E6" s="138" t="n">
        <v>5056789</v>
      </c>
      <c r="F6" s="138" t="n">
        <f aca="false">E6-D6</f>
        <v>-1265742</v>
      </c>
    </row>
    <row r="7" s="134" customFormat="true" ht="19.5" hidden="false" customHeight="true" outlineLevel="0" collapsed="false">
      <c r="A7" s="139" t="s">
        <v>204</v>
      </c>
      <c r="B7" s="138" t="n">
        <v>6970586</v>
      </c>
      <c r="C7" s="138" t="n">
        <v>6970586</v>
      </c>
      <c r="D7" s="138" t="n">
        <v>6970586</v>
      </c>
      <c r="E7" s="138" t="n">
        <v>6970586</v>
      </c>
      <c r="F7" s="138" t="n">
        <f aca="false">E7-D7</f>
        <v>0</v>
      </c>
    </row>
    <row r="8" s="134" customFormat="true" ht="19.5" hidden="false" customHeight="true" outlineLevel="0" collapsed="false">
      <c r="A8" s="139" t="s">
        <v>205</v>
      </c>
      <c r="B8" s="138" t="n">
        <v>0</v>
      </c>
      <c r="C8" s="138" t="n">
        <v>0</v>
      </c>
      <c r="D8" s="138" t="n">
        <v>0</v>
      </c>
      <c r="E8" s="138" t="n">
        <v>0</v>
      </c>
      <c r="F8" s="138" t="n">
        <f aca="false">E8-D8</f>
        <v>0</v>
      </c>
    </row>
    <row r="9" s="134" customFormat="true" ht="19.5" hidden="false" customHeight="true" outlineLevel="0" collapsed="false">
      <c r="A9" s="137" t="s">
        <v>206</v>
      </c>
      <c r="B9" s="138" t="n">
        <v>0</v>
      </c>
      <c r="C9" s="138" t="n">
        <v>0</v>
      </c>
      <c r="D9" s="138" t="n">
        <v>0</v>
      </c>
      <c r="E9" s="138" t="n">
        <v>0</v>
      </c>
      <c r="F9" s="138" t="n">
        <f aca="false">E9-D9</f>
        <v>0</v>
      </c>
    </row>
    <row r="10" customFormat="false" ht="31.5" hidden="false" customHeight="false" outlineLevel="0" collapsed="false">
      <c r="A10" s="137" t="s">
        <v>207</v>
      </c>
      <c r="B10" s="138" t="n">
        <v>900000</v>
      </c>
      <c r="C10" s="138" t="n">
        <v>900000</v>
      </c>
      <c r="D10" s="138" t="n">
        <v>837946</v>
      </c>
      <c r="E10" s="138" t="n">
        <v>837946</v>
      </c>
      <c r="F10" s="138" t="n">
        <f aca="false">E10-D10</f>
        <v>0</v>
      </c>
    </row>
    <row r="11" customFormat="false" ht="19.5" hidden="false" customHeight="true" outlineLevel="0" collapsed="false">
      <c r="A11" s="104" t="s">
        <v>208</v>
      </c>
      <c r="B11" s="138" t="n">
        <v>150000</v>
      </c>
      <c r="C11" s="138" t="n">
        <v>150000</v>
      </c>
      <c r="D11" s="138" t="n">
        <v>150000</v>
      </c>
      <c r="E11" s="138" t="n">
        <v>150000</v>
      </c>
      <c r="F11" s="138" t="n">
        <f aca="false">E11-D11</f>
        <v>0</v>
      </c>
    </row>
    <row r="12" customFormat="false" ht="16.5" hidden="false" customHeight="true" outlineLevel="0" collapsed="false">
      <c r="A12" s="135" t="s">
        <v>209</v>
      </c>
      <c r="B12" s="136" t="n">
        <f aca="false">SUM(B13:B14)</f>
        <v>100000</v>
      </c>
      <c r="C12" s="136" t="n">
        <f aca="false">SUM(C13:C15)</f>
        <v>130000</v>
      </c>
      <c r="D12" s="136" t="n">
        <f aca="false">SUM(D13:D15)</f>
        <v>130000</v>
      </c>
      <c r="E12" s="136" t="n">
        <f aca="false">SUM(E13:E15)</f>
        <v>130000</v>
      </c>
      <c r="F12" s="136" t="n">
        <f aca="false">E12-D12</f>
        <v>0</v>
      </c>
    </row>
    <row r="13" customFormat="false" ht="16.5" hidden="false" customHeight="true" outlineLevel="0" collapsed="false">
      <c r="A13" s="140" t="s">
        <v>209</v>
      </c>
      <c r="B13" s="141" t="n">
        <v>100000</v>
      </c>
      <c r="C13" s="141" t="n">
        <v>0</v>
      </c>
      <c r="D13" s="141" t="n">
        <v>0</v>
      </c>
      <c r="E13" s="141" t="n">
        <v>0</v>
      </c>
      <c r="F13" s="141" t="n">
        <f aca="false">E13-D13</f>
        <v>0</v>
      </c>
    </row>
    <row r="14" customFormat="false" ht="16.5" hidden="false" customHeight="true" outlineLevel="0" collapsed="false">
      <c r="A14" s="142" t="s">
        <v>210</v>
      </c>
      <c r="B14" s="141" t="n">
        <v>0</v>
      </c>
      <c r="C14" s="138" t="n">
        <v>100000</v>
      </c>
      <c r="D14" s="138" t="n">
        <v>100000</v>
      </c>
      <c r="E14" s="138" t="n">
        <v>100000</v>
      </c>
      <c r="F14" s="141" t="n">
        <f aca="false">E14-D14</f>
        <v>0</v>
      </c>
    </row>
    <row r="15" customFormat="false" ht="31.5" hidden="false" customHeight="false" outlineLevel="0" collapsed="false">
      <c r="A15" s="137" t="s">
        <v>211</v>
      </c>
      <c r="B15" s="141" t="n">
        <v>0</v>
      </c>
      <c r="C15" s="138" t="n">
        <v>30000</v>
      </c>
      <c r="D15" s="138" t="n">
        <v>30000</v>
      </c>
      <c r="E15" s="138" t="n">
        <v>30000</v>
      </c>
      <c r="F15" s="141" t="n">
        <f aca="false">E15-D15</f>
        <v>0</v>
      </c>
    </row>
    <row r="16" customFormat="false" ht="15.75" hidden="false" customHeight="false" outlineLevel="0" collapsed="false">
      <c r="A16" s="142" t="s">
        <v>212</v>
      </c>
      <c r="B16" s="138"/>
      <c r="C16" s="36"/>
      <c r="D16" s="36"/>
      <c r="E16" s="36"/>
      <c r="F16" s="36"/>
    </row>
    <row r="17" customFormat="false" ht="16.5" hidden="false" customHeight="true" outlineLevel="0" collapsed="false">
      <c r="A17" s="142" t="s">
        <v>213</v>
      </c>
      <c r="B17" s="138"/>
      <c r="C17" s="36"/>
      <c r="D17" s="36"/>
      <c r="E17" s="36"/>
      <c r="F17" s="36"/>
    </row>
    <row r="18" customFormat="false" ht="16.5" hidden="false" customHeight="true" outlineLevel="0" collapsed="false">
      <c r="A18" s="142" t="s">
        <v>214</v>
      </c>
      <c r="B18" s="138"/>
      <c r="C18" s="36"/>
      <c r="D18" s="36"/>
      <c r="E18" s="36"/>
      <c r="F18" s="36"/>
    </row>
    <row r="19" customFormat="false" ht="16.5" hidden="false" customHeight="true" outlineLevel="0" collapsed="false">
      <c r="A19" s="142" t="s">
        <v>215</v>
      </c>
      <c r="B19" s="138"/>
      <c r="C19" s="36"/>
      <c r="D19" s="36"/>
      <c r="E19" s="36"/>
      <c r="F19" s="36"/>
      <c r="H19" s="143"/>
    </row>
    <row r="20" customFormat="false" ht="16.5" hidden="false" customHeight="true" outlineLevel="0" collapsed="false">
      <c r="A20" s="142" t="s">
        <v>216</v>
      </c>
      <c r="B20" s="138"/>
      <c r="C20" s="36"/>
      <c r="D20" s="36"/>
      <c r="E20" s="36"/>
      <c r="F20" s="36"/>
    </row>
    <row r="21" customFormat="false" ht="16.5" hidden="false" customHeight="true" outlineLevel="0" collapsed="false">
      <c r="A21" s="142"/>
      <c r="B21" s="138"/>
      <c r="C21" s="36"/>
      <c r="D21" s="36"/>
      <c r="E21" s="36"/>
      <c r="F21" s="36"/>
    </row>
    <row r="22" customFormat="false" ht="15" hidden="false" customHeight="true" outlineLevel="0" collapsed="false">
      <c r="A22" s="104"/>
      <c r="B22" s="138"/>
      <c r="C22" s="36"/>
      <c r="D22" s="36"/>
      <c r="E22" s="36"/>
      <c r="F22" s="36"/>
    </row>
    <row r="23" customFormat="false" ht="15" hidden="false" customHeight="true" outlineLevel="0" collapsed="false">
      <c r="A23" s="135" t="s">
        <v>217</v>
      </c>
      <c r="B23" s="136" t="n">
        <f aca="false">B12+B5</f>
        <v>14443117</v>
      </c>
      <c r="C23" s="136" t="n">
        <f aca="false">C12+C5</f>
        <v>14473117</v>
      </c>
      <c r="D23" s="136" t="n">
        <f aca="false">D12+D5</f>
        <v>14411063</v>
      </c>
      <c r="E23" s="136" t="n">
        <f aca="false">E12+E5</f>
        <v>13145321</v>
      </c>
      <c r="F23" s="136" t="n">
        <f aca="false">E23-D23</f>
        <v>-1265742</v>
      </c>
    </row>
    <row r="24" customFormat="false" ht="15" hidden="false" customHeight="true" outlineLevel="0" collapsed="false">
      <c r="A24" s="144"/>
      <c r="B24" s="145"/>
    </row>
    <row r="25" customFormat="false" ht="16.5" hidden="false" customHeight="true" outlineLevel="0" collapsed="false">
      <c r="A25" s="144"/>
      <c r="B25" s="145"/>
    </row>
    <row r="26" customFormat="false" ht="16.5" hidden="false" customHeight="true" outlineLevel="0" collapsed="false">
      <c r="A26" s="144"/>
      <c r="B26" s="145"/>
    </row>
    <row r="27" customFormat="false" ht="16.5" hidden="false" customHeight="true" outlineLevel="0" collapsed="false">
      <c r="A27" s="144"/>
      <c r="B27" s="145"/>
    </row>
    <row r="28" customFormat="false" ht="16.5" hidden="false" customHeight="true" outlineLevel="0" collapsed="false">
      <c r="A28" s="144"/>
      <c r="B28" s="145"/>
    </row>
    <row r="29" customFormat="false" ht="16.5" hidden="false" customHeight="true" outlineLevel="0" collapsed="false">
      <c r="A29" s="144"/>
      <c r="B29" s="145"/>
    </row>
    <row r="30" customFormat="false" ht="16.5" hidden="false" customHeight="true" outlineLevel="0" collapsed="false">
      <c r="A30" s="144"/>
      <c r="B30" s="145"/>
    </row>
    <row r="31" customFormat="false" ht="16.5" hidden="false" customHeight="true" outlineLevel="0" collapsed="false">
      <c r="A31" s="144"/>
      <c r="B31" s="145"/>
    </row>
    <row r="32" customFormat="false" ht="16.5" hidden="false" customHeight="true" outlineLevel="0" collapsed="false">
      <c r="A32" s="144"/>
      <c r="B32" s="145"/>
    </row>
    <row r="33" customFormat="false" ht="27.75" hidden="false" customHeight="true" outlineLevel="0" collapsed="false">
      <c r="A33" s="144"/>
      <c r="B33" s="145"/>
    </row>
    <row r="34" customFormat="false" ht="29.25" hidden="false" customHeight="true" outlineLevel="0" collapsed="false">
      <c r="A34" s="144"/>
      <c r="B34" s="145"/>
    </row>
    <row r="35" customFormat="false" ht="16.5" hidden="false" customHeight="true" outlineLevel="0" collapsed="false">
      <c r="A35" s="144"/>
      <c r="B35" s="145"/>
    </row>
    <row r="36" customFormat="false" ht="16.5" hidden="false" customHeight="true" outlineLevel="0" collapsed="false">
      <c r="A36" s="144"/>
      <c r="B36" s="145"/>
    </row>
    <row r="37" customFormat="false" ht="21" hidden="false" customHeight="true" outlineLevel="0" collapsed="false">
      <c r="A37" s="144"/>
      <c r="B37" s="145"/>
    </row>
    <row r="38" customFormat="false" ht="16.5" hidden="false" customHeight="true" outlineLevel="0" collapsed="false">
      <c r="A38" s="144"/>
      <c r="B38" s="145"/>
    </row>
    <row r="39" customFormat="false" ht="16.5" hidden="false" customHeight="true" outlineLevel="0" collapsed="false">
      <c r="A39" s="144"/>
      <c r="B39" s="145"/>
    </row>
    <row r="40" customFormat="false" ht="18.75" hidden="false" customHeight="true" outlineLevel="0" collapsed="false">
      <c r="A40" s="144"/>
      <c r="B40" s="145"/>
    </row>
    <row r="41" customFormat="false" ht="16.5" hidden="false" customHeight="true" outlineLevel="0" collapsed="false">
      <c r="A41" s="144"/>
      <c r="B41" s="145"/>
    </row>
    <row r="42" customFormat="false" ht="18" hidden="false" customHeight="true" outlineLevel="0" collapsed="false">
      <c r="A42" s="144"/>
      <c r="B42" s="145"/>
    </row>
    <row r="43" customFormat="false" ht="30" hidden="false" customHeight="true" outlineLevel="0" collapsed="false">
      <c r="A43" s="146"/>
      <c r="B43" s="145"/>
    </row>
    <row r="44" customFormat="false" ht="17.25" hidden="false" customHeight="true" outlineLevel="0" collapsed="false">
      <c r="A44" s="144"/>
      <c r="B44" s="145"/>
    </row>
    <row r="45" customFormat="false" ht="17.25" hidden="false" customHeight="true" outlineLevel="0" collapsed="false">
      <c r="A45" s="144"/>
      <c r="B45" s="147"/>
    </row>
    <row r="46" customFormat="false" ht="17.25" hidden="false" customHeight="true" outlineLevel="0" collapsed="false">
      <c r="A46" s="144"/>
      <c r="B46" s="147"/>
    </row>
    <row r="47" s="134" customFormat="true" ht="63.75" hidden="false" customHeight="true" outlineLevel="0" collapsed="false">
      <c r="A47" s="148"/>
      <c r="B47" s="5"/>
      <c r="C47" s="149"/>
      <c r="D47" s="149"/>
      <c r="E47" s="149"/>
    </row>
    <row r="48" customFormat="false" ht="29.25" hidden="false" customHeight="true" outlineLevel="0" collapsed="false">
      <c r="A48" s="146"/>
      <c r="B48" s="145"/>
    </row>
    <row r="49" customFormat="false" ht="19.5" hidden="false" customHeight="true" outlineLevel="0" collapsed="false">
      <c r="A49" s="146"/>
      <c r="B49" s="145"/>
    </row>
    <row r="50" customFormat="false" ht="18" hidden="false" customHeight="true" outlineLevel="0" collapsed="false">
      <c r="A50" s="144"/>
      <c r="B50" s="145"/>
    </row>
    <row r="51" customFormat="false" ht="16.5" hidden="false" customHeight="true" outlineLevel="0" collapsed="false">
      <c r="A51" s="146"/>
      <c r="B51" s="145"/>
    </row>
    <row r="52" customFormat="false" ht="18" hidden="false" customHeight="true" outlineLevel="0" collapsed="false">
      <c r="A52" s="144"/>
      <c r="B52" s="145"/>
    </row>
    <row r="53" customFormat="false" ht="30" hidden="false" customHeight="true" outlineLevel="0" collapsed="false">
      <c r="A53" s="146"/>
      <c r="B53" s="145"/>
    </row>
    <row r="54" customFormat="false" ht="18" hidden="false" customHeight="true" outlineLevel="0" collapsed="false">
      <c r="A54" s="146"/>
      <c r="B54" s="145"/>
    </row>
    <row r="55" customFormat="false" ht="21" hidden="false" customHeight="true" outlineLevel="0" collapsed="false">
      <c r="A55" s="150"/>
      <c r="B55" s="145"/>
    </row>
    <row r="56" customFormat="false" ht="18" hidden="false" customHeight="true" outlineLevel="0" collapsed="false">
      <c r="A56" s="151"/>
      <c r="B56" s="145"/>
    </row>
    <row r="57" customFormat="false" ht="15.75" hidden="false" customHeight="false" outlineLevel="0" collapsed="false">
      <c r="A57" s="151"/>
      <c r="B57" s="145"/>
    </row>
    <row r="58" customFormat="false" ht="15.75" hidden="false" customHeight="true" outlineLevel="0" collapsed="false">
      <c r="A58" s="151"/>
      <c r="B58" s="145"/>
    </row>
    <row r="59" customFormat="false" ht="16.5" hidden="false" customHeight="true" outlineLevel="0" collapsed="false">
      <c r="A59" s="151"/>
      <c r="B59" s="145"/>
    </row>
    <row r="60" customFormat="false" ht="18" hidden="false" customHeight="true" outlineLevel="0" collapsed="false">
      <c r="A60" s="152"/>
      <c r="B60" s="145"/>
    </row>
    <row r="61" customFormat="false" ht="33" hidden="false" customHeight="true" outlineLevel="0" collapsed="false">
      <c r="A61" s="151"/>
      <c r="B61" s="145"/>
    </row>
    <row r="62" customFormat="false" ht="15.75" hidden="false" customHeight="true" outlineLevel="0" collapsed="false">
      <c r="A62" s="151"/>
      <c r="B62" s="145"/>
    </row>
    <row r="63" customFormat="false" ht="15.75" hidden="false" customHeight="true" outlineLevel="0" collapsed="false">
      <c r="A63" s="151"/>
      <c r="B63" s="145"/>
    </row>
    <row r="64" customFormat="false" ht="15.75" hidden="false" customHeight="true" outlineLevel="0" collapsed="false">
      <c r="A64" s="151"/>
      <c r="B64" s="145"/>
    </row>
    <row r="65" customFormat="false" ht="15.75" hidden="false" customHeight="true" outlineLevel="0" collapsed="false">
      <c r="A65" s="151"/>
      <c r="B65" s="145"/>
    </row>
    <row r="66" customFormat="false" ht="15.75" hidden="false" customHeight="true" outlineLevel="0" collapsed="false">
      <c r="A66" s="151"/>
      <c r="B66" s="145"/>
    </row>
    <row r="67" customFormat="false" ht="15.75" hidden="false" customHeight="true" outlineLevel="0" collapsed="false">
      <c r="A67" s="151"/>
      <c r="B67" s="145"/>
    </row>
    <row r="68" customFormat="false" ht="15.75" hidden="false" customHeight="true" outlineLevel="0" collapsed="false">
      <c r="A68" s="151"/>
      <c r="B68" s="145"/>
    </row>
    <row r="69" customFormat="false" ht="15.75" hidden="false" customHeight="true" outlineLevel="0" collapsed="false">
      <c r="A69" s="151"/>
      <c r="B69" s="145"/>
    </row>
    <row r="70" customFormat="false" ht="15.75" hidden="false" customHeight="true" outlineLevel="0" collapsed="false">
      <c r="A70" s="151"/>
      <c r="B70" s="145"/>
    </row>
    <row r="71" customFormat="false" ht="15.75" hidden="false" customHeight="true" outlineLevel="0" collapsed="false">
      <c r="A71" s="151"/>
      <c r="B71" s="145"/>
    </row>
    <row r="72" customFormat="false" ht="15.75" hidden="false" customHeight="true" outlineLevel="0" collapsed="false">
      <c r="A72" s="151"/>
      <c r="B72" s="145"/>
    </row>
    <row r="73" customFormat="false" ht="15.75" hidden="false" customHeight="true" outlineLevel="0" collapsed="false">
      <c r="A73" s="151"/>
      <c r="B73" s="145"/>
    </row>
    <row r="74" customFormat="false" ht="15.75" hidden="false" customHeight="true" outlineLevel="0" collapsed="false">
      <c r="A74" s="151"/>
      <c r="B74" s="145"/>
    </row>
    <row r="75" customFormat="false" ht="15.75" hidden="false" customHeight="true" outlineLevel="0" collapsed="false">
      <c r="A75" s="151"/>
      <c r="B75" s="145"/>
    </row>
    <row r="76" customFormat="false" ht="15.75" hidden="false" customHeight="true" outlineLevel="0" collapsed="false">
      <c r="A76" s="150"/>
      <c r="B76" s="145"/>
    </row>
    <row r="77" customFormat="false" ht="15.75" hidden="false" customHeight="true" outlineLevel="0" collapsed="false">
      <c r="A77" s="150"/>
      <c r="B77" s="145"/>
    </row>
    <row r="78" customFormat="false" ht="15.75" hidden="false" customHeight="true" outlineLevel="0" collapsed="false">
      <c r="A78" s="150"/>
      <c r="B78" s="145"/>
    </row>
    <row r="79" customFormat="false" ht="15.75" hidden="false" customHeight="true" outlineLevel="0" collapsed="false">
      <c r="A79" s="150"/>
      <c r="B79" s="145"/>
    </row>
    <row r="80" customFormat="false" ht="15.75" hidden="false" customHeight="true" outlineLevel="0" collapsed="false">
      <c r="A80" s="150"/>
      <c r="B80" s="145"/>
    </row>
    <row r="81" customFormat="false" ht="15.75" hidden="false" customHeight="true" outlineLevel="0" collapsed="false">
      <c r="A81" s="150"/>
      <c r="B81" s="145"/>
    </row>
    <row r="82" customFormat="false" ht="15.75" hidden="false" customHeight="true" outlineLevel="0" collapsed="false">
      <c r="A82" s="150"/>
      <c r="B82" s="145"/>
    </row>
    <row r="83" customFormat="false" ht="15.75" hidden="false" customHeight="true" outlineLevel="0" collapsed="false">
      <c r="A83" s="150"/>
      <c r="B83" s="145"/>
    </row>
    <row r="84" customFormat="false" ht="15.75" hidden="false" customHeight="true" outlineLevel="0" collapsed="false">
      <c r="A84" s="150"/>
      <c r="B84" s="145"/>
    </row>
    <row r="85" s="155" customFormat="true" ht="20.25" hidden="false" customHeight="true" outlineLevel="0" collapsed="false">
      <c r="A85" s="153"/>
      <c r="B85" s="154"/>
      <c r="C85" s="27"/>
      <c r="D85" s="27"/>
      <c r="E85" s="27"/>
      <c r="F85" s="27"/>
    </row>
    <row r="86" customFormat="false" ht="20.25" hidden="false" customHeight="true" outlineLevel="0" collapsed="false">
      <c r="A86" s="156"/>
    </row>
  </sheetData>
  <mergeCells count="1">
    <mergeCell ref="A1:F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4. melléklet
Az önkormányzat 2019. évi költségvetéséről szóló 3/2019. (II. 18.) önkormányzati rendelethez</oddHeader>
    <oddFooter/>
  </headerFooter>
  <rowBreaks count="2" manualBreakCount="2">
    <brk id="44" man="true" max="16383" min="0"/>
    <brk id="86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I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ColWidth="9.15625" defaultRowHeight="15.75" zeroHeight="false" outlineLevelRow="0" outlineLevelCol="0"/>
  <cols>
    <col collapsed="false" customWidth="true" hidden="false" outlineLevel="0" max="1" min="1" style="157" width="36.99"/>
    <col collapsed="false" customWidth="true" hidden="false" outlineLevel="0" max="2" min="2" style="157" width="13.57"/>
    <col collapsed="false" customWidth="true" hidden="false" outlineLevel="0" max="5" min="3" style="157" width="15.42"/>
    <col collapsed="false" customWidth="true" hidden="false" outlineLevel="0" max="6" min="6" style="157" width="13.57"/>
    <col collapsed="false" customWidth="false" hidden="false" outlineLevel="0" max="7" min="7" style="157" width="9.14"/>
    <col collapsed="false" customWidth="true" hidden="false" outlineLevel="0" max="8" min="8" style="157" width="10.14"/>
    <col collapsed="false" customWidth="true" hidden="false" outlineLevel="0" max="9" min="9" style="157" width="13.01"/>
    <col collapsed="false" customWidth="true" hidden="false" outlineLevel="0" max="10" min="10" style="157" width="13.86"/>
    <col collapsed="false" customWidth="true" hidden="false" outlineLevel="0" max="11" min="11" style="157" width="11.42"/>
    <col collapsed="false" customWidth="true" hidden="false" outlineLevel="0" max="12" min="12" style="157" width="11.99"/>
    <col collapsed="false" customWidth="true" hidden="false" outlineLevel="0" max="13" min="13" style="157" width="12.57"/>
    <col collapsed="false" customWidth="true" hidden="false" outlineLevel="0" max="14" min="14" style="157" width="13.14"/>
    <col collapsed="false" customWidth="false" hidden="false" outlineLevel="0" max="1025" min="15" style="157" width="9.14"/>
  </cols>
  <sheetData>
    <row r="1" customFormat="false" ht="36" hidden="false" customHeight="true" outlineLevel="0" collapsed="false">
      <c r="A1" s="158" t="s">
        <v>218</v>
      </c>
      <c r="B1" s="158"/>
      <c r="C1" s="158"/>
      <c r="D1" s="158"/>
      <c r="E1" s="158"/>
      <c r="F1" s="158"/>
    </row>
    <row r="3" customFormat="false" ht="48" hidden="false" customHeight="true" outlineLevel="0" collapsed="false">
      <c r="A3" s="114" t="s">
        <v>1</v>
      </c>
      <c r="B3" s="114" t="str">
        <f aca="false">'1.sz.tábla'!B6</f>
        <v>2019. évi eredeti előirányzat</v>
      </c>
      <c r="C3" s="114" t="str">
        <f aca="false">'1.sz.tábla'!C6</f>
        <v>I. Módosítás</v>
      </c>
      <c r="D3" s="114" t="s">
        <v>4</v>
      </c>
      <c r="E3" s="114" t="s">
        <v>5</v>
      </c>
      <c r="F3" s="114" t="str">
        <f aca="false">'1.sz.tábla'!F6</f>
        <v>Eltérés</v>
      </c>
    </row>
    <row r="4" customFormat="false" ht="15.75" hidden="false" customHeight="false" outlineLevel="0" collapsed="false">
      <c r="A4" s="159" t="s">
        <v>219</v>
      </c>
      <c r="B4" s="160"/>
      <c r="C4" s="160"/>
      <c r="D4" s="160"/>
      <c r="E4" s="160"/>
      <c r="F4" s="160"/>
    </row>
    <row r="5" customFormat="false" ht="15.75" hidden="false" customHeight="true" outlineLevel="0" collapsed="false">
      <c r="A5" s="161" t="s">
        <v>220</v>
      </c>
      <c r="B5" s="161"/>
      <c r="C5" s="161"/>
      <c r="D5" s="161"/>
      <c r="E5" s="161"/>
      <c r="F5" s="161"/>
    </row>
    <row r="6" customFormat="false" ht="31.5" hidden="false" customHeight="false" outlineLevel="0" collapsed="false">
      <c r="A6" s="162" t="s">
        <v>221</v>
      </c>
      <c r="B6" s="160" t="n">
        <v>3302000</v>
      </c>
      <c r="C6" s="160" t="n">
        <f aca="false">2667000+635000</f>
        <v>3302000</v>
      </c>
      <c r="D6" s="160" t="n">
        <f aca="false">2667000+635000</f>
        <v>3302000</v>
      </c>
      <c r="E6" s="160" t="n">
        <f aca="false">6985000+1524000</f>
        <v>8509000</v>
      </c>
      <c r="F6" s="160" t="n">
        <f aca="false">E6-D6</f>
        <v>5207000</v>
      </c>
    </row>
    <row r="7" customFormat="false" ht="15.75" hidden="false" customHeight="true" outlineLevel="0" collapsed="false">
      <c r="A7" s="161" t="s">
        <v>222</v>
      </c>
      <c r="B7" s="161"/>
      <c r="C7" s="161"/>
      <c r="D7" s="161"/>
      <c r="E7" s="161"/>
      <c r="F7" s="161"/>
    </row>
    <row r="8" customFormat="false" ht="15.75" hidden="false" customHeight="false" outlineLevel="0" collapsed="false">
      <c r="A8" s="163" t="s">
        <v>223</v>
      </c>
      <c r="B8" s="160" t="n">
        <v>200000</v>
      </c>
      <c r="C8" s="160" t="n">
        <v>200000</v>
      </c>
      <c r="D8" s="160" t="n">
        <v>200000</v>
      </c>
      <c r="E8" s="160" t="n">
        <v>200000</v>
      </c>
      <c r="F8" s="160" t="n">
        <f aca="false">E8-D8</f>
        <v>0</v>
      </c>
    </row>
    <row r="9" customFormat="false" ht="17.25" hidden="false" customHeight="true" outlineLevel="0" collapsed="false">
      <c r="A9" s="163" t="s">
        <v>224</v>
      </c>
      <c r="B9" s="164" t="n">
        <v>1500000</v>
      </c>
      <c r="C9" s="160" t="n">
        <v>1500000</v>
      </c>
      <c r="D9" s="160" t="n">
        <v>1500000</v>
      </c>
      <c r="E9" s="160" t="n">
        <v>1500000</v>
      </c>
      <c r="F9" s="160" t="n">
        <f aca="false">E9-D9</f>
        <v>0</v>
      </c>
    </row>
    <row r="10" customFormat="false" ht="17.25" hidden="false" customHeight="true" outlineLevel="0" collapsed="false">
      <c r="A10" s="163" t="s">
        <v>225</v>
      </c>
      <c r="B10" s="160" t="n">
        <v>200000</v>
      </c>
      <c r="C10" s="160" t="n">
        <v>200000</v>
      </c>
      <c r="D10" s="160" t="n">
        <v>200000</v>
      </c>
      <c r="E10" s="160" t="n">
        <v>200000</v>
      </c>
      <c r="F10" s="160" t="n">
        <f aca="false">E10-D10</f>
        <v>0</v>
      </c>
    </row>
    <row r="11" customFormat="false" ht="15.75" hidden="false" customHeight="false" outlineLevel="0" collapsed="false">
      <c r="A11" s="163" t="s">
        <v>226</v>
      </c>
      <c r="B11" s="160" t="n">
        <v>200000</v>
      </c>
      <c r="C11" s="160" t="n">
        <v>200000</v>
      </c>
      <c r="D11" s="160" t="n">
        <v>200000</v>
      </c>
      <c r="E11" s="160" t="n">
        <v>200000</v>
      </c>
      <c r="F11" s="160" t="n">
        <f aca="false">E11-D11</f>
        <v>0</v>
      </c>
    </row>
    <row r="12" customFormat="false" ht="15.75" hidden="false" customHeight="false" outlineLevel="0" collapsed="false">
      <c r="A12" s="163" t="s">
        <v>227</v>
      </c>
      <c r="B12" s="160" t="n">
        <v>100000</v>
      </c>
      <c r="C12" s="160" t="n">
        <v>100000</v>
      </c>
      <c r="D12" s="160" t="n">
        <v>100000</v>
      </c>
      <c r="E12" s="160" t="n">
        <v>100000</v>
      </c>
      <c r="F12" s="160" t="n">
        <f aca="false">E12-D12</f>
        <v>0</v>
      </c>
    </row>
    <row r="13" customFormat="false" ht="15.75" hidden="false" customHeight="false" outlineLevel="0" collapsed="false">
      <c r="A13" s="163" t="s">
        <v>228</v>
      </c>
      <c r="B13" s="160" t="n">
        <v>300000</v>
      </c>
      <c r="C13" s="160" t="n">
        <v>300000</v>
      </c>
      <c r="D13" s="160" t="n">
        <v>300000</v>
      </c>
      <c r="E13" s="160" t="n">
        <v>300000</v>
      </c>
      <c r="F13" s="160" t="n">
        <f aca="false">E13-D13</f>
        <v>0</v>
      </c>
    </row>
    <row r="14" customFormat="false" ht="15.75" hidden="false" customHeight="false" outlineLevel="0" collapsed="false">
      <c r="A14" s="165" t="s">
        <v>229</v>
      </c>
      <c r="B14" s="166" t="n">
        <v>331211</v>
      </c>
      <c r="C14" s="166" t="n">
        <v>331211</v>
      </c>
      <c r="D14" s="166" t="n">
        <v>331211</v>
      </c>
      <c r="E14" s="166" t="n">
        <v>331211</v>
      </c>
      <c r="F14" s="160" t="n">
        <f aca="false">E14-D14</f>
        <v>0</v>
      </c>
    </row>
    <row r="15" customFormat="false" ht="15.75" hidden="false" customHeight="false" outlineLevel="0" collapsed="false">
      <c r="A15" s="163" t="s">
        <v>230</v>
      </c>
      <c r="B15" s="160" t="n">
        <v>500000</v>
      </c>
      <c r="C15" s="160" t="n">
        <v>500000</v>
      </c>
      <c r="D15" s="160" t="n">
        <v>500000</v>
      </c>
      <c r="E15" s="160" t="n">
        <v>500000</v>
      </c>
      <c r="F15" s="160" t="n">
        <f aca="false">E15-D15</f>
        <v>0</v>
      </c>
    </row>
    <row r="16" customFormat="false" ht="15.75" hidden="false" customHeight="false" outlineLevel="0" collapsed="false">
      <c r="A16" s="163" t="s">
        <v>231</v>
      </c>
      <c r="B16" s="160" t="n">
        <v>200000</v>
      </c>
      <c r="C16" s="160" t="n">
        <v>200000</v>
      </c>
      <c r="D16" s="160" t="n">
        <v>200000</v>
      </c>
      <c r="E16" s="160" t="n">
        <v>200000</v>
      </c>
      <c r="F16" s="160" t="n">
        <f aca="false">E16-D16</f>
        <v>0</v>
      </c>
    </row>
    <row r="17" customFormat="false" ht="15.75" hidden="false" customHeight="false" outlineLevel="0" collapsed="false">
      <c r="A17" s="163" t="s">
        <v>232</v>
      </c>
      <c r="B17" s="160" t="n">
        <v>0</v>
      </c>
      <c r="C17" s="160" t="n">
        <v>0</v>
      </c>
      <c r="D17" s="160" t="n">
        <v>2046183</v>
      </c>
      <c r="E17" s="160" t="n">
        <v>2046183</v>
      </c>
      <c r="F17" s="160" t="n">
        <f aca="false">E17-D17</f>
        <v>0</v>
      </c>
    </row>
    <row r="18" customFormat="false" ht="15.75" hidden="false" customHeight="false" outlineLevel="0" collapsed="false">
      <c r="A18" s="163" t="s">
        <v>233</v>
      </c>
      <c r="B18" s="160" t="n">
        <v>500000</v>
      </c>
      <c r="C18" s="160" t="n">
        <v>500000</v>
      </c>
      <c r="D18" s="160" t="n">
        <v>500000</v>
      </c>
      <c r="E18" s="160" t="n">
        <v>500000</v>
      </c>
      <c r="F18" s="160" t="n">
        <f aca="false">E18-D18</f>
        <v>0</v>
      </c>
    </row>
    <row r="19" customFormat="false" ht="15.75" hidden="false" customHeight="false" outlineLevel="0" collapsed="false">
      <c r="A19" s="163"/>
      <c r="B19" s="160" t="n">
        <v>0</v>
      </c>
      <c r="C19" s="160" t="n">
        <v>0</v>
      </c>
      <c r="D19" s="160" t="n">
        <v>0</v>
      </c>
      <c r="E19" s="160" t="n">
        <v>3278378</v>
      </c>
      <c r="F19" s="160" t="n">
        <f aca="false">E19-D19</f>
        <v>3278378</v>
      </c>
    </row>
    <row r="20" customFormat="false" ht="15.75" hidden="false" customHeight="false" outlineLevel="0" collapsed="false">
      <c r="A20" s="159" t="s">
        <v>234</v>
      </c>
      <c r="B20" s="167" t="n">
        <f aca="false">SUM(B6:B19)</f>
        <v>7333211</v>
      </c>
      <c r="C20" s="167" t="n">
        <f aca="false">SUM(C6:C19)</f>
        <v>7333211</v>
      </c>
      <c r="D20" s="167" t="n">
        <f aca="false">SUM(D6:D19)</f>
        <v>9379394</v>
      </c>
      <c r="E20" s="167" t="n">
        <f aca="false">SUM(E6:E19)</f>
        <v>17864772</v>
      </c>
      <c r="F20" s="167" t="n">
        <f aca="false">E20-D20</f>
        <v>8485378</v>
      </c>
    </row>
    <row r="21" customFormat="false" ht="15.75" hidden="false" customHeight="false" outlineLevel="0" collapsed="false">
      <c r="A21" s="159"/>
      <c r="B21" s="160"/>
      <c r="C21" s="160"/>
      <c r="D21" s="160"/>
      <c r="E21" s="160"/>
      <c r="F21" s="160"/>
    </row>
    <row r="22" customFormat="false" ht="15.75" hidden="false" customHeight="false" outlineLevel="0" collapsed="false">
      <c r="A22" s="159" t="s">
        <v>235</v>
      </c>
      <c r="B22" s="160"/>
      <c r="C22" s="160"/>
      <c r="D22" s="160"/>
      <c r="E22" s="160"/>
      <c r="F22" s="160"/>
    </row>
    <row r="23" customFormat="false" ht="31.5" hidden="false" customHeight="false" outlineLevel="0" collapsed="false">
      <c r="A23" s="162" t="s">
        <v>236</v>
      </c>
      <c r="B23" s="168" t="n">
        <v>500000</v>
      </c>
      <c r="C23" s="168" t="n">
        <v>500000</v>
      </c>
      <c r="D23" s="168" t="n">
        <v>500000</v>
      </c>
      <c r="E23" s="168" t="n">
        <v>500000</v>
      </c>
      <c r="F23" s="168" t="n">
        <f aca="false">E23-D23</f>
        <v>0</v>
      </c>
    </row>
    <row r="24" customFormat="false" ht="31.5" hidden="false" customHeight="false" outlineLevel="0" collapsed="false">
      <c r="A24" s="162" t="s">
        <v>237</v>
      </c>
      <c r="B24" s="168" t="n">
        <v>60000</v>
      </c>
      <c r="C24" s="168" t="n">
        <f aca="false">60000+28000</f>
        <v>88000</v>
      </c>
      <c r="D24" s="168" t="n">
        <v>88000</v>
      </c>
      <c r="E24" s="168" t="n">
        <v>88000</v>
      </c>
      <c r="F24" s="168" t="n">
        <f aca="false">E24-D24</f>
        <v>0</v>
      </c>
    </row>
    <row r="25" customFormat="false" ht="15.75" hidden="false" customHeight="false" outlineLevel="0" collapsed="false">
      <c r="A25" s="162" t="s">
        <v>238</v>
      </c>
      <c r="B25" s="168" t="n">
        <v>1500000</v>
      </c>
      <c r="C25" s="168" t="n">
        <v>1500000</v>
      </c>
      <c r="D25" s="168" t="n">
        <v>1500000</v>
      </c>
      <c r="E25" s="168" t="n">
        <v>1500000</v>
      </c>
      <c r="F25" s="168" t="n">
        <f aca="false">E25-D25</f>
        <v>0</v>
      </c>
    </row>
    <row r="26" s="169" customFormat="true" ht="31.5" hidden="false" customHeight="false" outlineLevel="0" collapsed="false">
      <c r="A26" s="162" t="s">
        <v>239</v>
      </c>
      <c r="B26" s="168" t="n">
        <v>10600</v>
      </c>
      <c r="C26" s="168" t="n">
        <v>10600</v>
      </c>
      <c r="D26" s="168" t="n">
        <v>10600</v>
      </c>
      <c r="E26" s="168" t="n">
        <v>10600</v>
      </c>
      <c r="F26" s="168" t="n">
        <f aca="false">E26-D26</f>
        <v>0</v>
      </c>
      <c r="I26" s="170"/>
    </row>
    <row r="27" s="169" customFormat="true" ht="18.75" hidden="false" customHeight="true" outlineLevel="0" collapsed="false">
      <c r="A27" s="162" t="s">
        <v>240</v>
      </c>
      <c r="B27" s="168" t="n">
        <v>0</v>
      </c>
      <c r="C27" s="168" t="n">
        <v>100000000</v>
      </c>
      <c r="D27" s="168" t="n">
        <v>100000000</v>
      </c>
      <c r="E27" s="168" t="n">
        <v>100000000</v>
      </c>
      <c r="F27" s="168" t="n">
        <f aca="false">E27-D27</f>
        <v>0</v>
      </c>
      <c r="I27" s="170"/>
    </row>
    <row r="28" s="169" customFormat="true" ht="15.75" hidden="false" customHeight="false" outlineLevel="0" collapsed="false">
      <c r="A28" s="159" t="s">
        <v>241</v>
      </c>
      <c r="B28" s="171" t="n">
        <f aca="false">SUM(B23:B27)</f>
        <v>2070600</v>
      </c>
      <c r="C28" s="171" t="n">
        <f aca="false">SUM(C23:C27)</f>
        <v>102098600</v>
      </c>
      <c r="D28" s="171" t="n">
        <f aca="false">SUM(D23:D27)</f>
        <v>102098600</v>
      </c>
      <c r="E28" s="171" t="n">
        <f aca="false">SUM(E23:E27)</f>
        <v>102098600</v>
      </c>
      <c r="F28" s="171" t="n">
        <f aca="false">E28-D28</f>
        <v>0</v>
      </c>
    </row>
    <row r="29" s="169" customFormat="true" ht="15.75" hidden="false" customHeight="false" outlineLevel="0" collapsed="false">
      <c r="A29" s="172"/>
      <c r="B29" s="172"/>
      <c r="C29" s="172"/>
      <c r="D29" s="172"/>
      <c r="E29" s="172"/>
      <c r="F29" s="172"/>
    </row>
    <row r="30" customFormat="false" ht="15.75" hidden="false" customHeight="false" outlineLevel="0" collapsed="false">
      <c r="A30" s="159" t="s">
        <v>242</v>
      </c>
      <c r="B30" s="173" t="n">
        <f aca="false">B31</f>
        <v>64290</v>
      </c>
      <c r="C30" s="173" t="n">
        <f aca="false">C31</f>
        <v>64290</v>
      </c>
      <c r="D30" s="173" t="n">
        <f aca="false">D31</f>
        <v>64290</v>
      </c>
      <c r="E30" s="173" t="n">
        <f aca="false">E31</f>
        <v>64290</v>
      </c>
      <c r="F30" s="173" t="n">
        <f aca="false">E30-D30</f>
        <v>0</v>
      </c>
    </row>
    <row r="31" customFormat="false" ht="31.5" hidden="false" customHeight="false" outlineLevel="0" collapsed="false">
      <c r="A31" s="162" t="s">
        <v>243</v>
      </c>
      <c r="B31" s="174" t="n">
        <v>64290</v>
      </c>
      <c r="C31" s="174" t="n">
        <v>64290</v>
      </c>
      <c r="D31" s="174" t="n">
        <v>64290</v>
      </c>
      <c r="E31" s="174" t="n">
        <v>64290</v>
      </c>
      <c r="F31" s="174" t="n">
        <f aca="false">E31-D31</f>
        <v>0</v>
      </c>
    </row>
    <row r="32" customFormat="false" ht="15.75" hidden="false" customHeight="false" outlineLevel="0" collapsed="false">
      <c r="A32" s="159"/>
      <c r="B32" s="174"/>
      <c r="C32" s="174"/>
      <c r="D32" s="174"/>
      <c r="E32" s="174"/>
      <c r="F32" s="174"/>
    </row>
    <row r="33" customFormat="false" ht="15.75" hidden="false" customHeight="false" outlineLevel="0" collapsed="false">
      <c r="A33" s="167" t="s">
        <v>244</v>
      </c>
      <c r="B33" s="167" t="n">
        <f aca="false">B30+B28+B20</f>
        <v>9468101</v>
      </c>
      <c r="C33" s="167" t="n">
        <f aca="false">C30+C28+C20</f>
        <v>109496101</v>
      </c>
      <c r="D33" s="167" t="n">
        <f aca="false">D30+D28+D20</f>
        <v>111542284</v>
      </c>
      <c r="E33" s="167" t="n">
        <f aca="false">E30+E28+E20</f>
        <v>120027662</v>
      </c>
      <c r="F33" s="167" t="n">
        <f aca="false">E33-D33</f>
        <v>8485378</v>
      </c>
    </row>
    <row r="34" customFormat="false" ht="15.75" hidden="false" customHeight="false" outlineLevel="0" collapsed="false">
      <c r="A34" s="175"/>
      <c r="B34" s="175"/>
      <c r="C34" s="175"/>
      <c r="D34" s="175"/>
      <c r="E34" s="175"/>
      <c r="F34" s="175"/>
    </row>
    <row r="35" customFormat="false" ht="15.75" hidden="false" customHeight="false" outlineLevel="0" collapsed="false">
      <c r="A35" s="176" t="s">
        <v>245</v>
      </c>
      <c r="B35" s="176"/>
      <c r="C35" s="176"/>
      <c r="D35" s="176"/>
      <c r="E35" s="176"/>
      <c r="F35" s="176"/>
    </row>
    <row r="36" customFormat="false" ht="15.75" hidden="false" customHeight="false" outlineLevel="0" collapsed="false">
      <c r="A36" s="177" t="s">
        <v>246</v>
      </c>
      <c r="B36" s="174"/>
      <c r="C36" s="174"/>
      <c r="D36" s="174"/>
      <c r="E36" s="174"/>
      <c r="F36" s="174"/>
    </row>
    <row r="37" s="169" customFormat="true" ht="15.75" hidden="false" customHeight="false" outlineLevel="0" collapsed="false">
      <c r="A37" s="177" t="s">
        <v>247</v>
      </c>
      <c r="B37" s="174"/>
      <c r="C37" s="174"/>
      <c r="D37" s="174"/>
      <c r="E37" s="174"/>
      <c r="F37" s="174"/>
    </row>
    <row r="38" customFormat="false" ht="31.5" hidden="false" customHeight="false" outlineLevel="0" collapsed="false">
      <c r="A38" s="177" t="s">
        <v>33</v>
      </c>
      <c r="B38" s="174" t="n">
        <v>2147175</v>
      </c>
      <c r="C38" s="174" t="n">
        <v>2147175</v>
      </c>
      <c r="D38" s="174" t="n">
        <v>2147175</v>
      </c>
      <c r="E38" s="174" t="n">
        <f aca="false">2147175+83692</f>
        <v>2230867</v>
      </c>
      <c r="F38" s="174" t="n">
        <f aca="false">E38-D38</f>
        <v>83692</v>
      </c>
    </row>
    <row r="39" customFormat="false" ht="31.5" hidden="false" customHeight="false" outlineLevel="0" collapsed="false">
      <c r="A39" s="176" t="s">
        <v>248</v>
      </c>
      <c r="B39" s="176" t="n">
        <f aca="false">SUM(B36:B38)</f>
        <v>2147175</v>
      </c>
      <c r="C39" s="176" t="n">
        <f aca="false">SUM(C36:C38)</f>
        <v>2147175</v>
      </c>
      <c r="D39" s="176" t="n">
        <f aca="false">SUM(D36:D38)</f>
        <v>2147175</v>
      </c>
      <c r="E39" s="176" t="n">
        <f aca="false">SUM(E36:E38)</f>
        <v>2230867</v>
      </c>
      <c r="F39" s="176" t="n">
        <f aca="false">E39-D39</f>
        <v>83692</v>
      </c>
    </row>
    <row r="40" customFormat="false" ht="15.75" hidden="false" customHeight="false" outlineLevel="0" collapsed="false">
      <c r="A40" s="178"/>
      <c r="B40" s="174"/>
      <c r="C40" s="174"/>
      <c r="D40" s="174"/>
      <c r="E40" s="174"/>
      <c r="F40" s="174"/>
    </row>
    <row r="41" customFormat="false" ht="15.75" hidden="false" customHeight="false" outlineLevel="0" collapsed="false">
      <c r="A41" s="159"/>
      <c r="B41" s="167"/>
      <c r="C41" s="167"/>
      <c r="D41" s="167"/>
      <c r="E41" s="167"/>
      <c r="F41" s="167"/>
    </row>
    <row r="42" customFormat="false" ht="15.75" hidden="false" customHeight="false" outlineLevel="0" collapsed="false">
      <c r="A42" s="159" t="s">
        <v>249</v>
      </c>
      <c r="B42" s="159" t="n">
        <f aca="false">B39+B33</f>
        <v>11615276</v>
      </c>
      <c r="C42" s="159" t="n">
        <f aca="false">C39+C33</f>
        <v>111643276</v>
      </c>
      <c r="D42" s="159" t="n">
        <f aca="false">D39+D33</f>
        <v>113689459</v>
      </c>
      <c r="E42" s="159" t="n">
        <f aca="false">E39+E33</f>
        <v>122258529</v>
      </c>
      <c r="F42" s="159" t="n">
        <f aca="false">E42-D42</f>
        <v>8569070</v>
      </c>
    </row>
    <row r="43" customFormat="false" ht="15.75" hidden="false" customHeight="false" outlineLevel="0" collapsed="false">
      <c r="A43" s="179"/>
      <c r="B43" s="179"/>
      <c r="C43" s="179"/>
      <c r="D43" s="179"/>
      <c r="E43" s="179"/>
      <c r="F43" s="180"/>
    </row>
    <row r="44" customFormat="false" ht="15.75" hidden="false" customHeight="false" outlineLevel="0" collapsed="false">
      <c r="A44" s="179"/>
      <c r="B44" s="179"/>
      <c r="C44" s="179"/>
      <c r="D44" s="179"/>
      <c r="E44" s="179"/>
      <c r="F44" s="180"/>
    </row>
    <row r="45" customFormat="false" ht="15.75" hidden="false" customHeight="false" outlineLevel="0" collapsed="false">
      <c r="A45" s="179"/>
      <c r="B45" s="179"/>
      <c r="C45" s="179"/>
      <c r="D45" s="179"/>
      <c r="E45" s="179"/>
      <c r="F45" s="180"/>
    </row>
    <row r="46" customFormat="false" ht="15.75" hidden="false" customHeight="false" outlineLevel="0" collapsed="false">
      <c r="A46" s="180"/>
      <c r="B46" s="180"/>
      <c r="C46" s="179"/>
      <c r="D46" s="179"/>
      <c r="E46" s="179"/>
      <c r="F46" s="181"/>
    </row>
    <row r="47" customFormat="false" ht="15.75" hidden="false" customHeight="false" outlineLevel="0" collapsed="false">
      <c r="A47" s="180"/>
      <c r="B47" s="180"/>
      <c r="C47" s="179"/>
      <c r="D47" s="179"/>
      <c r="E47" s="179"/>
      <c r="F47" s="180"/>
    </row>
    <row r="48" customFormat="false" ht="15.75" hidden="false" customHeight="false" outlineLevel="0" collapsed="false">
      <c r="A48" s="180"/>
      <c r="B48" s="180"/>
      <c r="C48" s="179"/>
      <c r="D48" s="179"/>
      <c r="E48" s="179"/>
      <c r="F48" s="180"/>
    </row>
    <row r="49" customFormat="false" ht="15.75" hidden="false" customHeight="false" outlineLevel="0" collapsed="false">
      <c r="A49" s="180"/>
      <c r="B49" s="180"/>
      <c r="C49" s="179"/>
      <c r="D49" s="179"/>
      <c r="E49" s="179"/>
      <c r="F49" s="180"/>
    </row>
    <row r="50" customFormat="false" ht="15.75" hidden="false" customHeight="false" outlineLevel="0" collapsed="false">
      <c r="A50" s="180"/>
      <c r="B50" s="180"/>
      <c r="C50" s="179"/>
      <c r="D50" s="179"/>
      <c r="E50" s="179"/>
      <c r="F50" s="180"/>
    </row>
    <row r="51" customFormat="false" ht="15.75" hidden="false" customHeight="false" outlineLevel="0" collapsed="false">
      <c r="A51" s="180"/>
      <c r="B51" s="180"/>
      <c r="C51" s="179"/>
      <c r="D51" s="179"/>
      <c r="E51" s="179"/>
      <c r="F51" s="181"/>
    </row>
    <row r="52" customFormat="false" ht="15.75" hidden="false" customHeight="false" outlineLevel="0" collapsed="false">
      <c r="A52" s="180"/>
      <c r="B52" s="180"/>
      <c r="C52" s="179"/>
      <c r="D52" s="179"/>
      <c r="E52" s="179"/>
      <c r="F52" s="180"/>
    </row>
    <row r="53" customFormat="false" ht="15.75" hidden="false" customHeight="false" outlineLevel="0" collapsed="false">
      <c r="A53" s="180"/>
      <c r="B53" s="180"/>
      <c r="C53" s="179"/>
      <c r="D53" s="179"/>
      <c r="E53" s="179"/>
      <c r="F53" s="180"/>
    </row>
    <row r="54" customFormat="false" ht="15.75" hidden="false" customHeight="false" outlineLevel="0" collapsed="false">
      <c r="A54" s="180"/>
      <c r="B54" s="180"/>
      <c r="C54" s="179"/>
      <c r="D54" s="179"/>
      <c r="E54" s="179"/>
      <c r="F54" s="180"/>
    </row>
    <row r="55" customFormat="false" ht="15.75" hidden="false" customHeight="false" outlineLevel="0" collapsed="false">
      <c r="A55" s="180"/>
      <c r="B55" s="180"/>
      <c r="C55" s="179"/>
      <c r="D55" s="179"/>
      <c r="E55" s="179"/>
      <c r="F55" s="180"/>
    </row>
    <row r="56" customFormat="false" ht="15.75" hidden="false" customHeight="false" outlineLevel="0" collapsed="false">
      <c r="A56" s="180"/>
      <c r="B56" s="180"/>
      <c r="C56" s="179"/>
      <c r="D56" s="179"/>
      <c r="E56" s="179"/>
      <c r="F56" s="180"/>
    </row>
    <row r="57" customFormat="false" ht="15.75" hidden="false" customHeight="false" outlineLevel="0" collapsed="false">
      <c r="A57" s="180"/>
      <c r="B57" s="180"/>
      <c r="C57" s="179"/>
      <c r="D57" s="179"/>
      <c r="E57" s="179"/>
      <c r="F57" s="180"/>
    </row>
    <row r="58" customFormat="false" ht="14.25" hidden="false" customHeight="true" outlineLevel="0" collapsed="false">
      <c r="A58" s="180"/>
      <c r="B58" s="180"/>
      <c r="C58" s="179"/>
      <c r="D58" s="179"/>
      <c r="E58" s="179"/>
      <c r="F58" s="180"/>
    </row>
    <row r="59" customFormat="false" ht="14.25" hidden="false" customHeight="true" outlineLevel="0" collapsed="false">
      <c r="A59" s="180"/>
      <c r="B59" s="180"/>
      <c r="C59" s="179"/>
      <c r="D59" s="179"/>
      <c r="E59" s="179"/>
      <c r="F59" s="180"/>
    </row>
    <row r="60" customFormat="false" ht="30" hidden="false" customHeight="true" outlineLevel="0" collapsed="false">
      <c r="A60" s="180"/>
      <c r="B60" s="180"/>
      <c r="C60" s="179"/>
      <c r="D60" s="179"/>
      <c r="E60" s="179"/>
      <c r="F60" s="180"/>
    </row>
    <row r="61" customFormat="false" ht="16.5" hidden="false" customHeight="true" outlineLevel="0" collapsed="false">
      <c r="A61" s="180"/>
      <c r="B61" s="180"/>
      <c r="C61" s="179"/>
      <c r="D61" s="179"/>
      <c r="E61" s="179"/>
      <c r="F61" s="180"/>
    </row>
    <row r="62" customFormat="false" ht="15.75" hidden="false" customHeight="false" outlineLevel="0" collapsed="false">
      <c r="A62" s="180"/>
      <c r="B62" s="180"/>
      <c r="C62" s="179"/>
      <c r="D62" s="179"/>
      <c r="E62" s="179"/>
      <c r="F62" s="179"/>
    </row>
    <row r="63" customFormat="false" ht="15.75" hidden="false" customHeight="false" outlineLevel="0" collapsed="false">
      <c r="A63" s="180"/>
      <c r="B63" s="180"/>
      <c r="C63" s="5"/>
      <c r="D63" s="5"/>
      <c r="E63" s="5"/>
      <c r="F63" s="5"/>
    </row>
    <row r="64" customFormat="false" ht="15.75" hidden="false" customHeight="false" outlineLevel="0" collapsed="false">
      <c r="A64" s="180"/>
      <c r="B64" s="180"/>
      <c r="C64" s="180"/>
      <c r="D64" s="180"/>
      <c r="E64" s="180"/>
      <c r="F64" s="180"/>
    </row>
    <row r="65" customFormat="false" ht="15.75" hidden="false" customHeight="false" outlineLevel="0" collapsed="false">
      <c r="A65" s="180"/>
      <c r="B65" s="180"/>
      <c r="C65" s="180"/>
      <c r="D65" s="180"/>
      <c r="E65" s="180"/>
      <c r="F65" s="180"/>
    </row>
    <row r="66" customFormat="false" ht="15.75" hidden="false" customHeight="false" outlineLevel="0" collapsed="false">
      <c r="A66" s="180"/>
      <c r="B66" s="180"/>
      <c r="C66" s="180"/>
      <c r="D66" s="180"/>
      <c r="E66" s="180"/>
      <c r="F66" s="180"/>
    </row>
    <row r="67" customFormat="false" ht="12" hidden="false" customHeight="true" outlineLevel="0" collapsed="false">
      <c r="A67" s="180"/>
      <c r="B67" s="180"/>
      <c r="C67" s="180"/>
      <c r="D67" s="180"/>
      <c r="E67" s="180"/>
      <c r="F67" s="180"/>
    </row>
    <row r="68" customFormat="false" ht="15.75" hidden="false" customHeight="false" outlineLevel="0" collapsed="false">
      <c r="A68" s="180"/>
      <c r="B68" s="180"/>
      <c r="C68" s="180"/>
      <c r="D68" s="180"/>
      <c r="E68" s="180"/>
      <c r="F68" s="180"/>
    </row>
    <row r="69" customFormat="false" ht="15.75" hidden="false" customHeight="false" outlineLevel="0" collapsed="false">
      <c r="A69" s="180"/>
      <c r="B69" s="180"/>
      <c r="C69" s="180"/>
      <c r="D69" s="180"/>
      <c r="E69" s="180"/>
      <c r="F69" s="180"/>
    </row>
    <row r="70" customFormat="false" ht="15.75" hidden="false" customHeight="false" outlineLevel="0" collapsed="false">
      <c r="A70" s="180"/>
      <c r="B70" s="180"/>
      <c r="C70" s="180"/>
      <c r="D70" s="180"/>
      <c r="E70" s="180"/>
      <c r="F70" s="180"/>
    </row>
    <row r="71" customFormat="false" ht="15.75" hidden="false" customHeight="false" outlineLevel="0" collapsed="false">
      <c r="A71" s="180"/>
      <c r="B71" s="180"/>
      <c r="C71" s="179"/>
      <c r="D71" s="179"/>
      <c r="E71" s="179"/>
      <c r="F71" s="179"/>
    </row>
    <row r="72" customFormat="false" ht="15.75" hidden="false" customHeight="false" outlineLevel="0" collapsed="false">
      <c r="A72" s="180"/>
      <c r="B72" s="180"/>
      <c r="C72" s="180"/>
      <c r="D72" s="180"/>
      <c r="E72" s="180"/>
      <c r="F72" s="180"/>
    </row>
    <row r="73" customFormat="false" ht="15.75" hidden="false" customHeight="false" outlineLevel="0" collapsed="false">
      <c r="A73" s="180"/>
      <c r="B73" s="180"/>
      <c r="C73" s="180"/>
      <c r="D73" s="180"/>
      <c r="E73" s="180"/>
      <c r="F73" s="180"/>
    </row>
    <row r="74" customFormat="false" ht="15.75" hidden="false" customHeight="false" outlineLevel="0" collapsed="false">
      <c r="A74" s="180"/>
      <c r="B74" s="180"/>
      <c r="C74" s="180"/>
      <c r="D74" s="180"/>
      <c r="E74" s="180"/>
      <c r="F74" s="180"/>
    </row>
    <row r="75" customFormat="false" ht="15.75" hidden="false" customHeight="false" outlineLevel="0" collapsed="false">
      <c r="A75" s="180"/>
      <c r="B75" s="180"/>
      <c r="C75" s="180"/>
      <c r="D75" s="180"/>
      <c r="E75" s="180"/>
      <c r="F75" s="180"/>
    </row>
    <row r="76" customFormat="false" ht="15.75" hidden="false" customHeight="false" outlineLevel="0" collapsed="false">
      <c r="A76" s="180"/>
      <c r="B76" s="180"/>
      <c r="C76" s="180"/>
      <c r="D76" s="180"/>
      <c r="E76" s="180"/>
      <c r="F76" s="180"/>
    </row>
    <row r="77" customFormat="false" ht="15.75" hidden="false" customHeight="false" outlineLevel="0" collapsed="false">
      <c r="A77" s="180"/>
      <c r="B77" s="180"/>
      <c r="C77" s="180"/>
      <c r="D77" s="180"/>
      <c r="E77" s="180"/>
      <c r="F77" s="180"/>
    </row>
    <row r="78" customFormat="false" ht="15.75" hidden="false" customHeight="false" outlineLevel="0" collapsed="false">
      <c r="A78" s="180"/>
      <c r="B78" s="180"/>
      <c r="C78" s="180"/>
      <c r="D78" s="180"/>
      <c r="E78" s="180"/>
      <c r="F78" s="180"/>
    </row>
    <row r="79" customFormat="false" ht="15.75" hidden="false" customHeight="false" outlineLevel="0" collapsed="false">
      <c r="A79" s="180"/>
      <c r="B79" s="180"/>
      <c r="C79" s="180"/>
      <c r="D79" s="180"/>
      <c r="E79" s="180"/>
      <c r="F79" s="180"/>
    </row>
    <row r="80" customFormat="false" ht="15.75" hidden="false" customHeight="false" outlineLevel="0" collapsed="false">
      <c r="A80" s="180"/>
      <c r="B80" s="180"/>
      <c r="C80" s="180"/>
      <c r="D80" s="180"/>
      <c r="E80" s="180"/>
      <c r="F80" s="180"/>
    </row>
    <row r="81" customFormat="false" ht="15.75" hidden="false" customHeight="false" outlineLevel="0" collapsed="false">
      <c r="A81" s="180"/>
      <c r="B81" s="180"/>
      <c r="C81" s="180"/>
      <c r="D81" s="180"/>
      <c r="E81" s="180"/>
      <c r="F81" s="180"/>
    </row>
    <row r="82" customFormat="false" ht="14.25" hidden="false" customHeight="true" outlineLevel="0" collapsed="false">
      <c r="A82" s="180"/>
      <c r="B82" s="180"/>
      <c r="C82" s="180"/>
      <c r="D82" s="180"/>
      <c r="E82" s="180"/>
      <c r="F82" s="180"/>
    </row>
    <row r="83" customFormat="false" ht="15.75" hidden="false" customHeight="false" outlineLevel="0" collapsed="false">
      <c r="A83" s="179"/>
      <c r="B83" s="179"/>
      <c r="C83" s="179"/>
      <c r="D83" s="179"/>
      <c r="E83" s="179"/>
      <c r="F83" s="180"/>
    </row>
    <row r="84" customFormat="false" ht="15.75" hidden="false" customHeight="false" outlineLevel="0" collapsed="false">
      <c r="A84" s="179"/>
      <c r="B84" s="179"/>
      <c r="C84" s="179"/>
      <c r="D84" s="179"/>
      <c r="E84" s="179"/>
      <c r="F84" s="179"/>
    </row>
    <row r="85" customFormat="false" ht="15.75" hidden="false" customHeight="false" outlineLevel="0" collapsed="false">
      <c r="A85" s="179"/>
      <c r="B85" s="179"/>
      <c r="C85" s="179"/>
      <c r="D85" s="179"/>
      <c r="E85" s="179"/>
      <c r="F85" s="180"/>
    </row>
    <row r="86" customFormat="false" ht="15.75" hidden="false" customHeight="false" outlineLevel="0" collapsed="false">
      <c r="A86" s="179"/>
      <c r="B86" s="179"/>
      <c r="C86" s="179"/>
      <c r="D86" s="179"/>
      <c r="E86" s="179"/>
      <c r="F86" s="180"/>
    </row>
    <row r="87" customFormat="false" ht="15.75" hidden="false" customHeight="false" outlineLevel="0" collapsed="false">
      <c r="A87" s="179"/>
      <c r="B87" s="179"/>
      <c r="C87" s="179"/>
      <c r="D87" s="179"/>
      <c r="E87" s="179"/>
      <c r="F87" s="180"/>
    </row>
    <row r="88" customFormat="false" ht="15.75" hidden="false" customHeight="false" outlineLevel="0" collapsed="false">
      <c r="A88" s="179"/>
      <c r="B88" s="179"/>
      <c r="C88" s="179"/>
      <c r="D88" s="179"/>
      <c r="E88" s="179"/>
      <c r="F88" s="180"/>
    </row>
    <row r="89" customFormat="false" ht="15.75" hidden="false" customHeight="false" outlineLevel="0" collapsed="false">
      <c r="A89" s="179"/>
      <c r="B89" s="179"/>
      <c r="C89" s="179"/>
      <c r="D89" s="179"/>
      <c r="E89" s="179"/>
      <c r="F89" s="182"/>
    </row>
    <row r="90" customFormat="false" ht="15.75" hidden="false" customHeight="false" outlineLevel="0" collapsed="false">
      <c r="A90" s="179"/>
      <c r="B90" s="179"/>
      <c r="C90" s="179"/>
      <c r="D90" s="179"/>
      <c r="E90" s="179"/>
      <c r="F90" s="180"/>
    </row>
    <row r="91" customFormat="false" ht="15.75" hidden="false" customHeight="false" outlineLevel="0" collapsed="false">
      <c r="A91" s="179"/>
      <c r="B91" s="179"/>
      <c r="C91" s="179"/>
      <c r="D91" s="179"/>
      <c r="E91" s="179"/>
      <c r="F91" s="180"/>
    </row>
    <row r="92" customFormat="false" ht="15.75" hidden="false" customHeight="false" outlineLevel="0" collapsed="false">
      <c r="A92" s="179"/>
      <c r="B92" s="179"/>
      <c r="C92" s="179"/>
      <c r="D92" s="179"/>
      <c r="E92" s="179"/>
      <c r="F92" s="180"/>
    </row>
    <row r="93" customFormat="false" ht="15.75" hidden="false" customHeight="false" outlineLevel="0" collapsed="false">
      <c r="A93" s="179"/>
      <c r="B93" s="179"/>
      <c r="C93" s="179"/>
      <c r="D93" s="179"/>
      <c r="E93" s="179"/>
      <c r="F93" s="180"/>
    </row>
    <row r="94" customFormat="false" ht="15.75" hidden="false" customHeight="false" outlineLevel="0" collapsed="false">
      <c r="A94" s="179"/>
      <c r="B94" s="179"/>
      <c r="C94" s="179"/>
      <c r="D94" s="179"/>
      <c r="E94" s="179"/>
      <c r="F94" s="180"/>
    </row>
    <row r="95" customFormat="false" ht="15.75" hidden="false" customHeight="false" outlineLevel="0" collapsed="false">
      <c r="A95" s="179"/>
      <c r="B95" s="179"/>
      <c r="C95" s="179"/>
      <c r="D95" s="179"/>
      <c r="E95" s="179"/>
      <c r="F95" s="180"/>
    </row>
    <row r="96" customFormat="false" ht="15.75" hidden="false" customHeight="false" outlineLevel="0" collapsed="false">
      <c r="A96" s="179"/>
      <c r="B96" s="179"/>
      <c r="C96" s="179"/>
      <c r="D96" s="179"/>
      <c r="E96" s="179"/>
      <c r="F96" s="180"/>
    </row>
    <row r="97" customFormat="false" ht="15.75" hidden="false" customHeight="false" outlineLevel="0" collapsed="false">
      <c r="A97" s="179"/>
      <c r="B97" s="179"/>
      <c r="C97" s="179"/>
      <c r="D97" s="179"/>
      <c r="E97" s="179"/>
      <c r="F97" s="180"/>
    </row>
    <row r="98" customFormat="false" ht="15.75" hidden="false" customHeight="false" outlineLevel="0" collapsed="false">
      <c r="A98" s="179"/>
      <c r="B98" s="179"/>
      <c r="C98" s="179"/>
      <c r="D98" s="179"/>
      <c r="E98" s="179"/>
      <c r="F98" s="180"/>
    </row>
    <row r="99" customFormat="false" ht="15.75" hidden="false" customHeight="false" outlineLevel="0" collapsed="false">
      <c r="A99" s="179"/>
      <c r="B99" s="179"/>
      <c r="C99" s="179"/>
      <c r="D99" s="179"/>
      <c r="E99" s="179"/>
      <c r="F99" s="180"/>
    </row>
    <row r="100" customFormat="false" ht="15.75" hidden="false" customHeight="false" outlineLevel="0" collapsed="false">
      <c r="A100" s="179"/>
      <c r="B100" s="179"/>
      <c r="C100" s="179"/>
      <c r="D100" s="179"/>
      <c r="E100" s="179"/>
      <c r="F100" s="180"/>
    </row>
    <row r="101" customFormat="false" ht="15.75" hidden="false" customHeight="false" outlineLevel="0" collapsed="false">
      <c r="A101" s="179"/>
      <c r="B101" s="179"/>
      <c r="C101" s="179"/>
      <c r="D101" s="179"/>
      <c r="E101" s="179"/>
      <c r="F101" s="181"/>
    </row>
    <row r="102" customFormat="false" ht="15.75" hidden="false" customHeight="false" outlineLevel="0" collapsed="false">
      <c r="A102" s="179"/>
      <c r="B102" s="179"/>
      <c r="C102" s="179"/>
      <c r="D102" s="179"/>
      <c r="E102" s="179"/>
      <c r="F102" s="180"/>
    </row>
    <row r="103" customFormat="false" ht="15.75" hidden="false" customHeight="false" outlineLevel="0" collapsed="false">
      <c r="A103" s="179"/>
      <c r="B103" s="179"/>
      <c r="C103" s="179"/>
      <c r="D103" s="179"/>
      <c r="E103" s="179"/>
      <c r="F103" s="180"/>
    </row>
    <row r="104" customFormat="false" ht="15.75" hidden="false" customHeight="false" outlineLevel="0" collapsed="false">
      <c r="A104" s="179"/>
      <c r="B104" s="179"/>
      <c r="C104" s="179"/>
      <c r="D104" s="179"/>
      <c r="E104" s="179"/>
      <c r="F104" s="180"/>
    </row>
    <row r="105" customFormat="false" ht="15.75" hidden="false" customHeight="false" outlineLevel="0" collapsed="false">
      <c r="A105" s="179"/>
      <c r="B105" s="179"/>
      <c r="C105" s="179"/>
      <c r="D105" s="179"/>
      <c r="E105" s="179"/>
      <c r="F105" s="180"/>
    </row>
    <row r="106" customFormat="false" ht="15.75" hidden="false" customHeight="false" outlineLevel="0" collapsed="false">
      <c r="A106" s="179"/>
      <c r="B106" s="179"/>
      <c r="C106" s="179"/>
      <c r="D106" s="179"/>
      <c r="E106" s="179"/>
      <c r="F106" s="180"/>
    </row>
    <row r="107" customFormat="false" ht="15.75" hidden="false" customHeight="false" outlineLevel="0" collapsed="false">
      <c r="A107" s="179"/>
      <c r="B107" s="179"/>
      <c r="C107" s="179"/>
      <c r="D107" s="179"/>
      <c r="E107" s="179"/>
      <c r="F107" s="180"/>
    </row>
    <row r="108" customFormat="false" ht="15.75" hidden="false" customHeight="false" outlineLevel="0" collapsed="false">
      <c r="A108" s="179"/>
      <c r="B108" s="179"/>
      <c r="C108" s="179"/>
      <c r="D108" s="179"/>
      <c r="E108" s="179"/>
      <c r="F108" s="180"/>
    </row>
    <row r="109" customFormat="false" ht="15.75" hidden="false" customHeight="false" outlineLevel="0" collapsed="false">
      <c r="A109" s="179"/>
      <c r="B109" s="179"/>
      <c r="C109" s="179"/>
      <c r="D109" s="179"/>
      <c r="E109" s="179"/>
      <c r="F109" s="180"/>
    </row>
    <row r="110" customFormat="false" ht="15.75" hidden="false" customHeight="false" outlineLevel="0" collapsed="false">
      <c r="A110" s="179"/>
      <c r="B110" s="179"/>
      <c r="C110" s="179"/>
      <c r="D110" s="179"/>
      <c r="E110" s="179"/>
      <c r="F110" s="180"/>
    </row>
    <row r="111" customFormat="false" ht="15.75" hidden="false" customHeight="false" outlineLevel="0" collapsed="false">
      <c r="A111" s="179"/>
      <c r="B111" s="179"/>
      <c r="C111" s="179"/>
      <c r="D111" s="179"/>
      <c r="E111" s="179"/>
      <c r="F111" s="180"/>
    </row>
    <row r="112" customFormat="false" ht="15.75" hidden="false" customHeight="false" outlineLevel="0" collapsed="false">
      <c r="A112" s="179"/>
      <c r="B112" s="179"/>
      <c r="C112" s="179"/>
      <c r="D112" s="179"/>
      <c r="E112" s="179"/>
      <c r="F112" s="180"/>
    </row>
    <row r="113" customFormat="false" ht="15.75" hidden="false" customHeight="false" outlineLevel="0" collapsed="false">
      <c r="A113" s="179"/>
      <c r="B113" s="179"/>
      <c r="C113" s="179"/>
      <c r="D113" s="179"/>
      <c r="E113" s="179"/>
      <c r="F113" s="180"/>
    </row>
    <row r="114" customFormat="false" ht="17.25" hidden="false" customHeight="true" outlineLevel="0" collapsed="false">
      <c r="A114" s="179"/>
      <c r="B114" s="179"/>
      <c r="C114" s="179"/>
      <c r="D114" s="179"/>
      <c r="E114" s="179"/>
      <c r="F114" s="180"/>
    </row>
    <row r="115" customFormat="false" ht="15.75" hidden="false" customHeight="false" outlineLevel="0" collapsed="false">
      <c r="A115" s="179"/>
      <c r="B115" s="179"/>
      <c r="C115" s="179"/>
      <c r="D115" s="179"/>
      <c r="E115" s="179"/>
      <c r="F115" s="179"/>
    </row>
    <row r="116" customFormat="false" ht="15.75" hidden="false" customHeight="false" outlineLevel="0" collapsed="false">
      <c r="A116" s="179"/>
      <c r="B116" s="179"/>
      <c r="C116" s="179"/>
      <c r="D116" s="179"/>
      <c r="E116" s="179"/>
      <c r="F116" s="180"/>
    </row>
    <row r="117" customFormat="false" ht="15.75" hidden="false" customHeight="false" outlineLevel="0" collapsed="false">
      <c r="A117" s="179"/>
      <c r="B117" s="179"/>
      <c r="C117" s="179"/>
      <c r="D117" s="179"/>
      <c r="E117" s="179"/>
      <c r="F117" s="180"/>
    </row>
    <row r="118" customFormat="false" ht="15.75" hidden="false" customHeight="false" outlineLevel="0" collapsed="false">
      <c r="A118" s="179"/>
      <c r="B118" s="179"/>
      <c r="C118" s="179"/>
      <c r="D118" s="179"/>
      <c r="E118" s="179"/>
      <c r="F118" s="180"/>
    </row>
    <row r="119" customFormat="false" ht="15.75" hidden="false" customHeight="false" outlineLevel="0" collapsed="false">
      <c r="A119" s="179"/>
      <c r="B119" s="179"/>
      <c r="C119" s="179"/>
      <c r="D119" s="179"/>
      <c r="E119" s="179"/>
      <c r="F119" s="180"/>
    </row>
    <row r="120" customFormat="false" ht="15.75" hidden="false" customHeight="false" outlineLevel="0" collapsed="false">
      <c r="A120" s="179"/>
      <c r="B120" s="179"/>
      <c r="C120" s="179"/>
      <c r="D120" s="179"/>
      <c r="E120" s="179"/>
      <c r="F120" s="181"/>
    </row>
    <row r="121" customFormat="false" ht="15.75" hidden="false" customHeight="false" outlineLevel="0" collapsed="false">
      <c r="A121" s="179"/>
      <c r="B121" s="179"/>
      <c r="C121" s="179"/>
      <c r="D121" s="179"/>
      <c r="E121" s="179"/>
      <c r="F121" s="5"/>
    </row>
    <row r="122" customFormat="false" ht="15.75" hidden="false" customHeight="false" outlineLevel="0" collapsed="false">
      <c r="A122" s="179"/>
      <c r="B122" s="179"/>
      <c r="C122" s="179"/>
      <c r="D122" s="179"/>
      <c r="E122" s="179"/>
      <c r="F122" s="180"/>
    </row>
    <row r="123" customFormat="false" ht="31.5" hidden="false" customHeight="true" outlineLevel="0" collapsed="false">
      <c r="A123" s="179"/>
      <c r="B123" s="179"/>
      <c r="C123" s="179"/>
      <c r="D123" s="179"/>
      <c r="E123" s="179"/>
      <c r="F123" s="180"/>
    </row>
    <row r="124" customFormat="false" ht="15.75" hidden="false" customHeight="false" outlineLevel="0" collapsed="false">
      <c r="A124" s="179"/>
      <c r="B124" s="179"/>
      <c r="C124" s="179"/>
      <c r="D124" s="179"/>
      <c r="E124" s="179"/>
      <c r="F124" s="181"/>
    </row>
    <row r="125" customFormat="false" ht="15.75" hidden="false" customHeight="false" outlineLevel="0" collapsed="false">
      <c r="A125" s="179"/>
      <c r="B125" s="179"/>
      <c r="C125" s="179"/>
      <c r="D125" s="179"/>
      <c r="E125" s="179"/>
      <c r="F125" s="180"/>
    </row>
    <row r="126" customFormat="false" ht="15.75" hidden="false" customHeight="true" outlineLevel="0" collapsed="false">
      <c r="A126" s="179"/>
      <c r="B126" s="179"/>
      <c r="C126" s="179"/>
      <c r="D126" s="179"/>
      <c r="E126" s="179"/>
      <c r="F126" s="180"/>
    </row>
    <row r="127" customFormat="false" ht="15.75" hidden="false" customHeight="false" outlineLevel="0" collapsed="false">
      <c r="A127" s="179"/>
      <c r="B127" s="179"/>
      <c r="C127" s="179"/>
      <c r="D127" s="179"/>
      <c r="E127" s="179"/>
      <c r="F127" s="180"/>
    </row>
    <row r="128" customFormat="false" ht="15.75" hidden="false" customHeight="false" outlineLevel="0" collapsed="false">
      <c r="A128" s="179"/>
      <c r="B128" s="179"/>
      <c r="C128" s="179"/>
      <c r="D128" s="179"/>
      <c r="E128" s="179"/>
      <c r="F128" s="180"/>
    </row>
    <row r="129" customFormat="false" ht="15.75" hidden="false" customHeight="false" outlineLevel="0" collapsed="false">
      <c r="A129" s="179"/>
      <c r="B129" s="179"/>
      <c r="C129" s="179"/>
      <c r="D129" s="179"/>
      <c r="E129" s="179"/>
      <c r="F129" s="180"/>
    </row>
    <row r="130" customFormat="false" ht="15.75" hidden="false" customHeight="false" outlineLevel="0" collapsed="false">
      <c r="A130" s="179"/>
      <c r="B130" s="179"/>
      <c r="C130" s="179"/>
      <c r="D130" s="179"/>
      <c r="E130" s="179"/>
      <c r="F130" s="180"/>
    </row>
    <row r="131" customFormat="false" ht="15.75" hidden="false" customHeight="false" outlineLevel="0" collapsed="false">
      <c r="A131" s="179"/>
      <c r="B131" s="179"/>
      <c r="C131" s="179"/>
      <c r="D131" s="179"/>
      <c r="E131" s="179"/>
      <c r="F131" s="180"/>
    </row>
    <row r="132" customFormat="false" ht="15.75" hidden="false" customHeight="false" outlineLevel="0" collapsed="false">
      <c r="A132" s="179"/>
      <c r="B132" s="179"/>
      <c r="C132" s="179"/>
      <c r="D132" s="179"/>
      <c r="E132" s="179"/>
      <c r="F132" s="180"/>
    </row>
    <row r="133" customFormat="false" ht="14.25" hidden="false" customHeight="true" outlineLevel="0" collapsed="false">
      <c r="A133" s="179"/>
      <c r="B133" s="179"/>
      <c r="C133" s="179"/>
      <c r="D133" s="179"/>
      <c r="E133" s="179"/>
      <c r="F133" s="180"/>
    </row>
    <row r="134" customFormat="false" ht="15.75" hidden="false" customHeight="false" outlineLevel="0" collapsed="false">
      <c r="A134" s="179"/>
      <c r="B134" s="179"/>
      <c r="C134" s="179"/>
      <c r="D134" s="179"/>
      <c r="E134" s="179"/>
      <c r="F134" s="179"/>
    </row>
    <row r="135" customFormat="false" ht="15.75" hidden="false" customHeight="false" outlineLevel="0" collapsed="false">
      <c r="A135" s="179"/>
      <c r="B135" s="179"/>
      <c r="C135" s="179"/>
      <c r="D135" s="179"/>
      <c r="E135" s="179"/>
      <c r="F135" s="180"/>
    </row>
    <row r="136" customFormat="false" ht="15.75" hidden="false" customHeight="false" outlineLevel="0" collapsed="false">
      <c r="A136" s="179"/>
      <c r="B136" s="179"/>
      <c r="C136" s="179"/>
      <c r="D136" s="179"/>
      <c r="E136" s="179"/>
      <c r="F136" s="180"/>
    </row>
    <row r="137" s="169" customFormat="true" ht="15.75" hidden="false" customHeight="false" outlineLevel="0" collapsed="false">
      <c r="A137" s="179"/>
      <c r="B137" s="179"/>
      <c r="C137" s="179"/>
      <c r="D137" s="179"/>
      <c r="E137" s="179"/>
      <c r="F137" s="181"/>
    </row>
    <row r="138" customFormat="false" ht="15.75" hidden="false" customHeight="false" outlineLevel="0" collapsed="false">
      <c r="A138" s="179"/>
      <c r="B138" s="179"/>
      <c r="C138" s="179"/>
      <c r="D138" s="179"/>
      <c r="E138" s="179"/>
      <c r="F138" s="180"/>
    </row>
    <row r="139" customFormat="false" ht="15.75" hidden="false" customHeight="false" outlineLevel="0" collapsed="false">
      <c r="A139" s="179"/>
      <c r="B139" s="179"/>
      <c r="C139" s="179"/>
      <c r="D139" s="179"/>
      <c r="E139" s="179"/>
      <c r="F139" s="180"/>
    </row>
    <row r="140" s="169" customFormat="true" ht="15.75" hidden="false" customHeight="false" outlineLevel="0" collapsed="false">
      <c r="A140" s="179"/>
      <c r="B140" s="179"/>
      <c r="C140" s="179"/>
      <c r="D140" s="179"/>
      <c r="E140" s="179"/>
      <c r="F140" s="181"/>
    </row>
    <row r="141" customFormat="false" ht="15.75" hidden="false" customHeight="false" outlineLevel="0" collapsed="false">
      <c r="A141" s="179"/>
      <c r="B141" s="179"/>
      <c r="C141" s="179"/>
      <c r="D141" s="179"/>
      <c r="E141" s="179"/>
      <c r="F141" s="180"/>
    </row>
    <row r="142" customFormat="false" ht="15.75" hidden="false" customHeight="false" outlineLevel="0" collapsed="false">
      <c r="A142" s="179"/>
      <c r="B142" s="179"/>
      <c r="C142" s="179"/>
      <c r="D142" s="179"/>
      <c r="E142" s="179"/>
      <c r="F142" s="180"/>
    </row>
    <row r="143" customFormat="false" ht="15.75" hidden="false" customHeight="false" outlineLevel="0" collapsed="false">
      <c r="A143" s="179"/>
      <c r="B143" s="179"/>
      <c r="C143" s="179"/>
      <c r="D143" s="179"/>
      <c r="E143" s="179"/>
      <c r="F143" s="180"/>
    </row>
    <row r="144" customFormat="false" ht="15.75" hidden="false" customHeight="false" outlineLevel="0" collapsed="false">
      <c r="A144" s="179"/>
      <c r="B144" s="179"/>
      <c r="C144" s="179"/>
      <c r="D144" s="179"/>
      <c r="E144" s="179"/>
      <c r="F144" s="180"/>
    </row>
    <row r="145" customFormat="false" ht="14.25" hidden="false" customHeight="true" outlineLevel="0" collapsed="false">
      <c r="A145" s="179"/>
      <c r="B145" s="179"/>
      <c r="C145" s="179"/>
      <c r="D145" s="179"/>
      <c r="E145" s="179"/>
      <c r="F145" s="180"/>
    </row>
    <row r="146" customFormat="false" ht="15.75" hidden="false" customHeight="false" outlineLevel="0" collapsed="false">
      <c r="A146" s="179"/>
      <c r="B146" s="179"/>
      <c r="C146" s="179"/>
      <c r="D146" s="179"/>
      <c r="E146" s="179"/>
      <c r="F146" s="179"/>
    </row>
    <row r="147" customFormat="false" ht="15.75" hidden="false" customHeight="false" outlineLevel="0" collapsed="false">
      <c r="A147" s="179"/>
      <c r="B147" s="179"/>
      <c r="C147" s="179"/>
      <c r="D147" s="179"/>
      <c r="E147" s="179"/>
      <c r="F147" s="180"/>
    </row>
    <row r="148" customFormat="false" ht="15.75" hidden="false" customHeight="false" outlineLevel="0" collapsed="false">
      <c r="A148" s="179"/>
      <c r="B148" s="179"/>
      <c r="C148" s="179"/>
      <c r="D148" s="179"/>
      <c r="E148" s="179"/>
      <c r="F148" s="180"/>
    </row>
    <row r="149" s="169" customFormat="true" ht="15.75" hidden="false" customHeight="false" outlineLevel="0" collapsed="false">
      <c r="A149" s="179"/>
      <c r="B149" s="179"/>
      <c r="C149" s="179"/>
      <c r="D149" s="179"/>
      <c r="E149" s="179"/>
      <c r="F149" s="179"/>
    </row>
    <row r="150" s="169" customFormat="true" ht="15.75" hidden="false" customHeight="false" outlineLevel="0" collapsed="false">
      <c r="A150" s="179"/>
      <c r="B150" s="179"/>
      <c r="C150" s="179"/>
      <c r="D150" s="179"/>
      <c r="E150" s="179"/>
      <c r="F150" s="180"/>
    </row>
    <row r="151" customFormat="false" ht="15.75" hidden="false" customHeight="false" outlineLevel="0" collapsed="false">
      <c r="A151" s="179"/>
      <c r="B151" s="179"/>
      <c r="C151" s="179"/>
      <c r="D151" s="179"/>
      <c r="E151" s="179"/>
      <c r="F151" s="180"/>
    </row>
    <row r="152" customFormat="false" ht="15.75" hidden="false" customHeight="false" outlineLevel="0" collapsed="false">
      <c r="A152" s="179"/>
      <c r="B152" s="179"/>
      <c r="C152" s="179"/>
      <c r="D152" s="179"/>
      <c r="E152" s="179"/>
      <c r="F152" s="180"/>
    </row>
    <row r="153" customFormat="false" ht="15.75" hidden="false" customHeight="false" outlineLevel="0" collapsed="false">
      <c r="A153" s="179"/>
      <c r="B153" s="179"/>
      <c r="C153" s="179"/>
      <c r="D153" s="179"/>
      <c r="E153" s="179"/>
      <c r="F153" s="180"/>
    </row>
    <row r="154" customFormat="false" ht="14.25" hidden="false" customHeight="true" outlineLevel="0" collapsed="false">
      <c r="A154" s="179"/>
      <c r="B154" s="179"/>
      <c r="C154" s="179"/>
      <c r="D154" s="179"/>
      <c r="E154" s="179"/>
      <c r="F154" s="180"/>
    </row>
    <row r="155" s="169" customFormat="true" ht="15.75" hidden="false" customHeight="false" outlineLevel="0" collapsed="false">
      <c r="A155" s="179"/>
      <c r="B155" s="179"/>
      <c r="C155" s="179"/>
      <c r="D155" s="179"/>
      <c r="E155" s="179"/>
      <c r="F155" s="179"/>
    </row>
    <row r="156" customFormat="false" ht="15.75" hidden="false" customHeight="false" outlineLevel="0" collapsed="false">
      <c r="A156" s="179"/>
      <c r="B156" s="179"/>
      <c r="C156" s="179"/>
      <c r="D156" s="179"/>
      <c r="E156" s="179"/>
      <c r="F156" s="180"/>
    </row>
    <row r="157" customFormat="false" ht="15.75" hidden="false" customHeight="false" outlineLevel="0" collapsed="false">
      <c r="A157" s="179"/>
      <c r="B157" s="179"/>
      <c r="C157" s="179"/>
      <c r="D157" s="179"/>
      <c r="E157" s="179"/>
      <c r="F157" s="180"/>
    </row>
    <row r="158" customFormat="false" ht="15.75" hidden="false" customHeight="false" outlineLevel="0" collapsed="false">
      <c r="A158" s="179"/>
      <c r="B158" s="179"/>
      <c r="C158" s="179"/>
      <c r="D158" s="179"/>
      <c r="E158" s="179"/>
      <c r="F158" s="180"/>
    </row>
    <row r="159" customFormat="false" ht="15.75" hidden="false" customHeight="false" outlineLevel="0" collapsed="false">
      <c r="A159" s="179"/>
      <c r="B159" s="179"/>
      <c r="C159" s="179"/>
      <c r="D159" s="179"/>
      <c r="E159" s="179"/>
      <c r="F159" s="180"/>
    </row>
    <row r="160" customFormat="false" ht="15.75" hidden="false" customHeight="false" outlineLevel="0" collapsed="false">
      <c r="A160" s="179"/>
      <c r="B160" s="179"/>
      <c r="C160" s="179"/>
      <c r="D160" s="179"/>
      <c r="E160" s="179"/>
      <c r="F160" s="179"/>
    </row>
    <row r="161" customFormat="false" ht="15.75" hidden="false" customHeight="false" outlineLevel="0" collapsed="false">
      <c r="B161" s="183"/>
      <c r="C161" s="183"/>
      <c r="D161" s="183"/>
      <c r="E161" s="183"/>
      <c r="F161" s="183"/>
    </row>
  </sheetData>
  <mergeCells count="3">
    <mergeCell ref="A1:F1"/>
    <mergeCell ref="A5:F5"/>
    <mergeCell ref="A7:F7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5. melléklet
Az önkormányzat 2019. évi költségvetéséről szóló 3/2019. (II. 18.) önkormányzati rendelethez</oddHeader>
    <oddFooter/>
  </headerFooter>
  <rowBreaks count="2" manualBreakCount="2">
    <brk id="62" man="true" max="16383" min="0"/>
    <brk id="120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N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ColWidth="9.15625" defaultRowHeight="15.75" zeroHeight="false" outlineLevelRow="0" outlineLevelCol="0"/>
  <cols>
    <col collapsed="false" customWidth="true" hidden="false" outlineLevel="0" max="1" min="1" style="184" width="45.71"/>
    <col collapsed="false" customWidth="true" hidden="false" outlineLevel="0" max="2" min="2" style="112" width="17.29"/>
    <col collapsed="false" customWidth="true" hidden="false" outlineLevel="0" max="3" min="3" style="112" width="17.58"/>
    <col collapsed="false" customWidth="true" hidden="false" outlineLevel="0" max="4" min="4" style="112" width="17"/>
    <col collapsed="false" customWidth="true" hidden="false" outlineLevel="0" max="5" min="5" style="112" width="17.29"/>
    <col collapsed="false" customWidth="true" hidden="false" outlineLevel="0" max="6" min="6" style="112" width="15.71"/>
    <col collapsed="false" customWidth="true" hidden="false" outlineLevel="0" max="7" min="7" style="184" width="45.86"/>
    <col collapsed="false" customWidth="true" hidden="false" outlineLevel="0" max="8" min="8" style="112" width="17"/>
    <col collapsed="false" customWidth="true" hidden="false" outlineLevel="0" max="9" min="9" style="112" width="16.29"/>
    <col collapsed="false" customWidth="true" hidden="false" outlineLevel="0" max="10" min="10" style="112" width="16.14"/>
    <col collapsed="false" customWidth="true" hidden="false" outlineLevel="0" max="11" min="11" style="112" width="18"/>
    <col collapsed="false" customWidth="true" hidden="false" outlineLevel="0" max="12" min="12" style="112" width="14.43"/>
    <col collapsed="false" customWidth="false" hidden="false" outlineLevel="0" max="13" min="13" style="112" width="9.14"/>
    <col collapsed="false" customWidth="true" hidden="false" outlineLevel="0" max="14" min="14" style="112" width="10.58"/>
    <col collapsed="false" customWidth="false" hidden="false" outlineLevel="0" max="15" min="15" style="112" width="9.14"/>
    <col collapsed="false" customWidth="true" hidden="false" outlineLevel="0" max="16" min="16" style="112" width="12.29"/>
    <col collapsed="false" customWidth="false" hidden="false" outlineLevel="0" max="1025" min="17" style="112" width="9.14"/>
  </cols>
  <sheetData>
    <row r="2" customFormat="false" ht="15.75" hidden="false" customHeight="false" outlineLevel="0" collapsed="false">
      <c r="G2" s="185"/>
      <c r="H2" s="186"/>
      <c r="I2" s="186"/>
      <c r="J2" s="186"/>
      <c r="K2" s="186"/>
      <c r="L2" s="186"/>
    </row>
    <row r="4" customFormat="false" ht="15.75" hidden="false" customHeight="true" outlineLevel="0" collapsed="false">
      <c r="A4" s="187" t="s">
        <v>250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</row>
    <row r="5" customFormat="false" ht="16.5" hidden="false" customHeight="false" outlineLevel="0" collapsed="false"/>
    <row r="6" s="184" customFormat="true" ht="32.25" hidden="false" customHeight="false" outlineLevel="0" collapsed="false">
      <c r="A6" s="188" t="s">
        <v>251</v>
      </c>
      <c r="B6" s="189" t="str">
        <f aca="false">'[2]1.sz.tábla'!B6</f>
        <v>2019. évi eredeti előirányzat</v>
      </c>
      <c r="C6" s="189" t="str">
        <f aca="false">'[2]1.sz.tábla'!C6</f>
        <v>I. Módosítás</v>
      </c>
      <c r="D6" s="189" t="str">
        <f aca="false">'[2]1.sz.tábla'!D6</f>
        <v>II. Módosítás</v>
      </c>
      <c r="E6" s="189" t="str">
        <f aca="false">'[2]1.sz.tábla'!E6</f>
        <v>III. Módosítás</v>
      </c>
      <c r="F6" s="189" t="str">
        <f aca="false">'[2]1.sz.tábla'!F6</f>
        <v>Eltérés</v>
      </c>
      <c r="G6" s="190" t="s">
        <v>252</v>
      </c>
      <c r="H6" s="189" t="str">
        <f aca="false">B6</f>
        <v>2019. évi eredeti előirányzat</v>
      </c>
      <c r="I6" s="189" t="str">
        <f aca="false">C6</f>
        <v>I. Módosítás</v>
      </c>
      <c r="J6" s="189" t="str">
        <f aca="false">D6</f>
        <v>II. Módosítás</v>
      </c>
      <c r="K6" s="189" t="s">
        <v>5</v>
      </c>
      <c r="L6" s="189" t="str">
        <f aca="false">F6</f>
        <v>Eltérés</v>
      </c>
    </row>
    <row r="7" customFormat="false" ht="31.5" hidden="false" customHeight="false" outlineLevel="0" collapsed="false">
      <c r="A7" s="191" t="s">
        <v>253</v>
      </c>
      <c r="B7" s="192" t="n">
        <f aca="false">'[2]1.sz.tábla'!B7</f>
        <v>42390703</v>
      </c>
      <c r="C7" s="192" t="n">
        <f aca="false">'[2]1.sz.tábla'!C7</f>
        <v>43764703</v>
      </c>
      <c r="D7" s="192" t="n">
        <f aca="false">'[2]1.sz.tábla'!D7</f>
        <v>44347633</v>
      </c>
      <c r="E7" s="192" t="n">
        <f aca="false">'[2]1.sz.tábla'!E7</f>
        <v>44635027</v>
      </c>
      <c r="F7" s="192" t="n">
        <f aca="false">'[2]1.sz.tábla'!F7</f>
        <v>287394</v>
      </c>
      <c r="G7" s="193" t="s">
        <v>254</v>
      </c>
      <c r="H7" s="192" t="n">
        <f aca="false">'[2]3.tábla'!B7</f>
        <v>24675535</v>
      </c>
      <c r="I7" s="192" t="n">
        <f aca="false">'[2]3.tábla'!C7</f>
        <v>25130535</v>
      </c>
      <c r="J7" s="192" t="n">
        <f aca="false">'[2]3.tábla'!D7</f>
        <v>25230535</v>
      </c>
      <c r="K7" s="192" t="n">
        <f aca="false">'[2]3.tábla'!E7</f>
        <v>25490086</v>
      </c>
      <c r="L7" s="192" t="n">
        <f aca="false">'[2]3.tábla'!F7</f>
        <v>259551</v>
      </c>
    </row>
    <row r="8" customFormat="false" ht="15.75" hidden="false" customHeight="false" outlineLevel="0" collapsed="false">
      <c r="A8" s="39" t="s">
        <v>255</v>
      </c>
      <c r="B8" s="116" t="n">
        <f aca="false">'[2]1.sz.tábla'!B9</f>
        <v>19900000</v>
      </c>
      <c r="C8" s="116" t="n">
        <f aca="false">'[2]1.sz.tábla'!C9</f>
        <v>19900000</v>
      </c>
      <c r="D8" s="116" t="n">
        <f aca="false">'[2]1.sz.tábla'!D9</f>
        <v>19900000</v>
      </c>
      <c r="E8" s="116" t="n">
        <f aca="false">'[2]1.sz.tábla'!E9</f>
        <v>19900000</v>
      </c>
      <c r="F8" s="116" t="n">
        <f aca="false">'[2]1.sz.tábla'!F9</f>
        <v>0</v>
      </c>
      <c r="G8" s="194" t="s">
        <v>256</v>
      </c>
      <c r="H8" s="195" t="n">
        <f aca="false">'[2]3.tábla'!B10</f>
        <v>4303092</v>
      </c>
      <c r="I8" s="195" t="n">
        <f aca="false">'[2]3.tábla'!C10</f>
        <v>4391817</v>
      </c>
      <c r="J8" s="195" t="n">
        <f aca="false">'[2]3.tábla'!D10</f>
        <v>4391817</v>
      </c>
      <c r="K8" s="195" t="n">
        <f aca="false">'[2]3.tábla'!E10</f>
        <v>4419660</v>
      </c>
      <c r="L8" s="195" t="n">
        <f aca="false">'[2]3.tábla'!F10</f>
        <v>27843</v>
      </c>
    </row>
    <row r="9" customFormat="false" ht="15.75" hidden="false" customHeight="false" outlineLevel="0" collapsed="false">
      <c r="A9" s="194" t="s">
        <v>257</v>
      </c>
      <c r="B9" s="116" t="n">
        <f aca="false">'[2]1.sz.tábla'!B10</f>
        <v>4020000</v>
      </c>
      <c r="C9" s="116" t="n">
        <f aca="false">'[2]1.sz.tábla'!C10</f>
        <v>4020000</v>
      </c>
      <c r="D9" s="116" t="n">
        <f aca="false">'[2]1.sz.tábla'!D10</f>
        <v>5370000</v>
      </c>
      <c r="E9" s="116" t="n">
        <f aca="false">'[2]1.sz.tábla'!E10</f>
        <v>5370000</v>
      </c>
      <c r="F9" s="116" t="n">
        <f aca="false">'[2]1.sz.tábla'!F10</f>
        <v>0</v>
      </c>
      <c r="G9" s="194" t="s">
        <v>258</v>
      </c>
      <c r="H9" s="116" t="n">
        <f aca="false">'[2]3.tábla'!B13</f>
        <v>34998570</v>
      </c>
      <c r="I9" s="116" t="n">
        <f aca="false">'[2]3.tábla'!C13</f>
        <v>34998570</v>
      </c>
      <c r="J9" s="116" t="n">
        <f aca="false">'[2]3.tábla'!D13</f>
        <v>36931500</v>
      </c>
      <c r="K9" s="116" t="n">
        <f aca="false">'[2]3.tábla'!E13</f>
        <v>36931500</v>
      </c>
      <c r="L9" s="116" t="n">
        <f aca="false">'[2]3.tábla'!F13</f>
        <v>0</v>
      </c>
      <c r="N9" s="196"/>
    </row>
    <row r="10" customFormat="false" ht="31.5" hidden="false" customHeight="false" outlineLevel="0" collapsed="false">
      <c r="A10" s="39" t="s">
        <v>259</v>
      </c>
      <c r="B10" s="116" t="n">
        <f aca="false">'[2]1.sz.tábla'!B12</f>
        <v>0</v>
      </c>
      <c r="C10" s="116" t="n">
        <f aca="false">'[2]1.sz.tábla'!C12</f>
        <v>0</v>
      </c>
      <c r="D10" s="116" t="n">
        <f aca="false">'[2]1.sz.tábla'!D12</f>
        <v>0</v>
      </c>
      <c r="E10" s="116" t="n">
        <f aca="false">'[2]1.sz.tábla'!E12</f>
        <v>0</v>
      </c>
      <c r="F10" s="116" t="n">
        <f aca="false">'[2]1.sz.tábla'!F12</f>
        <v>0</v>
      </c>
      <c r="G10" s="194" t="s">
        <v>260</v>
      </c>
      <c r="H10" s="116" t="n">
        <f aca="false">'[2]3.tábla'!B51</f>
        <v>3454000</v>
      </c>
      <c r="I10" s="116" t="n">
        <f aca="false">'[2]3.tábla'!C51</f>
        <v>3454000</v>
      </c>
      <c r="J10" s="116" t="n">
        <f aca="false">'[2]3.tábla'!D51</f>
        <v>3454000</v>
      </c>
      <c r="K10" s="116" t="n">
        <f aca="false">'[2]3.tábla'!E51</f>
        <v>3454000</v>
      </c>
      <c r="L10" s="116" t="n">
        <f aca="false">'[2]3.tábla'!F51</f>
        <v>0</v>
      </c>
    </row>
    <row r="11" customFormat="false" ht="15.75" hidden="false" customHeight="false" outlineLevel="0" collapsed="false">
      <c r="A11" s="194"/>
      <c r="B11" s="197"/>
      <c r="C11" s="197"/>
      <c r="D11" s="197"/>
      <c r="E11" s="197"/>
      <c r="F11" s="197"/>
      <c r="G11" s="194" t="s">
        <v>261</v>
      </c>
      <c r="H11" s="116" t="n">
        <f aca="false">'[2]3.tábla'!B40</f>
        <v>14443117</v>
      </c>
      <c r="I11" s="116" t="n">
        <f aca="false">'[2]3.tábla'!C40</f>
        <v>14473117</v>
      </c>
      <c r="J11" s="116" t="n">
        <f aca="false">'[2]3.tábla'!D40</f>
        <v>14411063</v>
      </c>
      <c r="K11" s="116" t="n">
        <f aca="false">'[2]3.tábla'!E40</f>
        <v>13145321</v>
      </c>
      <c r="L11" s="116" t="n">
        <f aca="false">'[2]3.tábla'!F40</f>
        <v>-1265742</v>
      </c>
    </row>
    <row r="12" customFormat="false" ht="15.75" hidden="false" customHeight="false" outlineLevel="0" collapsed="false">
      <c r="A12" s="194"/>
      <c r="B12" s="197"/>
      <c r="C12" s="197"/>
      <c r="D12" s="197"/>
      <c r="E12" s="197"/>
      <c r="F12" s="197"/>
      <c r="G12" s="194" t="s">
        <v>262</v>
      </c>
      <c r="H12" s="116" t="n">
        <f aca="false">'[2]3.tábla'!B39</f>
        <v>0</v>
      </c>
      <c r="I12" s="116" t="n">
        <f aca="false">'[2]3.tábla'!C39</f>
        <v>0</v>
      </c>
      <c r="J12" s="116" t="n">
        <f aca="false">'[2]3.tábla'!D39</f>
        <v>0</v>
      </c>
      <c r="K12" s="116" t="n">
        <f aca="false">'[2]3.tábla'!E39</f>
        <v>0</v>
      </c>
      <c r="L12" s="116" t="n">
        <f aca="false">'[2]3.tábla'!F39</f>
        <v>0</v>
      </c>
    </row>
    <row r="13" customFormat="false" ht="31.5" hidden="false" customHeight="false" outlineLevel="0" collapsed="false">
      <c r="A13" s="39"/>
      <c r="B13" s="197"/>
      <c r="C13" s="197"/>
      <c r="D13" s="197"/>
      <c r="E13" s="197"/>
      <c r="F13" s="197"/>
      <c r="G13" s="194" t="s">
        <v>263</v>
      </c>
      <c r="H13" s="116" t="n">
        <f aca="false">'[2]4. sz. tábla'!B5</f>
        <v>14343117</v>
      </c>
      <c r="I13" s="116" t="n">
        <f aca="false">'[2]4. sz. tábla'!C5</f>
        <v>14343117</v>
      </c>
      <c r="J13" s="116" t="n">
        <f aca="false">'[2]4. sz. tábla'!D5</f>
        <v>14281063</v>
      </c>
      <c r="K13" s="116" t="n">
        <f aca="false">'[2]4. sz. tábla'!E5</f>
        <v>13015321</v>
      </c>
      <c r="L13" s="116" t="n">
        <f aca="false">'[2]4. sz. tábla'!F5</f>
        <v>-1265742</v>
      </c>
    </row>
    <row r="14" customFormat="false" ht="31.5" hidden="false" customHeight="false" outlineLevel="0" collapsed="false">
      <c r="A14" s="47"/>
      <c r="B14" s="197"/>
      <c r="C14" s="197"/>
      <c r="D14" s="197"/>
      <c r="E14" s="197"/>
      <c r="F14" s="197"/>
      <c r="G14" s="198" t="s">
        <v>264</v>
      </c>
      <c r="H14" s="195" t="n">
        <f aca="false">'[2]4. sz. tábla'!B12</f>
        <v>100000</v>
      </c>
      <c r="I14" s="195" t="n">
        <f aca="false">'[2]4. sz. tábla'!C12</f>
        <v>130000</v>
      </c>
      <c r="J14" s="195" t="n">
        <f aca="false">'[2]4. sz. tábla'!D12</f>
        <v>130000</v>
      </c>
      <c r="K14" s="195" t="n">
        <f aca="false">'[2]4. sz. tábla'!E12</f>
        <v>130000</v>
      </c>
      <c r="L14" s="195" t="n">
        <f aca="false">'[2]4. sz. tábla'!F12</f>
        <v>0</v>
      </c>
    </row>
    <row r="15" customFormat="false" ht="31.5" hidden="false" customHeight="false" outlineLevel="0" collapsed="false">
      <c r="A15" s="39"/>
      <c r="B15" s="197"/>
      <c r="C15" s="197"/>
      <c r="D15" s="197"/>
      <c r="E15" s="197"/>
      <c r="F15" s="197"/>
      <c r="G15" s="194" t="s">
        <v>265</v>
      </c>
      <c r="H15" s="197" t="n">
        <v>0</v>
      </c>
      <c r="I15" s="197" t="n">
        <v>0</v>
      </c>
      <c r="J15" s="197" t="n">
        <v>0</v>
      </c>
      <c r="K15" s="197" t="n">
        <v>0</v>
      </c>
      <c r="L15" s="197" t="n">
        <v>0</v>
      </c>
    </row>
    <row r="16" customFormat="false" ht="15.75" hidden="false" customHeight="false" outlineLevel="0" collapsed="false">
      <c r="A16" s="194"/>
      <c r="B16" s="197"/>
      <c r="C16" s="197"/>
      <c r="D16" s="197"/>
      <c r="E16" s="197"/>
      <c r="F16" s="197"/>
      <c r="G16" s="194" t="s">
        <v>266</v>
      </c>
      <c r="H16" s="116" t="n">
        <f aca="false">'[2]1.sz.tábla'!B31</f>
        <v>2862055</v>
      </c>
      <c r="I16" s="116" t="n">
        <f aca="false">'[2]1.sz.tábla'!C31</f>
        <v>6204948</v>
      </c>
      <c r="J16" s="116" t="n">
        <f aca="false">'[2]1.sz.tábla'!D31</f>
        <v>6167002</v>
      </c>
      <c r="K16" s="116" t="n">
        <f aca="false">'[2]1.sz.tábla'!E31</f>
        <v>7225744</v>
      </c>
      <c r="L16" s="116" t="n">
        <f aca="false">'[2]1.sz.tábla'!F31</f>
        <v>1058742</v>
      </c>
    </row>
    <row r="17" s="200" customFormat="true" ht="15.75" hidden="false" customHeight="false" outlineLevel="0" collapsed="false">
      <c r="A17" s="199" t="s">
        <v>267</v>
      </c>
      <c r="B17" s="109" t="n">
        <f aca="false">SUM(B7:B16)</f>
        <v>66310703</v>
      </c>
      <c r="C17" s="109" t="n">
        <f aca="false">SUM(C7:C16)</f>
        <v>67684703</v>
      </c>
      <c r="D17" s="109" t="n">
        <f aca="false">SUM(D7:D16)</f>
        <v>69617633</v>
      </c>
      <c r="E17" s="109" t="n">
        <f aca="false">SUM(E7:E16)</f>
        <v>69905027</v>
      </c>
      <c r="F17" s="109" t="n">
        <f aca="false">SUM(F7:F16)</f>
        <v>287394</v>
      </c>
      <c r="G17" s="199" t="s">
        <v>268</v>
      </c>
      <c r="H17" s="109" t="n">
        <f aca="false">H7+H8+H9+H10+H11+H16</f>
        <v>84736369</v>
      </c>
      <c r="I17" s="109" t="n">
        <f aca="false">I7+I8+I9+I10+I11+I16</f>
        <v>88652987</v>
      </c>
      <c r="J17" s="109" t="n">
        <f aca="false">J7+J8+J9+J10+J11+J16</f>
        <v>90585917</v>
      </c>
      <c r="K17" s="109" t="n">
        <f aca="false">K7+K8+K9+K10+K11+K16</f>
        <v>90666311</v>
      </c>
      <c r="L17" s="109" t="n">
        <f aca="false">L7+L8+L9+L10+L11+L16</f>
        <v>80394</v>
      </c>
    </row>
    <row r="18" s="200" customFormat="true" ht="15.75" hidden="false" customHeight="false" outlineLevel="0" collapsed="false">
      <c r="A18" s="199" t="s">
        <v>269</v>
      </c>
      <c r="B18" s="109" t="n">
        <f aca="false">B17-H17</f>
        <v>-18425666</v>
      </c>
      <c r="C18" s="109" t="n">
        <f aca="false">C17-I17</f>
        <v>-20968284</v>
      </c>
      <c r="D18" s="109" t="n">
        <f aca="false">D17-J17</f>
        <v>-20968284</v>
      </c>
      <c r="E18" s="109" t="n">
        <f aca="false">E17-L17</f>
        <v>69824633</v>
      </c>
      <c r="F18" s="109" t="n">
        <f aca="false">F17-M17</f>
        <v>287394</v>
      </c>
      <c r="G18" s="199" t="s">
        <v>270</v>
      </c>
      <c r="H18" s="201"/>
      <c r="I18" s="201"/>
      <c r="J18" s="201"/>
      <c r="K18" s="201"/>
      <c r="L18" s="201"/>
    </row>
    <row r="19" s="200" customFormat="true" ht="31.5" hidden="false" customHeight="false" outlineLevel="0" collapsed="false">
      <c r="A19" s="199" t="s">
        <v>271</v>
      </c>
      <c r="B19" s="109" t="n">
        <f aca="false">SUM(B20)</f>
        <v>29000000</v>
      </c>
      <c r="C19" s="109" t="n">
        <f aca="false">SUM(C20)</f>
        <v>31570618</v>
      </c>
      <c r="D19" s="109" t="n">
        <f aca="false">SUM(D20)</f>
        <v>31570618</v>
      </c>
      <c r="E19" s="109" t="n">
        <f aca="false">SUM(E20)</f>
        <v>31570618</v>
      </c>
      <c r="F19" s="109" t="n">
        <f aca="false">SUM(F20)</f>
        <v>0</v>
      </c>
      <c r="G19" s="199" t="s">
        <v>272</v>
      </c>
      <c r="H19" s="202" t="n">
        <f aca="false">SUM(H20:H21)</f>
        <v>2147175</v>
      </c>
      <c r="I19" s="202" t="n">
        <f aca="false">SUM(I20:I21)</f>
        <v>2147175</v>
      </c>
      <c r="J19" s="202" t="n">
        <f aca="false">SUM(J20:J21)</f>
        <v>2147175</v>
      </c>
      <c r="K19" s="202" t="n">
        <f aca="false">SUM(K20:K21)</f>
        <v>2230867</v>
      </c>
      <c r="L19" s="118" t="n">
        <f aca="false">SUM(L20:L21)</f>
        <v>83692</v>
      </c>
    </row>
    <row r="20" customFormat="false" ht="15.75" hidden="false" customHeight="false" outlineLevel="0" collapsed="false">
      <c r="A20" s="194" t="s">
        <v>273</v>
      </c>
      <c r="B20" s="116" t="n">
        <f aca="false">'[2]2.sz.tábla'!B80</f>
        <v>29000000</v>
      </c>
      <c r="C20" s="116" t="n">
        <f aca="false">'[2]2.sz.tábla'!C80</f>
        <v>31570618</v>
      </c>
      <c r="D20" s="116" t="n">
        <f aca="false">'[2]2.sz.tábla'!D80</f>
        <v>31570618</v>
      </c>
      <c r="E20" s="116" t="n">
        <f aca="false">'[2]2.sz.tábla'!E80</f>
        <v>31570618</v>
      </c>
      <c r="F20" s="116" t="n">
        <f aca="false">'[2]2.sz.tábla'!F80</f>
        <v>0</v>
      </c>
      <c r="G20" s="194" t="s">
        <v>274</v>
      </c>
      <c r="H20" s="116" t="n">
        <f aca="false">'[2]1.sz.tábla'!B37</f>
        <v>2147175</v>
      </c>
      <c r="I20" s="116" t="n">
        <f aca="false">'[2]1.sz.tábla'!C37</f>
        <v>2147175</v>
      </c>
      <c r="J20" s="116" t="n">
        <f aca="false">'[2]1.sz.tábla'!D37</f>
        <v>2147175</v>
      </c>
      <c r="K20" s="116" t="n">
        <f aca="false">'[2]1.sz.tábla'!E37</f>
        <v>2230867</v>
      </c>
      <c r="L20" s="116" t="n">
        <f aca="false">'[2]1.sz.tábla'!F37</f>
        <v>83692</v>
      </c>
    </row>
    <row r="21" s="200" customFormat="true" ht="31.5" hidden="false" customHeight="false" outlineLevel="0" collapsed="false">
      <c r="A21" s="199" t="s">
        <v>275</v>
      </c>
      <c r="B21" s="203" t="n">
        <f aca="false">SUM(B22:B25)</f>
        <v>1040942</v>
      </c>
      <c r="C21" s="203" t="n">
        <f aca="false">SUM(C22:C25)</f>
        <v>1040942</v>
      </c>
      <c r="D21" s="203" t="n">
        <f aca="false">SUM(D22:D25)</f>
        <v>1040942</v>
      </c>
      <c r="E21" s="203" t="n">
        <f aca="false">SUM(E22:E25)</f>
        <v>1124634</v>
      </c>
      <c r="F21" s="203" t="n">
        <f aca="false">SUM(F22:F25)</f>
        <v>83692</v>
      </c>
      <c r="G21" s="194" t="s">
        <v>276</v>
      </c>
      <c r="H21" s="197"/>
      <c r="I21" s="197"/>
      <c r="J21" s="197"/>
      <c r="K21" s="197"/>
      <c r="L21" s="197"/>
    </row>
    <row r="22" customFormat="false" ht="15.75" hidden="false" customHeight="false" outlineLevel="0" collapsed="false">
      <c r="A22" s="194" t="s">
        <v>277</v>
      </c>
      <c r="B22" s="197"/>
      <c r="C22" s="197"/>
      <c r="D22" s="197"/>
      <c r="E22" s="197"/>
      <c r="F22" s="197"/>
      <c r="G22" s="194" t="s">
        <v>278</v>
      </c>
      <c r="H22" s="197"/>
      <c r="I22" s="197"/>
      <c r="J22" s="197"/>
      <c r="K22" s="197"/>
      <c r="L22" s="197"/>
    </row>
    <row r="23" customFormat="false" ht="15.75" hidden="false" customHeight="false" outlineLevel="0" collapsed="false">
      <c r="A23" s="194" t="s">
        <v>279</v>
      </c>
      <c r="B23" s="197"/>
      <c r="C23" s="197"/>
      <c r="D23" s="197"/>
      <c r="E23" s="197"/>
      <c r="F23" s="197"/>
      <c r="G23" s="198"/>
      <c r="H23" s="197"/>
      <c r="I23" s="197"/>
      <c r="J23" s="197"/>
      <c r="K23" s="197"/>
      <c r="L23" s="197"/>
    </row>
    <row r="24" customFormat="false" ht="15.75" hidden="false" customHeight="false" outlineLevel="0" collapsed="false">
      <c r="A24" s="194" t="s">
        <v>280</v>
      </c>
      <c r="B24" s="116" t="n">
        <f aca="false">'[2]2.sz.tábla'!B94</f>
        <v>1040942</v>
      </c>
      <c r="C24" s="116" t="n">
        <f aca="false">'[2]2.sz.tábla'!C94</f>
        <v>1040942</v>
      </c>
      <c r="D24" s="116" t="n">
        <f aca="false">'[2]2.sz.tábla'!D94</f>
        <v>1040942</v>
      </c>
      <c r="E24" s="116" t="n">
        <f aca="false">'[2]2.sz.tábla'!E94</f>
        <v>1124634</v>
      </c>
      <c r="F24" s="116" t="n">
        <f aca="false">'[2]2.sz.tábla'!F94</f>
        <v>83692</v>
      </c>
      <c r="G24" s="198"/>
      <c r="H24" s="197"/>
      <c r="I24" s="197"/>
      <c r="J24" s="197"/>
      <c r="K24" s="197"/>
      <c r="L24" s="197"/>
    </row>
    <row r="25" customFormat="false" ht="15.75" hidden="false" customHeight="false" outlineLevel="0" collapsed="false">
      <c r="A25" s="194" t="s">
        <v>281</v>
      </c>
      <c r="B25" s="116" t="n">
        <f aca="false">'[2]2.sz.tábla'!B93</f>
        <v>0</v>
      </c>
      <c r="C25" s="116" t="n">
        <f aca="false">'[2]2.sz.tábla'!C93</f>
        <v>0</v>
      </c>
      <c r="D25" s="116" t="n">
        <f aca="false">'[2]2.sz.tábla'!D93</f>
        <v>0</v>
      </c>
      <c r="E25" s="116" t="n">
        <f aca="false">'[2]2.sz.tábla'!E93</f>
        <v>0</v>
      </c>
      <c r="F25" s="116" t="n">
        <f aca="false">'[2]2.sz.tábla'!F93</f>
        <v>0</v>
      </c>
      <c r="G25" s="198"/>
      <c r="H25" s="197"/>
      <c r="I25" s="197"/>
      <c r="J25" s="197"/>
      <c r="K25" s="197"/>
      <c r="L25" s="197"/>
    </row>
    <row r="26" customFormat="false" ht="16.5" hidden="false" customHeight="false" outlineLevel="0" collapsed="false">
      <c r="A26" s="204" t="s">
        <v>282</v>
      </c>
      <c r="B26" s="205" t="n">
        <f aca="false">B17+B19+B21</f>
        <v>96351645</v>
      </c>
      <c r="C26" s="205" t="n">
        <f aca="false">C17+C19+C21</f>
        <v>100296263</v>
      </c>
      <c r="D26" s="205" t="n">
        <f aca="false">D17+D19+D21</f>
        <v>102229193</v>
      </c>
      <c r="E26" s="205" t="n">
        <f aca="false">E17+E19+E21</f>
        <v>102600279</v>
      </c>
      <c r="F26" s="205" t="n">
        <f aca="false">F17+F19+F21</f>
        <v>371086</v>
      </c>
      <c r="G26" s="204" t="s">
        <v>283</v>
      </c>
      <c r="H26" s="205" t="n">
        <f aca="false">H19+H17</f>
        <v>86883544</v>
      </c>
      <c r="I26" s="205" t="n">
        <f aca="false">I19+I17</f>
        <v>90800162</v>
      </c>
      <c r="J26" s="205" t="n">
        <f aca="false">J19+J17</f>
        <v>92733092</v>
      </c>
      <c r="K26" s="205" t="n">
        <f aca="false">K19+K17</f>
        <v>92897178</v>
      </c>
      <c r="L26" s="205" t="n">
        <f aca="false">L19+L17</f>
        <v>164086</v>
      </c>
    </row>
    <row r="28" customFormat="false" ht="15.75" hidden="false" customHeight="true" outlineLevel="0" collapsed="false">
      <c r="A28" s="206" t="s">
        <v>284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</row>
    <row r="30" s="184" customFormat="true" ht="31.5" hidden="false" customHeight="false" outlineLevel="0" collapsed="false">
      <c r="A30" s="199" t="s">
        <v>285</v>
      </c>
      <c r="B30" s="6" t="str">
        <f aca="false">B6</f>
        <v>2019. évi eredeti előirányzat</v>
      </c>
      <c r="C30" s="6" t="str">
        <f aca="false">C6</f>
        <v>I. Módosítás</v>
      </c>
      <c r="D30" s="6" t="str">
        <f aca="false">D6</f>
        <v>II. Módosítás</v>
      </c>
      <c r="E30" s="6" t="str">
        <f aca="false">E6</f>
        <v>III. Módosítás</v>
      </c>
      <c r="F30" s="6" t="str">
        <f aca="false">F6</f>
        <v>Eltérés</v>
      </c>
      <c r="G30" s="199" t="s">
        <v>286</v>
      </c>
      <c r="H30" s="6" t="str">
        <f aca="false">H6</f>
        <v>2019. évi eredeti előirányzat</v>
      </c>
      <c r="I30" s="6" t="str">
        <f aca="false">C30</f>
        <v>I. Módosítás</v>
      </c>
      <c r="J30" s="6" t="str">
        <f aca="false">D30</f>
        <v>II. Módosítás</v>
      </c>
      <c r="K30" s="6" t="str">
        <f aca="false">E30</f>
        <v>III. Módosítás</v>
      </c>
      <c r="L30" s="6" t="str">
        <f aca="false">L6</f>
        <v>Eltérés</v>
      </c>
    </row>
    <row r="31" customFormat="false" ht="31.5" hidden="false" customHeight="false" outlineLevel="0" collapsed="false">
      <c r="A31" s="39" t="s">
        <v>287</v>
      </c>
      <c r="B31" s="116" t="n">
        <f aca="false">'[2]1.sz.tábla'!B8</f>
        <v>0</v>
      </c>
      <c r="C31" s="116" t="n">
        <f aca="false">'[2]1.sz.tábla'!C8</f>
        <v>100000000</v>
      </c>
      <c r="D31" s="116" t="n">
        <f aca="false">'[2]1.sz.tábla'!D8</f>
        <v>102046183</v>
      </c>
      <c r="E31" s="116" t="n">
        <f aca="false">'[2]1.sz.tábla'!E8</f>
        <v>105324561</v>
      </c>
      <c r="F31" s="116" t="n">
        <f aca="false">'[2]1.sz.tábla'!F8</f>
        <v>3278378</v>
      </c>
      <c r="G31" s="194" t="s">
        <v>288</v>
      </c>
      <c r="H31" s="116" t="n">
        <f aca="false">'[2]1.sz.tábla'!B27</f>
        <v>7333211</v>
      </c>
      <c r="I31" s="116" t="n">
        <f aca="false">'[2]1.sz.tábla'!C27</f>
        <v>7333211</v>
      </c>
      <c r="J31" s="116" t="n">
        <f aca="false">'[2]1.sz.tábla'!D27</f>
        <v>9379394</v>
      </c>
      <c r="K31" s="116" t="n">
        <f aca="false">'[2]1.sz.tábla'!E27</f>
        <v>17864772</v>
      </c>
      <c r="L31" s="116" t="n">
        <f aca="false">'[2]1.sz.tábla'!F27</f>
        <v>8485378</v>
      </c>
    </row>
    <row r="32" customFormat="false" ht="15.75" hidden="false" customHeight="false" outlineLevel="0" collapsed="false">
      <c r="A32" s="194" t="s">
        <v>289</v>
      </c>
      <c r="B32" s="116" t="n">
        <v>0</v>
      </c>
      <c r="C32" s="116" t="n">
        <f aca="false">'[2]1.sz.tábla'!C11:H11</f>
        <v>0</v>
      </c>
      <c r="D32" s="116" t="n">
        <f aca="false">'[2]1.sz.tábla'!D11:I11</f>
        <v>0</v>
      </c>
      <c r="E32" s="116" t="n">
        <f aca="false">'[2]1.sz.tábla'!E11:J11</f>
        <v>5000000</v>
      </c>
      <c r="F32" s="116" t="n">
        <f aca="false">'[2]1.sz.tábla'!F11:G11</f>
        <v>5000000</v>
      </c>
      <c r="G32" s="194" t="s">
        <v>290</v>
      </c>
      <c r="H32" s="116"/>
      <c r="I32" s="116"/>
      <c r="J32" s="116"/>
      <c r="K32" s="116"/>
      <c r="L32" s="116"/>
    </row>
    <row r="33" customFormat="false" ht="15.75" hidden="false" customHeight="false" outlineLevel="0" collapsed="false">
      <c r="A33" s="194" t="s">
        <v>291</v>
      </c>
      <c r="B33" s="116" t="n">
        <f aca="false">'[2]1.sz.tábla'!B13</f>
        <v>0</v>
      </c>
      <c r="C33" s="116" t="n">
        <f aca="false">'[2]1.sz.tábla'!D13</f>
        <v>0</v>
      </c>
      <c r="D33" s="116" t="n">
        <f aca="false">'[2]1.sz.tábla'!F13</f>
        <v>0</v>
      </c>
      <c r="E33" s="116" t="n">
        <f aca="false">'[2]1.sz.tábla'!G13</f>
        <v>0</v>
      </c>
      <c r="F33" s="116" t="n">
        <v>0</v>
      </c>
      <c r="G33" s="194" t="s">
        <v>292</v>
      </c>
      <c r="H33" s="116" t="n">
        <f aca="false">'[2]1.sz.tábla'!B28</f>
        <v>2070600</v>
      </c>
      <c r="I33" s="116" t="n">
        <f aca="false">'[2]1.sz.tábla'!C28</f>
        <v>102098600</v>
      </c>
      <c r="J33" s="116" t="n">
        <f aca="false">'[2]1.sz.tábla'!D28</f>
        <v>102098600</v>
      </c>
      <c r="K33" s="116" t="n">
        <f aca="false">'[2]1.sz.tábla'!E28</f>
        <v>102098600</v>
      </c>
      <c r="L33" s="116" t="n">
        <f aca="false">'[2]1.sz.tábla'!F28</f>
        <v>0</v>
      </c>
    </row>
    <row r="34" customFormat="false" ht="15.75" hidden="false" customHeight="false" outlineLevel="0" collapsed="false">
      <c r="A34" s="194"/>
      <c r="B34" s="197"/>
      <c r="C34" s="197"/>
      <c r="D34" s="197"/>
      <c r="E34" s="197"/>
      <c r="F34" s="197"/>
      <c r="G34" s="194" t="s">
        <v>293</v>
      </c>
      <c r="H34" s="116" t="n">
        <f aca="false">SUM(H35:H38)</f>
        <v>64290</v>
      </c>
      <c r="I34" s="116" t="n">
        <f aca="false">SUM(I35:I38)</f>
        <v>64290</v>
      </c>
      <c r="J34" s="116" t="n">
        <f aca="false">SUM(J35:J38)</f>
        <v>64290</v>
      </c>
      <c r="K34" s="116" t="n">
        <f aca="false">SUM(K35:K38)</f>
        <v>64290</v>
      </c>
      <c r="L34" s="116" t="n">
        <f aca="false">SUM(L35:L38)</f>
        <v>0</v>
      </c>
    </row>
    <row r="35" customFormat="false" ht="31.5" hidden="false" customHeight="false" outlineLevel="0" collapsed="false">
      <c r="A35" s="194"/>
      <c r="B35" s="197"/>
      <c r="C35" s="197"/>
      <c r="D35" s="197"/>
      <c r="E35" s="197"/>
      <c r="F35" s="197"/>
      <c r="G35" s="194" t="s">
        <v>294</v>
      </c>
      <c r="H35" s="116"/>
      <c r="I35" s="116"/>
      <c r="J35" s="116"/>
      <c r="K35" s="116"/>
      <c r="L35" s="116"/>
    </row>
    <row r="36" customFormat="false" ht="27" hidden="false" customHeight="true" outlineLevel="0" collapsed="false">
      <c r="A36" s="194"/>
      <c r="B36" s="197"/>
      <c r="C36" s="197"/>
      <c r="D36" s="197"/>
      <c r="E36" s="197"/>
      <c r="F36" s="197"/>
      <c r="G36" s="207" t="s">
        <v>295</v>
      </c>
      <c r="H36" s="116" t="n">
        <f aca="false">'[2]5.sz.tábla '!B30</f>
        <v>64290</v>
      </c>
      <c r="I36" s="116" t="n">
        <f aca="false">'[2]5.sz.tábla '!C30</f>
        <v>64290</v>
      </c>
      <c r="J36" s="116" t="n">
        <f aca="false">'[2]5.sz.tábla '!D30</f>
        <v>64290</v>
      </c>
      <c r="K36" s="116" t="n">
        <f aca="false">'[2]5.sz.tábla '!E30</f>
        <v>64290</v>
      </c>
      <c r="L36" s="116" t="n">
        <f aca="false">'[2]5.sz.tábla '!F30</f>
        <v>0</v>
      </c>
    </row>
    <row r="37" customFormat="false" ht="31.5" hidden="false" customHeight="false" outlineLevel="0" collapsed="false">
      <c r="A37" s="194"/>
      <c r="B37" s="197"/>
      <c r="C37" s="197"/>
      <c r="D37" s="197"/>
      <c r="E37" s="197"/>
      <c r="F37" s="197"/>
      <c r="G37" s="194" t="s">
        <v>296</v>
      </c>
      <c r="H37" s="36"/>
      <c r="I37" s="197"/>
      <c r="J37" s="197"/>
      <c r="K37" s="197"/>
      <c r="L37" s="197"/>
    </row>
    <row r="38" customFormat="false" ht="31.5" hidden="false" customHeight="false" outlineLevel="0" collapsed="false">
      <c r="A38" s="194"/>
      <c r="B38" s="197"/>
      <c r="C38" s="197"/>
      <c r="D38" s="197"/>
      <c r="E38" s="197"/>
      <c r="F38" s="197"/>
      <c r="G38" s="194" t="s">
        <v>297</v>
      </c>
      <c r="H38" s="36"/>
      <c r="I38" s="197"/>
      <c r="J38" s="197"/>
      <c r="K38" s="197"/>
      <c r="L38" s="197"/>
    </row>
    <row r="39" s="200" customFormat="true" ht="15.75" hidden="false" customHeight="false" outlineLevel="0" collapsed="false">
      <c r="A39" s="199" t="s">
        <v>298</v>
      </c>
      <c r="B39" s="201" t="n">
        <f aca="false">SUM(B31:B37)</f>
        <v>0</v>
      </c>
      <c r="C39" s="109" t="n">
        <f aca="false">SUM(C31:C37)</f>
        <v>100000000</v>
      </c>
      <c r="D39" s="109" t="n">
        <f aca="false">SUM(D31:D37)</f>
        <v>102046183</v>
      </c>
      <c r="E39" s="109" t="n">
        <f aca="false">SUM(E31:E37)</f>
        <v>110324561</v>
      </c>
      <c r="F39" s="109" t="n">
        <f aca="false">SUM(F31:F37)</f>
        <v>8278378</v>
      </c>
      <c r="G39" s="199" t="s">
        <v>299</v>
      </c>
      <c r="H39" s="109" t="n">
        <f aca="false">SUM(H31:H34)</f>
        <v>9468101</v>
      </c>
      <c r="I39" s="109" t="n">
        <f aca="false">SUM(I31:I34)</f>
        <v>109496101</v>
      </c>
      <c r="J39" s="109" t="n">
        <f aca="false">SUM(J31:J34)</f>
        <v>111542284</v>
      </c>
      <c r="K39" s="109" t="n">
        <f aca="false">SUM(K31:K34)</f>
        <v>120027662</v>
      </c>
      <c r="L39" s="109" t="n">
        <f aca="false">SUM(L31:L34)</f>
        <v>8485378</v>
      </c>
    </row>
    <row r="40" s="200" customFormat="true" ht="15.75" hidden="false" customHeight="false" outlineLevel="0" collapsed="false">
      <c r="A40" s="199" t="s">
        <v>300</v>
      </c>
      <c r="B40" s="201"/>
      <c r="C40" s="201"/>
      <c r="D40" s="201"/>
      <c r="E40" s="201"/>
      <c r="F40" s="201"/>
      <c r="G40" s="199" t="s">
        <v>301</v>
      </c>
      <c r="H40" s="109" t="n">
        <f aca="false">B39-H39</f>
        <v>-9468101</v>
      </c>
      <c r="I40" s="109" t="n">
        <f aca="false">C39-I39</f>
        <v>-9496101</v>
      </c>
      <c r="J40" s="109" t="n">
        <f aca="false">D39-J39</f>
        <v>-9496101</v>
      </c>
      <c r="K40" s="109" t="n">
        <f aca="false">E39-K39</f>
        <v>-9703101</v>
      </c>
      <c r="L40" s="201" t="n">
        <f aca="false">F39-L39</f>
        <v>-207000</v>
      </c>
    </row>
    <row r="41" s="200" customFormat="true" ht="31.5" hidden="false" customHeight="false" outlineLevel="0" collapsed="false">
      <c r="A41" s="199" t="s">
        <v>302</v>
      </c>
      <c r="B41" s="201"/>
      <c r="C41" s="201"/>
      <c r="D41" s="201"/>
      <c r="E41" s="201"/>
      <c r="F41" s="201"/>
      <c r="G41" s="199" t="s">
        <v>303</v>
      </c>
      <c r="H41" s="201"/>
      <c r="I41" s="201"/>
      <c r="J41" s="201"/>
      <c r="K41" s="201"/>
      <c r="L41" s="201"/>
    </row>
    <row r="42" customFormat="false" ht="15.75" hidden="false" customHeight="false" outlineLevel="0" collapsed="false">
      <c r="A42" s="194" t="s">
        <v>304</v>
      </c>
      <c r="B42" s="197" t="n">
        <v>0</v>
      </c>
      <c r="C42" s="197" t="n">
        <v>0</v>
      </c>
      <c r="D42" s="197" t="n">
        <v>0</v>
      </c>
      <c r="E42" s="197" t="n">
        <v>0</v>
      </c>
      <c r="F42" s="197" t="n">
        <v>0</v>
      </c>
      <c r="G42" s="194" t="s">
        <v>305</v>
      </c>
      <c r="H42" s="36"/>
      <c r="I42" s="197"/>
      <c r="J42" s="197"/>
      <c r="K42" s="197"/>
      <c r="L42" s="197"/>
    </row>
    <row r="43" customFormat="false" ht="31.5" hidden="false" customHeight="false" outlineLevel="0" collapsed="false">
      <c r="A43" s="199" t="s">
        <v>306</v>
      </c>
      <c r="B43" s="201" t="n">
        <f aca="false">SUM(B44:B45)</f>
        <v>0</v>
      </c>
      <c r="C43" s="201" t="n">
        <f aca="false">SUM(C44:C45)</f>
        <v>0</v>
      </c>
      <c r="D43" s="201" t="n">
        <f aca="false">SUM(D44:D45)</f>
        <v>0</v>
      </c>
      <c r="E43" s="201" t="n">
        <f aca="false">SUM(E44:E45)</f>
        <v>0</v>
      </c>
      <c r="F43" s="201" t="n">
        <f aca="false">SUM(F44:F45)</f>
        <v>0</v>
      </c>
      <c r="G43" s="194" t="s">
        <v>307</v>
      </c>
      <c r="H43" s="36"/>
      <c r="I43" s="197"/>
      <c r="J43" s="197"/>
      <c r="K43" s="197"/>
      <c r="L43" s="197"/>
    </row>
    <row r="44" customFormat="false" ht="15.75" hidden="false" customHeight="false" outlineLevel="0" collapsed="false">
      <c r="A44" s="194" t="s">
        <v>308</v>
      </c>
      <c r="B44" s="197"/>
      <c r="C44" s="197"/>
      <c r="D44" s="197"/>
      <c r="E44" s="197"/>
      <c r="F44" s="197"/>
      <c r="G44" s="194" t="s">
        <v>309</v>
      </c>
      <c r="H44" s="36"/>
      <c r="I44" s="197"/>
      <c r="J44" s="197"/>
      <c r="K44" s="197"/>
      <c r="L44" s="197"/>
    </row>
    <row r="45" customFormat="false" ht="15.75" hidden="false" customHeight="false" outlineLevel="0" collapsed="false">
      <c r="A45" s="194" t="s">
        <v>310</v>
      </c>
      <c r="B45" s="197"/>
      <c r="C45" s="197"/>
      <c r="D45" s="197"/>
      <c r="E45" s="197"/>
      <c r="F45" s="197"/>
      <c r="G45" s="194"/>
      <c r="H45" s="36"/>
      <c r="I45" s="197"/>
      <c r="J45" s="197"/>
      <c r="K45" s="197"/>
      <c r="L45" s="197"/>
    </row>
    <row r="46" s="200" customFormat="true" ht="15.75" hidden="false" customHeight="false" outlineLevel="0" collapsed="false">
      <c r="A46" s="199" t="s">
        <v>311</v>
      </c>
      <c r="B46" s="201" t="n">
        <f aca="false">B39+B41+B43</f>
        <v>0</v>
      </c>
      <c r="C46" s="109" t="n">
        <f aca="false">C39+C41+C43</f>
        <v>100000000</v>
      </c>
      <c r="D46" s="109" t="n">
        <f aca="false">D39+D41+D43</f>
        <v>102046183</v>
      </c>
      <c r="E46" s="109" t="n">
        <f aca="false">E39+E41+E43</f>
        <v>110324561</v>
      </c>
      <c r="F46" s="109" t="n">
        <f aca="false">F39+F41+F43</f>
        <v>8278378</v>
      </c>
      <c r="G46" s="199" t="s">
        <v>312</v>
      </c>
      <c r="H46" s="109" t="n">
        <f aca="false">H39+H41</f>
        <v>9468101</v>
      </c>
      <c r="I46" s="109" t="n">
        <f aca="false">I39+I41</f>
        <v>109496101</v>
      </c>
      <c r="J46" s="109" t="n">
        <f aca="false">J39+J41</f>
        <v>111542284</v>
      </c>
      <c r="K46" s="109" t="n">
        <f aca="false">K39+K41</f>
        <v>120027662</v>
      </c>
      <c r="L46" s="109" t="n">
        <f aca="false">L39+L41</f>
        <v>8485378</v>
      </c>
    </row>
    <row r="47" customFormat="false" ht="15.75" hidden="false" customHeight="false" outlineLevel="0" collapsed="false">
      <c r="A47" s="208"/>
      <c r="B47" s="209"/>
      <c r="C47" s="209"/>
      <c r="D47" s="209"/>
      <c r="E47" s="209"/>
      <c r="F47" s="209"/>
      <c r="G47" s="208"/>
      <c r="H47" s="209"/>
      <c r="I47" s="209"/>
      <c r="J47" s="209"/>
      <c r="K47" s="209"/>
      <c r="L47" s="209"/>
    </row>
    <row r="48" customFormat="false" ht="15.75" hidden="false" customHeight="true" outlineLevel="0" collapsed="false">
      <c r="A48" s="206" t="s">
        <v>313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</row>
    <row r="50" s="184" customFormat="true" ht="31.5" hidden="false" customHeight="false" outlineLevel="0" collapsed="false">
      <c r="A50" s="199" t="s">
        <v>314</v>
      </c>
      <c r="B50" s="6" t="str">
        <f aca="false">B6</f>
        <v>2019. évi eredeti előirányzat</v>
      </c>
      <c r="C50" s="6" t="str">
        <f aca="false">C6</f>
        <v>I. Módosítás</v>
      </c>
      <c r="D50" s="6" t="str">
        <f aca="false">D6</f>
        <v>II. Módosítás</v>
      </c>
      <c r="E50" s="6" t="str">
        <f aca="false">E6</f>
        <v>III. Módosítás</v>
      </c>
      <c r="F50" s="6" t="str">
        <f aca="false">F6</f>
        <v>Eltérés</v>
      </c>
      <c r="G50" s="199" t="s">
        <v>315</v>
      </c>
      <c r="H50" s="6" t="str">
        <f aca="false">H6</f>
        <v>2019. évi eredeti előirányzat</v>
      </c>
      <c r="I50" s="6" t="str">
        <f aca="false">I6</f>
        <v>I. Módosítás</v>
      </c>
      <c r="J50" s="6" t="str">
        <f aca="false">J6</f>
        <v>II. Módosítás</v>
      </c>
      <c r="K50" s="6" t="str">
        <f aca="false">K6</f>
        <v>III. Módosítás</v>
      </c>
      <c r="L50" s="6" t="str">
        <f aca="false">L6</f>
        <v>Eltérés</v>
      </c>
    </row>
    <row r="51" customFormat="false" ht="15.75" hidden="false" customHeight="false" outlineLevel="0" collapsed="false">
      <c r="A51" s="194" t="s">
        <v>316</v>
      </c>
      <c r="B51" s="36" t="n">
        <f aca="false">B17</f>
        <v>66310703</v>
      </c>
      <c r="C51" s="36" t="n">
        <f aca="false">C17</f>
        <v>67684703</v>
      </c>
      <c r="D51" s="36" t="n">
        <f aca="false">D17</f>
        <v>69617633</v>
      </c>
      <c r="E51" s="36" t="n">
        <f aca="false">E17</f>
        <v>69905027</v>
      </c>
      <c r="F51" s="36" t="n">
        <f aca="false">F17</f>
        <v>287394</v>
      </c>
      <c r="G51" s="194" t="s">
        <v>317</v>
      </c>
      <c r="H51" s="116" t="n">
        <f aca="false">H17</f>
        <v>84736369</v>
      </c>
      <c r="I51" s="116" t="n">
        <f aca="false">I17</f>
        <v>88652987</v>
      </c>
      <c r="J51" s="116" t="n">
        <f aca="false">J17</f>
        <v>90585917</v>
      </c>
      <c r="K51" s="116" t="n">
        <f aca="false">K17</f>
        <v>90666311</v>
      </c>
      <c r="L51" s="116" t="n">
        <f aca="false">L17</f>
        <v>80394</v>
      </c>
    </row>
    <row r="52" customFormat="false" ht="15.75" hidden="false" customHeight="false" outlineLevel="0" collapsed="false">
      <c r="A52" s="194" t="s">
        <v>318</v>
      </c>
      <c r="B52" s="197"/>
      <c r="C52" s="210" t="n">
        <f aca="false">C39</f>
        <v>100000000</v>
      </c>
      <c r="D52" s="210" t="n">
        <f aca="false">D39</f>
        <v>102046183</v>
      </c>
      <c r="E52" s="210" t="n">
        <f aca="false">E39</f>
        <v>110324561</v>
      </c>
      <c r="F52" s="210" t="n">
        <f aca="false">F39</f>
        <v>8278378</v>
      </c>
      <c r="G52" s="194" t="s">
        <v>319</v>
      </c>
      <c r="H52" s="116" t="n">
        <f aca="false">H39</f>
        <v>9468101</v>
      </c>
      <c r="I52" s="116" t="n">
        <f aca="false">I39</f>
        <v>109496101</v>
      </c>
      <c r="J52" s="116" t="n">
        <f aca="false">J39</f>
        <v>111542284</v>
      </c>
      <c r="K52" s="116" t="n">
        <f aca="false">K39</f>
        <v>120027662</v>
      </c>
      <c r="L52" s="116" t="n">
        <f aca="false">L39</f>
        <v>8485378</v>
      </c>
    </row>
    <row r="53" s="200" customFormat="true" ht="15.75" hidden="false" customHeight="false" outlineLevel="0" collapsed="false">
      <c r="A53" s="199" t="s">
        <v>14</v>
      </c>
      <c r="B53" s="109" t="n">
        <f aca="false">SUM(B51:B52)</f>
        <v>66310703</v>
      </c>
      <c r="C53" s="109" t="n">
        <f aca="false">SUM(C51:C52)</f>
        <v>167684703</v>
      </c>
      <c r="D53" s="109" t="n">
        <f aca="false">SUM(D51:D52)</f>
        <v>171663816</v>
      </c>
      <c r="E53" s="109" t="n">
        <f aca="false">SUM(E51:E52)</f>
        <v>180229588</v>
      </c>
      <c r="F53" s="109" t="n">
        <f aca="false">SUM(F51:F52)</f>
        <v>8565772</v>
      </c>
      <c r="G53" s="199" t="s">
        <v>31</v>
      </c>
      <c r="H53" s="118" t="n">
        <f aca="false">SUM(H51:H52)</f>
        <v>94204470</v>
      </c>
      <c r="I53" s="118" t="n">
        <f aca="false">SUM(I51:I52)</f>
        <v>198149088</v>
      </c>
      <c r="J53" s="118" t="n">
        <f aca="false">SUM(J51:J52)</f>
        <v>202128201</v>
      </c>
      <c r="K53" s="118" t="n">
        <f aca="false">SUM(K51:K52)</f>
        <v>210693973</v>
      </c>
      <c r="L53" s="118" t="n">
        <f aca="false">SUM(L51:L52)</f>
        <v>8565772</v>
      </c>
    </row>
    <row r="54" s="200" customFormat="true" ht="15.75" hidden="false" customHeight="false" outlineLevel="0" collapsed="false">
      <c r="A54" s="199" t="s">
        <v>320</v>
      </c>
      <c r="B54" s="109"/>
      <c r="C54" s="118"/>
      <c r="D54" s="118"/>
      <c r="E54" s="118"/>
      <c r="F54" s="118"/>
      <c r="G54" s="199" t="s">
        <v>321</v>
      </c>
      <c r="H54" s="118" t="n">
        <f aca="false">H53-B53</f>
        <v>27893767</v>
      </c>
      <c r="I54" s="118" t="n">
        <f aca="false">I53-C53</f>
        <v>30464385</v>
      </c>
      <c r="J54" s="118" t="n">
        <f aca="false">J53-D53</f>
        <v>30464385</v>
      </c>
      <c r="K54" s="118" t="n">
        <f aca="false">K53-E53</f>
        <v>30464385</v>
      </c>
      <c r="L54" s="118" t="n">
        <f aca="false">L53-F53</f>
        <v>0</v>
      </c>
    </row>
    <row r="55" s="200" customFormat="true" ht="31.5" hidden="false" customHeight="false" outlineLevel="0" collapsed="false">
      <c r="A55" s="199" t="s">
        <v>322</v>
      </c>
      <c r="B55" s="109" t="n">
        <f aca="false">SUM(B56:B57)</f>
        <v>29000000</v>
      </c>
      <c r="C55" s="109" t="n">
        <f aca="false">SUM(C56:C57)</f>
        <v>31570618</v>
      </c>
      <c r="D55" s="109" t="n">
        <f aca="false">SUM(D56:D57)</f>
        <v>31570618</v>
      </c>
      <c r="E55" s="109" t="n">
        <f aca="false">SUM(E56:E57)</f>
        <v>31570618</v>
      </c>
      <c r="F55" s="118" t="n">
        <f aca="false">SUM(F56:F57)</f>
        <v>0</v>
      </c>
      <c r="G55" s="199" t="s">
        <v>323</v>
      </c>
      <c r="H55" s="118" t="n">
        <f aca="false">SUM(H56:H57)</f>
        <v>2147175</v>
      </c>
      <c r="I55" s="118" t="n">
        <f aca="false">SUM(I56:I57)</f>
        <v>2147175</v>
      </c>
      <c r="J55" s="118" t="n">
        <f aca="false">SUM(J56:J57)</f>
        <v>2147175</v>
      </c>
      <c r="K55" s="118" t="n">
        <f aca="false">SUM(K56:K57)</f>
        <v>2230867</v>
      </c>
      <c r="L55" s="118" t="n">
        <f aca="false">SUM(L56:L57)</f>
        <v>83692</v>
      </c>
    </row>
    <row r="56" customFormat="false" ht="31.5" hidden="false" customHeight="false" outlineLevel="0" collapsed="false">
      <c r="A56" s="194" t="s">
        <v>271</v>
      </c>
      <c r="B56" s="36" t="n">
        <f aca="false">'[2]2.sz.tábla'!B81</f>
        <v>22884486</v>
      </c>
      <c r="C56" s="36" t="n">
        <f aca="false">'[2]2.sz.tábla'!C81</f>
        <v>25455104</v>
      </c>
      <c r="D56" s="36" t="n">
        <f aca="false">'[2]2.sz.tábla'!D81</f>
        <v>25455104</v>
      </c>
      <c r="E56" s="36" t="n">
        <f aca="false">'[2]2.sz.tábla'!E81</f>
        <v>25455104</v>
      </c>
      <c r="F56" s="116" t="n">
        <f aca="false">F19</f>
        <v>0</v>
      </c>
      <c r="G56" s="194" t="s">
        <v>324</v>
      </c>
      <c r="H56" s="116" t="n">
        <f aca="false">H19</f>
        <v>2147175</v>
      </c>
      <c r="I56" s="116" t="n">
        <f aca="false">I19</f>
        <v>2147175</v>
      </c>
      <c r="J56" s="116" t="n">
        <f aca="false">J19</f>
        <v>2147175</v>
      </c>
      <c r="K56" s="116" t="n">
        <f aca="false">K19</f>
        <v>2230867</v>
      </c>
      <c r="L56" s="116" t="n">
        <f aca="false">L19</f>
        <v>83692</v>
      </c>
    </row>
    <row r="57" customFormat="false" ht="31.5" hidden="false" customHeight="false" outlineLevel="0" collapsed="false">
      <c r="A57" s="194" t="s">
        <v>302</v>
      </c>
      <c r="B57" s="36" t="n">
        <f aca="false">'[2]2.sz.tábla'!B82</f>
        <v>6115514</v>
      </c>
      <c r="C57" s="36" t="n">
        <f aca="false">'[2]2.sz.tábla'!C82</f>
        <v>6115514</v>
      </c>
      <c r="D57" s="36" t="n">
        <f aca="false">'[2]2.sz.tábla'!D82</f>
        <v>6115514</v>
      </c>
      <c r="E57" s="36" t="n">
        <f aca="false">'[2]2.sz.tábla'!E82</f>
        <v>6115514</v>
      </c>
      <c r="F57" s="116" t="n">
        <f aca="false">F41</f>
        <v>0</v>
      </c>
      <c r="G57" s="194" t="s">
        <v>325</v>
      </c>
      <c r="H57" s="116" t="n">
        <f aca="false">H41</f>
        <v>0</v>
      </c>
      <c r="I57" s="116" t="n">
        <v>0</v>
      </c>
      <c r="J57" s="116" t="n">
        <v>0</v>
      </c>
      <c r="K57" s="116" t="n">
        <v>0</v>
      </c>
      <c r="L57" s="116" t="n">
        <v>0</v>
      </c>
    </row>
    <row r="58" s="200" customFormat="true" ht="15.75" hidden="false" customHeight="false" outlineLevel="0" collapsed="false">
      <c r="A58" s="199" t="s">
        <v>326</v>
      </c>
      <c r="B58" s="118" t="n">
        <f aca="false">SUM(B59:B60)</f>
        <v>1040942</v>
      </c>
      <c r="C58" s="118" t="n">
        <f aca="false">SUM(C59:C60)</f>
        <v>1040942</v>
      </c>
      <c r="D58" s="118" t="n">
        <f aca="false">SUM(D59:D60)</f>
        <v>1040942</v>
      </c>
      <c r="E58" s="118" t="n">
        <f aca="false">SUM(E59:E60)</f>
        <v>1124634</v>
      </c>
      <c r="F58" s="118" t="n">
        <f aca="false">SUM(F59:F60)</f>
        <v>83692</v>
      </c>
      <c r="G58" s="199"/>
      <c r="H58" s="199"/>
      <c r="I58" s="199"/>
      <c r="J58" s="199"/>
      <c r="K58" s="199"/>
      <c r="L58" s="199"/>
    </row>
    <row r="59" customFormat="false" ht="31.5" hidden="false" customHeight="false" outlineLevel="0" collapsed="false">
      <c r="A59" s="194" t="s">
        <v>275</v>
      </c>
      <c r="B59" s="116" t="n">
        <f aca="false">B21</f>
        <v>1040942</v>
      </c>
      <c r="C59" s="116" t="n">
        <f aca="false">C21</f>
        <v>1040942</v>
      </c>
      <c r="D59" s="116" t="n">
        <f aca="false">D21</f>
        <v>1040942</v>
      </c>
      <c r="E59" s="116" t="n">
        <f aca="false">E21</f>
        <v>1124634</v>
      </c>
      <c r="F59" s="116" t="n">
        <f aca="false">F21</f>
        <v>83692</v>
      </c>
      <c r="G59" s="194"/>
      <c r="H59" s="197"/>
      <c r="I59" s="197"/>
      <c r="J59" s="197"/>
      <c r="K59" s="197"/>
      <c r="L59" s="197"/>
    </row>
    <row r="60" customFormat="false" ht="31.5" hidden="false" customHeight="false" outlineLevel="0" collapsed="false">
      <c r="A60" s="194" t="s">
        <v>306</v>
      </c>
      <c r="B60" s="116" t="n">
        <f aca="false">B43</f>
        <v>0</v>
      </c>
      <c r="C60" s="116" t="n">
        <f aca="false">C43</f>
        <v>0</v>
      </c>
      <c r="D60" s="116" t="n">
        <f aca="false">D43</f>
        <v>0</v>
      </c>
      <c r="E60" s="116" t="n">
        <f aca="false">E43</f>
        <v>0</v>
      </c>
      <c r="F60" s="116" t="n">
        <f aca="false">F43</f>
        <v>0</v>
      </c>
      <c r="G60" s="199"/>
      <c r="H60" s="201"/>
      <c r="I60" s="201"/>
      <c r="J60" s="201"/>
      <c r="K60" s="201"/>
      <c r="L60" s="201"/>
    </row>
    <row r="61" s="200" customFormat="true" ht="15.75" hidden="false" customHeight="false" outlineLevel="0" collapsed="false">
      <c r="A61" s="199" t="s">
        <v>115</v>
      </c>
      <c r="B61" s="118" t="n">
        <f aca="false">B53+B55+B58</f>
        <v>96351645</v>
      </c>
      <c r="C61" s="118" t="n">
        <f aca="false">C53+C55+C58</f>
        <v>200296263</v>
      </c>
      <c r="D61" s="118" t="n">
        <f aca="false">D53+D55+D58</f>
        <v>204275376</v>
      </c>
      <c r="E61" s="118" t="n">
        <f aca="false">E53+E55+E58</f>
        <v>212924840</v>
      </c>
      <c r="F61" s="118" t="n">
        <f aca="false">F53+F55+F58</f>
        <v>8649464</v>
      </c>
      <c r="G61" s="199" t="s">
        <v>327</v>
      </c>
      <c r="H61" s="118" t="n">
        <f aca="false">H53+H55</f>
        <v>96351645</v>
      </c>
      <c r="I61" s="118" t="n">
        <f aca="false">I53+I55</f>
        <v>200296263</v>
      </c>
      <c r="J61" s="118" t="n">
        <f aca="false">J53+J55</f>
        <v>204275376</v>
      </c>
      <c r="K61" s="118" t="n">
        <f aca="false">K53+K55</f>
        <v>212924840</v>
      </c>
      <c r="L61" s="118" t="n">
        <f aca="false">L53+L55</f>
        <v>8649464</v>
      </c>
    </row>
    <row r="62" customFormat="false" ht="15.75" hidden="false" customHeight="false" outlineLevel="0" collapsed="false">
      <c r="A62" s="184" t="s">
        <v>328</v>
      </c>
    </row>
  </sheetData>
  <mergeCells count="3">
    <mergeCell ref="A4:L4"/>
    <mergeCell ref="A28:H28"/>
    <mergeCell ref="A48:L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6. melléklet
Az önkormányzat 2019. évi költségvetéséről szóló 3/2019. (II. 18.) önkormányzati rendelethez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M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ColWidth="9.15625" defaultRowHeight="15.75" zeroHeight="false" outlineLevelRow="0" outlineLevelCol="0"/>
  <cols>
    <col collapsed="false" customWidth="true" hidden="false" outlineLevel="0" max="1" min="1" style="211" width="45.71"/>
    <col collapsed="false" customWidth="true" hidden="false" outlineLevel="0" max="3" min="2" style="212" width="12.57"/>
    <col collapsed="false" customWidth="true" hidden="false" outlineLevel="0" max="4" min="4" style="212" width="13.43"/>
    <col collapsed="false" customWidth="true" hidden="false" outlineLevel="0" max="5" min="5" style="212" width="13.29"/>
    <col collapsed="false" customWidth="true" hidden="false" outlineLevel="0" max="6" min="6" style="212" width="13.86"/>
    <col collapsed="false" customWidth="true" hidden="false" outlineLevel="0" max="7" min="7" style="212" width="43.71"/>
    <col collapsed="false" customWidth="true" hidden="false" outlineLevel="0" max="8" min="8" style="212" width="13.7"/>
    <col collapsed="false" customWidth="true" hidden="false" outlineLevel="0" max="10" min="9" style="212" width="12.29"/>
    <col collapsed="false" customWidth="true" hidden="false" outlineLevel="0" max="11" min="11" style="212" width="13.43"/>
    <col collapsed="false" customWidth="true" hidden="false" outlineLevel="0" max="12" min="12" style="212" width="13.7"/>
    <col collapsed="false" customWidth="false" hidden="false" outlineLevel="0" max="1025" min="13" style="212" width="9.14"/>
  </cols>
  <sheetData>
    <row r="2" customFormat="false" ht="15.75" hidden="false" customHeight="false" outlineLevel="0" collapsed="false">
      <c r="G2" s="213"/>
    </row>
    <row r="4" customFormat="false" ht="15.75" hidden="false" customHeight="true" outlineLevel="0" collapsed="false">
      <c r="A4" s="214" t="s">
        <v>329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6" s="211" customFormat="true" ht="47.25" hidden="false" customHeight="false" outlineLevel="0" collapsed="false">
      <c r="A6" s="215" t="s">
        <v>251</v>
      </c>
      <c r="B6" s="6" t="str">
        <f aca="false">'[2]6. sz. tábla '!B6</f>
        <v>2019. évi eredeti előirányzat</v>
      </c>
      <c r="C6" s="6" t="str">
        <f aca="false">'[2]6. sz. tábla '!C6</f>
        <v>I. Módosítás</v>
      </c>
      <c r="D6" s="6" t="str">
        <f aca="false">'[2]6. sz. tábla '!D6</f>
        <v>II. Módosítás</v>
      </c>
      <c r="E6" s="6" t="str">
        <f aca="false">'[2]6. sz. tábla '!E6</f>
        <v>III. Módosítás</v>
      </c>
      <c r="F6" s="6" t="str">
        <f aca="false">'[2]6. sz. tábla '!F6</f>
        <v>Eltérés</v>
      </c>
      <c r="G6" s="215" t="s">
        <v>252</v>
      </c>
      <c r="H6" s="6" t="str">
        <f aca="false">B6</f>
        <v>2019. évi eredeti előirányzat</v>
      </c>
      <c r="I6" s="6" t="str">
        <f aca="false">C6</f>
        <v>I. Módosítás</v>
      </c>
      <c r="J6" s="6" t="str">
        <f aca="false">D6</f>
        <v>II. Módosítás</v>
      </c>
      <c r="K6" s="6" t="str">
        <f aca="false">E6</f>
        <v>III. Módosítás</v>
      </c>
      <c r="L6" s="6" t="str">
        <f aca="false">F6</f>
        <v>Eltérés</v>
      </c>
    </row>
    <row r="7" s="211" customFormat="true" ht="15.75" hidden="false" customHeight="false" outlineLevel="0" collapsed="false">
      <c r="A7" s="216" t="s">
        <v>330</v>
      </c>
      <c r="B7" s="217"/>
      <c r="C7" s="218"/>
      <c r="D7" s="218"/>
      <c r="E7" s="218"/>
      <c r="F7" s="218"/>
      <c r="G7" s="219" t="s">
        <v>20</v>
      </c>
      <c r="H7" s="220"/>
      <c r="I7" s="221"/>
      <c r="J7" s="221"/>
      <c r="K7" s="221"/>
      <c r="L7" s="221"/>
    </row>
    <row r="8" customFormat="false" ht="31.5" hidden="false" customHeight="false" outlineLevel="0" collapsed="false">
      <c r="A8" s="222" t="s">
        <v>331</v>
      </c>
      <c r="B8" s="223" t="n">
        <f aca="false">'[2]6. sz. tábla '!B7</f>
        <v>42390703</v>
      </c>
      <c r="C8" s="223" t="n">
        <f aca="false">'[2]6. sz. tábla '!C7</f>
        <v>43764703</v>
      </c>
      <c r="D8" s="223" t="n">
        <f aca="false">'[2]6. sz. tábla '!D7</f>
        <v>44347633</v>
      </c>
      <c r="E8" s="223" t="n">
        <f aca="false">'[2]6. sz. tábla '!E7</f>
        <v>44635027</v>
      </c>
      <c r="F8" s="223" t="n">
        <f aca="false">'[2]6. sz. tábla '!F7</f>
        <v>287394</v>
      </c>
      <c r="G8" s="224" t="s">
        <v>254</v>
      </c>
      <c r="H8" s="223" t="n">
        <f aca="false">'[2]6. sz. tábla '!H7</f>
        <v>24675535</v>
      </c>
      <c r="I8" s="223" t="n">
        <f aca="false">'[2]6. sz. tábla '!I7</f>
        <v>25130535</v>
      </c>
      <c r="J8" s="223" t="n">
        <f aca="false">'[2]6. sz. tábla '!J7</f>
        <v>25230535</v>
      </c>
      <c r="K8" s="223" t="n">
        <f aca="false">'[2]6. sz. tábla '!K7</f>
        <v>25490086</v>
      </c>
      <c r="L8" s="223" t="n">
        <f aca="false">'[2]6. sz. tábla '!L7</f>
        <v>259551</v>
      </c>
    </row>
    <row r="9" customFormat="false" ht="17.25" hidden="false" customHeight="true" outlineLevel="0" collapsed="false">
      <c r="A9" s="224" t="s">
        <v>255</v>
      </c>
      <c r="B9" s="116" t="n">
        <f aca="false">'[2]6. sz. tábla '!B8</f>
        <v>19900000</v>
      </c>
      <c r="C9" s="116" t="n">
        <f aca="false">'[2]6. sz. tábla '!C8</f>
        <v>19900000</v>
      </c>
      <c r="D9" s="116" t="n">
        <f aca="false">'[2]6. sz. tábla '!D8</f>
        <v>19900000</v>
      </c>
      <c r="E9" s="116" t="n">
        <f aca="false">'[2]6. sz. tábla '!E8</f>
        <v>19900000</v>
      </c>
      <c r="F9" s="116" t="n">
        <f aca="false">'[2]6. sz. tábla '!F8</f>
        <v>0</v>
      </c>
      <c r="G9" s="224" t="s">
        <v>332</v>
      </c>
      <c r="H9" s="223" t="n">
        <f aca="false">'[2]6. sz. tábla '!H8</f>
        <v>4303092</v>
      </c>
      <c r="I9" s="223" t="n">
        <f aca="false">'[2]6. sz. tábla '!I8</f>
        <v>4391817</v>
      </c>
      <c r="J9" s="223" t="n">
        <f aca="false">'[2]6. sz. tábla '!J8</f>
        <v>4391817</v>
      </c>
      <c r="K9" s="223" t="n">
        <f aca="false">'[2]6. sz. tábla '!K8</f>
        <v>4419660</v>
      </c>
      <c r="L9" s="223" t="n">
        <f aca="false">'[2]6. sz. tábla '!L8</f>
        <v>27843</v>
      </c>
    </row>
    <row r="10" customFormat="false" ht="15.75" hidden="false" customHeight="false" outlineLevel="0" collapsed="false">
      <c r="A10" s="224" t="s">
        <v>257</v>
      </c>
      <c r="B10" s="223" t="n">
        <f aca="false">'[2]6. sz. tábla '!B9-720000</f>
        <v>3300000</v>
      </c>
      <c r="C10" s="223" t="n">
        <f aca="false">'[2]6. sz. tábla '!C9-720000</f>
        <v>3300000</v>
      </c>
      <c r="D10" s="223" t="n">
        <f aca="false">'[2]6. sz. tábla '!D9-720000</f>
        <v>4650000</v>
      </c>
      <c r="E10" s="223" t="n">
        <f aca="false">'[2]6. sz. tábla '!E9-720000</f>
        <v>4650000</v>
      </c>
      <c r="F10" s="223" t="n">
        <v>0</v>
      </c>
      <c r="G10" s="224" t="s">
        <v>333</v>
      </c>
      <c r="H10" s="223" t="n">
        <f aca="false">'[2]6. sz. tábla '!H9</f>
        <v>34998570</v>
      </c>
      <c r="I10" s="223" t="n">
        <f aca="false">'[2]6. sz. tábla '!I9</f>
        <v>34998570</v>
      </c>
      <c r="J10" s="223" t="n">
        <f aca="false">'[2]6. sz. tábla '!J9</f>
        <v>36931500</v>
      </c>
      <c r="K10" s="223" t="n">
        <f aca="false">'[2]6. sz. tábla '!K9</f>
        <v>36931500</v>
      </c>
      <c r="L10" s="223" t="n">
        <f aca="false">'[2]6. sz. tábla '!L9</f>
        <v>0</v>
      </c>
    </row>
    <row r="11" customFormat="false" ht="31.5" hidden="false" customHeight="false" outlineLevel="0" collapsed="false">
      <c r="A11" s="39" t="s">
        <v>259</v>
      </c>
      <c r="B11" s="223" t="n">
        <f aca="false">'[2]6. sz. tábla '!B10</f>
        <v>0</v>
      </c>
      <c r="C11" s="223" t="n">
        <f aca="false">'[2]6. sz. tábla '!C10</f>
        <v>0</v>
      </c>
      <c r="D11" s="223" t="n">
        <f aca="false">'[2]6. sz. tábla '!D10</f>
        <v>0</v>
      </c>
      <c r="E11" s="223" t="n">
        <f aca="false">'[2]6. sz. tábla '!E10</f>
        <v>0</v>
      </c>
      <c r="F11" s="223" t="n">
        <f aca="false">'[2]6. sz. tábla '!F10</f>
        <v>0</v>
      </c>
      <c r="G11" s="224" t="s">
        <v>260</v>
      </c>
      <c r="H11" s="223" t="n">
        <f aca="false">'[2]6. sz. tábla '!H10</f>
        <v>3454000</v>
      </c>
      <c r="I11" s="223" t="n">
        <f aca="false">'[2]6. sz. tábla '!I10</f>
        <v>3454000</v>
      </c>
      <c r="J11" s="223" t="n">
        <f aca="false">'[2]6. sz. tábla '!J10</f>
        <v>3454000</v>
      </c>
      <c r="K11" s="223" t="n">
        <f aca="false">'[2]6. sz. tábla '!K10</f>
        <v>3454000</v>
      </c>
      <c r="L11" s="223" t="n">
        <f aca="false">'[2]6. sz. tábla '!L10</f>
        <v>0</v>
      </c>
    </row>
    <row r="12" customFormat="false" ht="15.75" hidden="false" customHeight="false" outlineLevel="0" collapsed="false">
      <c r="A12" s="224"/>
      <c r="B12" s="223"/>
      <c r="C12" s="223"/>
      <c r="D12" s="223"/>
      <c r="E12" s="223"/>
      <c r="F12" s="223"/>
      <c r="G12" s="224" t="s">
        <v>261</v>
      </c>
      <c r="H12" s="223"/>
      <c r="I12" s="223"/>
      <c r="J12" s="223"/>
      <c r="K12" s="223"/>
      <c r="L12" s="223"/>
    </row>
    <row r="13" customFormat="false" ht="15.75" hidden="false" customHeight="false" outlineLevel="0" collapsed="false">
      <c r="A13" s="224"/>
      <c r="B13" s="223"/>
      <c r="C13" s="223"/>
      <c r="D13" s="223"/>
      <c r="E13" s="223"/>
      <c r="F13" s="223"/>
      <c r="G13" s="194" t="s">
        <v>262</v>
      </c>
      <c r="H13" s="223" t="n">
        <f aca="false">'[2]6. sz. tábla '!H12</f>
        <v>0</v>
      </c>
      <c r="I13" s="223" t="n">
        <f aca="false">'[2]6. sz. tábla '!I12</f>
        <v>0</v>
      </c>
      <c r="J13" s="223" t="n">
        <f aca="false">'[2]6. sz. tábla '!J12</f>
        <v>0</v>
      </c>
      <c r="K13" s="223" t="n">
        <f aca="false">'[2]6. sz. tábla '!K12</f>
        <v>0</v>
      </c>
      <c r="L13" s="223" t="n">
        <f aca="false">'[2]6. sz. tábla '!L12</f>
        <v>0</v>
      </c>
    </row>
    <row r="14" customFormat="false" ht="31.5" hidden="false" customHeight="false" outlineLevel="0" collapsed="false">
      <c r="A14" s="224"/>
      <c r="B14" s="223"/>
      <c r="C14" s="223"/>
      <c r="D14" s="223"/>
      <c r="E14" s="223"/>
      <c r="F14" s="223"/>
      <c r="G14" s="194" t="s">
        <v>263</v>
      </c>
      <c r="H14" s="223" t="n">
        <f aca="false">'[2]4. sz. tábla'!B5</f>
        <v>14343117</v>
      </c>
      <c r="I14" s="223" t="n">
        <f aca="false">'[2]4. sz. tábla'!C5</f>
        <v>14343117</v>
      </c>
      <c r="J14" s="223" t="n">
        <f aca="false">'[2]4. sz. tábla'!D5</f>
        <v>14281063</v>
      </c>
      <c r="K14" s="223" t="n">
        <f aca="false">'[2]4. sz. tábla'!E5</f>
        <v>13015321</v>
      </c>
      <c r="L14" s="223" t="n">
        <f aca="false">'[2]4. sz. tábla'!F5</f>
        <v>-1265742</v>
      </c>
    </row>
    <row r="15" customFormat="false" ht="31.5" hidden="false" customHeight="false" outlineLevel="0" collapsed="false">
      <c r="A15" s="222"/>
      <c r="B15" s="225"/>
      <c r="C15" s="225"/>
      <c r="D15" s="225"/>
      <c r="E15" s="225"/>
      <c r="F15" s="225"/>
      <c r="G15" s="198" t="s">
        <v>264</v>
      </c>
      <c r="H15" s="223"/>
      <c r="I15" s="223"/>
      <c r="J15" s="223"/>
      <c r="K15" s="223"/>
      <c r="L15" s="223"/>
    </row>
    <row r="16" customFormat="false" ht="31.5" hidden="false" customHeight="false" outlineLevel="0" collapsed="false">
      <c r="A16" s="39"/>
      <c r="B16" s="223"/>
      <c r="C16" s="223"/>
      <c r="D16" s="223"/>
      <c r="E16" s="223"/>
      <c r="F16" s="223"/>
      <c r="G16" s="194" t="s">
        <v>265</v>
      </c>
      <c r="H16" s="223" t="n">
        <f aca="false">'[2]6. sz. tábla '!H15</f>
        <v>0</v>
      </c>
      <c r="I16" s="223" t="n">
        <f aca="false">'[2]6. sz. tábla '!I15</f>
        <v>0</v>
      </c>
      <c r="J16" s="223" t="n">
        <f aca="false">'[2]6. sz. tábla '!J15</f>
        <v>0</v>
      </c>
      <c r="K16" s="223" t="n">
        <f aca="false">'[2]6. sz. tábla '!K15</f>
        <v>0</v>
      </c>
      <c r="L16" s="223" t="n">
        <f aca="false">'[2]6. sz. tábla '!L15</f>
        <v>0</v>
      </c>
    </row>
    <row r="17" customFormat="false" ht="15.75" hidden="false" customHeight="false" outlineLevel="0" collapsed="false">
      <c r="A17" s="224"/>
      <c r="B17" s="223"/>
      <c r="C17" s="223"/>
      <c r="D17" s="223"/>
      <c r="E17" s="223"/>
      <c r="F17" s="223"/>
      <c r="G17" s="194" t="s">
        <v>266</v>
      </c>
      <c r="H17" s="223" t="n">
        <f aca="false">'[2]6. sz. tábla '!H16</f>
        <v>2862055</v>
      </c>
      <c r="I17" s="223" t="n">
        <f aca="false">'[2]6. sz. tábla '!I16</f>
        <v>6204948</v>
      </c>
      <c r="J17" s="223" t="n">
        <f aca="false">'[2]6. sz. tábla '!J16</f>
        <v>6167002</v>
      </c>
      <c r="K17" s="223" t="n">
        <f aca="false">'[2]6. sz. tábla '!K16</f>
        <v>7225744</v>
      </c>
      <c r="L17" s="223" t="n">
        <f aca="false">'[2]6. sz. tábla '!L16</f>
        <v>1058742</v>
      </c>
    </row>
    <row r="18" s="227" customFormat="true" ht="31.5" hidden="false" customHeight="false" outlineLevel="0" collapsed="false">
      <c r="A18" s="215" t="s">
        <v>334</v>
      </c>
      <c r="B18" s="226" t="n">
        <f aca="false">SUM(B8:B17)</f>
        <v>65590703</v>
      </c>
      <c r="C18" s="226" t="n">
        <f aca="false">SUM(C8:C17)</f>
        <v>66964703</v>
      </c>
      <c r="D18" s="226" t="n">
        <f aca="false">SUM(D8:D17)</f>
        <v>68897633</v>
      </c>
      <c r="E18" s="226" t="n">
        <f aca="false">SUM(E8:E17)</f>
        <v>69185027</v>
      </c>
      <c r="F18" s="226" t="n">
        <f aca="false">SUM(F8:F17)</f>
        <v>287394</v>
      </c>
      <c r="G18" s="215" t="s">
        <v>335</v>
      </c>
      <c r="H18" s="226" t="n">
        <f aca="false">SUM(H8:H17)</f>
        <v>84636369</v>
      </c>
      <c r="I18" s="226" t="n">
        <f aca="false">SUM(I8:I17)</f>
        <v>88522987</v>
      </c>
      <c r="J18" s="226" t="n">
        <f aca="false">SUM(J8:J17)</f>
        <v>90455917</v>
      </c>
      <c r="K18" s="226" t="n">
        <f aca="false">SUM(K8:K17)</f>
        <v>90536311</v>
      </c>
      <c r="L18" s="226" t="n">
        <f aca="false">SUM(L8:L17)</f>
        <v>80394</v>
      </c>
    </row>
    <row r="19" customFormat="false" ht="15.75" hidden="false" customHeight="false" outlineLevel="0" collapsed="false">
      <c r="A19" s="228" t="s">
        <v>336</v>
      </c>
      <c r="B19" s="223" t="n">
        <f aca="false">'[2]1.sz.tábla'!B18</f>
        <v>30040942</v>
      </c>
      <c r="C19" s="223" t="n">
        <f aca="false">'[2]1.sz.tábla'!C18</f>
        <v>32611560</v>
      </c>
      <c r="D19" s="223" t="n">
        <f aca="false">'[2]1.sz.tábla'!D18</f>
        <v>32611560</v>
      </c>
      <c r="E19" s="223" t="n">
        <f aca="false">'[2]1.sz.tábla'!E18</f>
        <v>32695252</v>
      </c>
      <c r="F19" s="223" t="n">
        <f aca="false">'[2]1.sz.tábla'!F18</f>
        <v>83692</v>
      </c>
      <c r="G19" s="228" t="s">
        <v>337</v>
      </c>
      <c r="H19" s="223" t="n">
        <f aca="false">'[2]1.sz.tábla'!B38</f>
        <v>2147175</v>
      </c>
      <c r="I19" s="223" t="n">
        <f aca="false">'[2]1.sz.tábla'!C38</f>
        <v>2147175</v>
      </c>
      <c r="J19" s="223" t="n">
        <f aca="false">'[2]1.sz.tábla'!D38</f>
        <v>2147175</v>
      </c>
      <c r="K19" s="223" t="n">
        <f aca="false">'[2]1.sz.tábla'!E38</f>
        <v>2230867</v>
      </c>
      <c r="L19" s="223" t="n">
        <f aca="false">'[2]1.sz.tábla'!F38</f>
        <v>83692</v>
      </c>
    </row>
    <row r="20" customFormat="false" ht="47.25" hidden="false" customHeight="false" outlineLevel="0" collapsed="false">
      <c r="A20" s="215" t="s">
        <v>338</v>
      </c>
      <c r="B20" s="226" t="n">
        <f aca="false">B18+B19</f>
        <v>95631645</v>
      </c>
      <c r="C20" s="226" t="n">
        <f aca="false">C18+C19</f>
        <v>99576263</v>
      </c>
      <c r="D20" s="226" t="n">
        <f aca="false">D18+D19</f>
        <v>101509193</v>
      </c>
      <c r="E20" s="226" t="n">
        <f aca="false">E18+E19</f>
        <v>101880279</v>
      </c>
      <c r="F20" s="226" t="n">
        <f aca="false">F18+F19</f>
        <v>371086</v>
      </c>
      <c r="G20" s="215" t="s">
        <v>339</v>
      </c>
      <c r="H20" s="226" t="n">
        <f aca="false">H18+H19</f>
        <v>86783544</v>
      </c>
      <c r="I20" s="226" t="n">
        <f aca="false">I18+I19</f>
        <v>90670162</v>
      </c>
      <c r="J20" s="226" t="n">
        <f aca="false">J18+J19</f>
        <v>92603092</v>
      </c>
      <c r="K20" s="226" t="n">
        <f aca="false">K18+K19</f>
        <v>92767178</v>
      </c>
      <c r="L20" s="226" t="n">
        <f aca="false">L18+L19</f>
        <v>164086</v>
      </c>
    </row>
    <row r="21" customFormat="false" ht="15.75" hidden="false" customHeight="false" outlineLevel="0" collapsed="false">
      <c r="A21" s="216" t="s">
        <v>340</v>
      </c>
      <c r="B21" s="229"/>
      <c r="C21" s="229"/>
      <c r="D21" s="229"/>
      <c r="E21" s="229"/>
      <c r="F21" s="229"/>
      <c r="G21" s="229" t="s">
        <v>22</v>
      </c>
      <c r="H21" s="230"/>
      <c r="I21" s="230"/>
      <c r="J21" s="230"/>
      <c r="K21" s="230"/>
      <c r="L21" s="230"/>
    </row>
    <row r="22" customFormat="false" ht="31.5" hidden="false" customHeight="false" outlineLevel="0" collapsed="false">
      <c r="A22" s="39" t="s">
        <v>287</v>
      </c>
      <c r="B22" s="223" t="n">
        <f aca="false">'[2]6. sz. tábla '!B31</f>
        <v>0</v>
      </c>
      <c r="C22" s="223" t="n">
        <f aca="false">'[2]6. sz. tábla '!C31</f>
        <v>100000000</v>
      </c>
      <c r="D22" s="223" t="n">
        <f aca="false">'[2]6. sz. tábla '!D31</f>
        <v>102046183</v>
      </c>
      <c r="E22" s="223" t="n">
        <f aca="false">'[2]6. sz. tábla '!E31</f>
        <v>105324561</v>
      </c>
      <c r="F22" s="223" t="n">
        <f aca="false">'[2]6. sz. tábla '!F31</f>
        <v>3278378</v>
      </c>
      <c r="G22" s="224" t="s">
        <v>288</v>
      </c>
      <c r="H22" s="223" t="n">
        <f aca="false">'[2]6. sz. tábla '!H31</f>
        <v>7333211</v>
      </c>
      <c r="I22" s="223" t="n">
        <f aca="false">'[2]6. sz. tábla '!I31</f>
        <v>7333211</v>
      </c>
      <c r="J22" s="223" t="n">
        <f aca="false">'[2]6. sz. tábla '!J31</f>
        <v>9379394</v>
      </c>
      <c r="K22" s="223" t="n">
        <f aca="false">'[2]6. sz. tábla '!K31</f>
        <v>17864772</v>
      </c>
      <c r="L22" s="223" t="n">
        <f aca="false">'[2]6. sz. tábla '!L31</f>
        <v>8485378</v>
      </c>
    </row>
    <row r="23" customFormat="false" ht="15.75" hidden="false" customHeight="false" outlineLevel="0" collapsed="false">
      <c r="A23" s="194" t="s">
        <v>341</v>
      </c>
      <c r="B23" s="223" t="n">
        <f aca="false">'[2]6. sz. tábla '!B32</f>
        <v>0</v>
      </c>
      <c r="C23" s="223" t="n">
        <f aca="false">'[2]6. sz. tábla '!C32</f>
        <v>0</v>
      </c>
      <c r="D23" s="223" t="n">
        <f aca="false">'[2]6. sz. tábla '!D32</f>
        <v>0</v>
      </c>
      <c r="E23" s="223" t="n">
        <f aca="false">'[2]6. sz. tábla '!E32</f>
        <v>5000000</v>
      </c>
      <c r="F23" s="223" t="n">
        <f aca="false">'[2]6. sz. tábla '!F32</f>
        <v>5000000</v>
      </c>
      <c r="G23" s="224" t="s">
        <v>290</v>
      </c>
      <c r="H23" s="223"/>
      <c r="I23" s="223"/>
      <c r="J23" s="223"/>
      <c r="K23" s="223"/>
      <c r="L23" s="223"/>
    </row>
    <row r="24" customFormat="false" ht="31.5" hidden="false" customHeight="false" outlineLevel="0" collapsed="false">
      <c r="A24" s="194" t="s">
        <v>342</v>
      </c>
      <c r="B24" s="223" t="n">
        <f aca="false">'[2]6. sz. tábla '!B33</f>
        <v>0</v>
      </c>
      <c r="C24" s="223" t="n">
        <f aca="false">'[2]6. sz. tábla '!C33</f>
        <v>0</v>
      </c>
      <c r="D24" s="223" t="n">
        <f aca="false">'[2]6. sz. tábla '!D33</f>
        <v>0</v>
      </c>
      <c r="E24" s="223" t="n">
        <f aca="false">'[2]6. sz. tábla '!E33</f>
        <v>0</v>
      </c>
      <c r="F24" s="223" t="n">
        <f aca="false">'[2]6. sz. tábla '!F33</f>
        <v>0</v>
      </c>
      <c r="G24" s="224" t="s">
        <v>292</v>
      </c>
      <c r="H24" s="223" t="n">
        <f aca="false">'[2]6. sz. tábla '!H33</f>
        <v>2070600</v>
      </c>
      <c r="I24" s="223" t="n">
        <f aca="false">'[2]6. sz. tábla '!I33</f>
        <v>102098600</v>
      </c>
      <c r="J24" s="223" t="n">
        <f aca="false">'[2]6. sz. tábla '!J33</f>
        <v>102098600</v>
      </c>
      <c r="K24" s="223" t="n">
        <f aca="false">'[2]6. sz. tábla '!K33</f>
        <v>102098600</v>
      </c>
      <c r="L24" s="223" t="n">
        <f aca="false">'[2]6. sz. tábla '!L33</f>
        <v>0</v>
      </c>
    </row>
    <row r="25" customFormat="false" ht="15.75" hidden="false" customHeight="false" outlineLevel="0" collapsed="false">
      <c r="A25" s="224"/>
      <c r="B25" s="223"/>
      <c r="C25" s="223"/>
      <c r="D25" s="223"/>
      <c r="E25" s="223"/>
      <c r="F25" s="223"/>
      <c r="G25" s="224" t="s">
        <v>343</v>
      </c>
      <c r="H25" s="223"/>
      <c r="I25" s="223"/>
      <c r="J25" s="223"/>
      <c r="K25" s="223"/>
      <c r="L25" s="223"/>
    </row>
    <row r="26" customFormat="false" ht="31.5" hidden="false" customHeight="false" outlineLevel="0" collapsed="false">
      <c r="A26" s="224"/>
      <c r="B26" s="223"/>
      <c r="C26" s="223"/>
      <c r="D26" s="223"/>
      <c r="E26" s="223"/>
      <c r="F26" s="223"/>
      <c r="G26" s="224" t="s">
        <v>344</v>
      </c>
      <c r="H26" s="223"/>
      <c r="I26" s="223"/>
      <c r="J26" s="223"/>
      <c r="K26" s="223"/>
      <c r="L26" s="223"/>
    </row>
    <row r="27" customFormat="false" ht="31.5" hidden="false" customHeight="false" outlineLevel="0" collapsed="false">
      <c r="A27" s="224"/>
      <c r="B27" s="223"/>
      <c r="C27" s="223"/>
      <c r="D27" s="223"/>
      <c r="E27" s="223"/>
      <c r="F27" s="223"/>
      <c r="G27" s="231" t="s">
        <v>345</v>
      </c>
      <c r="H27" s="223"/>
      <c r="I27" s="223"/>
      <c r="J27" s="223"/>
      <c r="K27" s="223"/>
      <c r="L27" s="223"/>
    </row>
    <row r="28" customFormat="false" ht="31.5" hidden="false" customHeight="false" outlineLevel="0" collapsed="false">
      <c r="A28" s="228"/>
      <c r="B28" s="223"/>
      <c r="C28" s="223"/>
      <c r="D28" s="223"/>
      <c r="E28" s="223"/>
      <c r="F28" s="223"/>
      <c r="G28" s="224" t="s">
        <v>346</v>
      </c>
      <c r="H28" s="223"/>
      <c r="I28" s="223"/>
      <c r="J28" s="223"/>
      <c r="K28" s="223"/>
      <c r="L28" s="223"/>
    </row>
    <row r="29" s="227" customFormat="true" ht="31.5" hidden="false" customHeight="false" outlineLevel="0" collapsed="false">
      <c r="A29" s="215" t="s">
        <v>347</v>
      </c>
      <c r="B29" s="226" t="n">
        <f aca="false">SUM(B22:B28)</f>
        <v>0</v>
      </c>
      <c r="C29" s="226" t="n">
        <f aca="false">SUM(C22:C28)</f>
        <v>100000000</v>
      </c>
      <c r="D29" s="226" t="n">
        <f aca="false">SUM(D22:D28)</f>
        <v>102046183</v>
      </c>
      <c r="E29" s="226" t="n">
        <f aca="false">SUM(E22:E28)</f>
        <v>110324561</v>
      </c>
      <c r="F29" s="226" t="n">
        <f aca="false">SUM(F22:F28)</f>
        <v>8278378</v>
      </c>
      <c r="G29" s="215" t="s">
        <v>335</v>
      </c>
      <c r="H29" s="226" t="n">
        <f aca="false">SUM(H22:H28)</f>
        <v>9403811</v>
      </c>
      <c r="I29" s="226" t="n">
        <f aca="false">SUM(I22:I28)</f>
        <v>109431811</v>
      </c>
      <c r="J29" s="226" t="n">
        <f aca="false">SUM(J22:J28)</f>
        <v>111477994</v>
      </c>
      <c r="K29" s="226" t="n">
        <f aca="false">SUM(K22:K28)</f>
        <v>119963372</v>
      </c>
      <c r="L29" s="226" t="n">
        <f aca="false">SUM(L22:L28)</f>
        <v>8485378</v>
      </c>
    </row>
    <row r="30" customFormat="false" ht="15" hidden="false" customHeight="true" outlineLevel="0" collapsed="false">
      <c r="A30" s="228" t="s">
        <v>336</v>
      </c>
      <c r="B30" s="223"/>
      <c r="C30" s="223"/>
      <c r="D30" s="223"/>
      <c r="E30" s="223"/>
      <c r="F30" s="223"/>
      <c r="G30" s="228" t="s">
        <v>337</v>
      </c>
      <c r="H30" s="223"/>
      <c r="I30" s="223"/>
      <c r="J30" s="223"/>
      <c r="K30" s="223"/>
      <c r="L30" s="223"/>
    </row>
    <row r="31" customFormat="false" ht="47.25" hidden="false" customHeight="false" outlineLevel="0" collapsed="false">
      <c r="A31" s="215" t="s">
        <v>348</v>
      </c>
      <c r="B31" s="226" t="n">
        <f aca="false">B29+B30</f>
        <v>0</v>
      </c>
      <c r="C31" s="226" t="n">
        <f aca="false">C29+C30</f>
        <v>100000000</v>
      </c>
      <c r="D31" s="226" t="n">
        <f aca="false">D29+D30</f>
        <v>102046183</v>
      </c>
      <c r="E31" s="226" t="n">
        <f aca="false">E29+E30</f>
        <v>110324561</v>
      </c>
      <c r="F31" s="226" t="n">
        <f aca="false">F29+F30</f>
        <v>8278378</v>
      </c>
      <c r="G31" s="215" t="s">
        <v>349</v>
      </c>
      <c r="H31" s="226" t="n">
        <f aca="false">H29+H30</f>
        <v>9403811</v>
      </c>
      <c r="I31" s="226" t="n">
        <f aca="false">I29+I30</f>
        <v>109431811</v>
      </c>
      <c r="J31" s="226" t="n">
        <f aca="false">J29+J30</f>
        <v>111477994</v>
      </c>
      <c r="K31" s="226" t="n">
        <f aca="false">K29+K30</f>
        <v>119963372</v>
      </c>
      <c r="L31" s="226" t="n">
        <f aca="false">L29+L30</f>
        <v>8485378</v>
      </c>
    </row>
    <row r="32" customFormat="false" ht="15.75" hidden="false" customHeight="false" outlineLevel="0" collapsed="false">
      <c r="B32" s="232" t="n">
        <f aca="false">B31+B20</f>
        <v>95631645</v>
      </c>
      <c r="C32" s="232" t="n">
        <f aca="false">C31+C20</f>
        <v>199576263</v>
      </c>
      <c r="D32" s="232" t="n">
        <f aca="false">D31+D20</f>
        <v>203555376</v>
      </c>
      <c r="E32" s="232" t="n">
        <f aca="false">E31+E20</f>
        <v>212204840</v>
      </c>
      <c r="F32" s="232" t="n">
        <f aca="false">F31+F20</f>
        <v>8649464</v>
      </c>
      <c r="H32" s="232" t="n">
        <f aca="false">H31+H20</f>
        <v>96187355</v>
      </c>
      <c r="I32" s="232" t="n">
        <f aca="false">I31+I20</f>
        <v>200101973</v>
      </c>
      <c r="J32" s="232" t="n">
        <f aca="false">J31+J20</f>
        <v>204081086</v>
      </c>
      <c r="K32" s="232" t="n">
        <f aca="false">K31+K20</f>
        <v>212730550</v>
      </c>
      <c r="L32" s="232" t="n">
        <f aca="false">L31+L20</f>
        <v>8649464</v>
      </c>
    </row>
    <row r="33" customFormat="false" ht="15.75" hidden="false" customHeight="true" outlineLevel="0" collapsed="false">
      <c r="A33" s="214" t="s">
        <v>350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</row>
    <row r="35" s="211" customFormat="true" ht="47.25" hidden="false" customHeight="false" outlineLevel="0" collapsed="false">
      <c r="A35" s="215" t="s">
        <v>251</v>
      </c>
      <c r="B35" s="6" t="str">
        <f aca="false">B6</f>
        <v>2019. évi eredeti előirányzat</v>
      </c>
      <c r="C35" s="6" t="str">
        <f aca="false">C6</f>
        <v>I. Módosítás</v>
      </c>
      <c r="D35" s="6" t="str">
        <f aca="false">D6</f>
        <v>II. Módosítás</v>
      </c>
      <c r="E35" s="6" t="str">
        <f aca="false">E6</f>
        <v>III. Módosítás</v>
      </c>
      <c r="F35" s="6" t="str">
        <f aca="false">F6</f>
        <v>Eltérés</v>
      </c>
      <c r="G35" s="215" t="s">
        <v>252</v>
      </c>
      <c r="H35" s="6" t="str">
        <f aca="false">H6</f>
        <v>2019. évi eredeti előirányzat</v>
      </c>
      <c r="I35" s="6" t="str">
        <f aca="false">I6</f>
        <v>I. Módosítás</v>
      </c>
      <c r="J35" s="6" t="str">
        <f aca="false">J6</f>
        <v>II. Módosítás</v>
      </c>
      <c r="K35" s="6" t="str">
        <f aca="false">K6</f>
        <v>III. Módosítás</v>
      </c>
      <c r="L35" s="6" t="str">
        <f aca="false">L6</f>
        <v>Eltérés</v>
      </c>
    </row>
    <row r="36" customFormat="false" ht="15.75" hidden="false" customHeight="false" outlineLevel="0" collapsed="false">
      <c r="A36" s="216" t="s">
        <v>330</v>
      </c>
      <c r="B36" s="217"/>
      <c r="C36" s="218"/>
      <c r="D36" s="218"/>
      <c r="E36" s="218"/>
      <c r="F36" s="218"/>
      <c r="G36" s="219" t="s">
        <v>20</v>
      </c>
      <c r="H36" s="233"/>
      <c r="I36" s="233"/>
      <c r="J36" s="233"/>
      <c r="K36" s="233"/>
      <c r="L36" s="233"/>
    </row>
    <row r="37" customFormat="false" ht="31.5" hidden="false" customHeight="false" outlineLevel="0" collapsed="false">
      <c r="A37" s="222" t="s">
        <v>331</v>
      </c>
      <c r="B37" s="223"/>
      <c r="C37" s="223"/>
      <c r="D37" s="223"/>
      <c r="E37" s="223"/>
      <c r="F37" s="223"/>
      <c r="G37" s="224" t="s">
        <v>254</v>
      </c>
      <c r="H37" s="223"/>
      <c r="I37" s="223"/>
      <c r="J37" s="223"/>
      <c r="K37" s="223"/>
      <c r="L37" s="223"/>
    </row>
    <row r="38" customFormat="false" ht="15.75" hidden="false" customHeight="false" outlineLevel="0" collapsed="false">
      <c r="A38" s="224" t="s">
        <v>255</v>
      </c>
      <c r="B38" s="223"/>
      <c r="C38" s="223"/>
      <c r="D38" s="223"/>
      <c r="E38" s="223"/>
      <c r="F38" s="223"/>
      <c r="G38" s="224" t="s">
        <v>332</v>
      </c>
      <c r="H38" s="223"/>
      <c r="I38" s="223"/>
      <c r="J38" s="223"/>
      <c r="K38" s="223"/>
      <c r="L38" s="223"/>
    </row>
    <row r="39" customFormat="false" ht="15.75" hidden="false" customHeight="false" outlineLevel="0" collapsed="false">
      <c r="A39" s="224" t="s">
        <v>257</v>
      </c>
      <c r="B39" s="223" t="n">
        <f aca="false">'[2]2.sz.tábla'!B50</f>
        <v>720000</v>
      </c>
      <c r="C39" s="223" t="n">
        <f aca="false">'[2]2.sz.tábla'!C50</f>
        <v>720000</v>
      </c>
      <c r="D39" s="223" t="n">
        <f aca="false">'[2]2.sz.tábla'!D50</f>
        <v>720000</v>
      </c>
      <c r="E39" s="223" t="n">
        <f aca="false">'[2]2.sz.tábla'!E50</f>
        <v>720000</v>
      </c>
      <c r="F39" s="223" t="n">
        <f aca="false">'[2]2.sz.tábla'!F50</f>
        <v>0</v>
      </c>
      <c r="G39" s="224" t="s">
        <v>333</v>
      </c>
      <c r="H39" s="223"/>
      <c r="I39" s="223"/>
      <c r="J39" s="223"/>
      <c r="K39" s="223"/>
      <c r="L39" s="223"/>
    </row>
    <row r="40" customFormat="false" ht="31.5" hidden="false" customHeight="false" outlineLevel="0" collapsed="false">
      <c r="A40" s="39" t="s">
        <v>259</v>
      </c>
      <c r="B40" s="223"/>
      <c r="C40" s="223"/>
      <c r="D40" s="223"/>
      <c r="E40" s="223"/>
      <c r="F40" s="223"/>
      <c r="G40" s="224" t="s">
        <v>260</v>
      </c>
      <c r="H40" s="223"/>
      <c r="I40" s="223"/>
      <c r="J40" s="223"/>
      <c r="K40" s="223"/>
      <c r="L40" s="223"/>
    </row>
    <row r="41" customFormat="false" ht="15.75" hidden="false" customHeight="false" outlineLevel="0" collapsed="false">
      <c r="A41" s="224"/>
      <c r="B41" s="223"/>
      <c r="C41" s="223"/>
      <c r="D41" s="223"/>
      <c r="E41" s="223"/>
      <c r="F41" s="223"/>
      <c r="G41" s="224" t="s">
        <v>261</v>
      </c>
      <c r="H41" s="223"/>
      <c r="I41" s="223"/>
      <c r="J41" s="223"/>
      <c r="K41" s="223"/>
      <c r="L41" s="223"/>
    </row>
    <row r="42" customFormat="false" ht="15.75" hidden="false" customHeight="false" outlineLevel="0" collapsed="false">
      <c r="A42" s="224"/>
      <c r="B42" s="223"/>
      <c r="C42" s="223"/>
      <c r="D42" s="223"/>
      <c r="E42" s="223"/>
      <c r="F42" s="223"/>
      <c r="G42" s="194" t="s">
        <v>262</v>
      </c>
      <c r="H42" s="223"/>
      <c r="I42" s="223"/>
      <c r="J42" s="223"/>
      <c r="K42" s="223"/>
      <c r="L42" s="223"/>
    </row>
    <row r="43" customFormat="false" ht="31.5" hidden="false" customHeight="false" outlineLevel="0" collapsed="false">
      <c r="A43" s="224"/>
      <c r="B43" s="223"/>
      <c r="C43" s="223"/>
      <c r="D43" s="223"/>
      <c r="E43" s="223"/>
      <c r="F43" s="223"/>
      <c r="G43" s="194" t="s">
        <v>263</v>
      </c>
      <c r="H43" s="223"/>
      <c r="I43" s="223"/>
      <c r="J43" s="223"/>
      <c r="K43" s="223"/>
      <c r="L43" s="223"/>
    </row>
    <row r="44" customFormat="false" ht="31.5" hidden="false" customHeight="false" outlineLevel="0" collapsed="false">
      <c r="A44" s="222"/>
      <c r="B44" s="225"/>
      <c r="C44" s="225"/>
      <c r="D44" s="225"/>
      <c r="E44" s="225"/>
      <c r="F44" s="225"/>
      <c r="G44" s="198" t="s">
        <v>264</v>
      </c>
      <c r="H44" s="223" t="n">
        <f aca="false">'[2]4. sz. tábla'!B12</f>
        <v>100000</v>
      </c>
      <c r="I44" s="223" t="n">
        <f aca="false">'[2]4. sz. tábla'!C12</f>
        <v>130000</v>
      </c>
      <c r="J44" s="223" t="n">
        <f aca="false">'[2]4. sz. tábla'!D12</f>
        <v>130000</v>
      </c>
      <c r="K44" s="223" t="n">
        <f aca="false">'[2]4. sz. tábla'!E12</f>
        <v>130000</v>
      </c>
      <c r="L44" s="223" t="n">
        <f aca="false">'[2]4. sz. tábla'!F12</f>
        <v>0</v>
      </c>
    </row>
    <row r="45" customFormat="false" ht="31.5" hidden="false" customHeight="false" outlineLevel="0" collapsed="false">
      <c r="A45" s="39"/>
      <c r="B45" s="223"/>
      <c r="C45" s="223"/>
      <c r="D45" s="223"/>
      <c r="E45" s="223"/>
      <c r="F45" s="223"/>
      <c r="G45" s="194" t="s">
        <v>265</v>
      </c>
      <c r="H45" s="223"/>
      <c r="I45" s="223"/>
      <c r="J45" s="223"/>
      <c r="K45" s="223"/>
      <c r="L45" s="223"/>
    </row>
    <row r="46" customFormat="false" ht="15.75" hidden="false" customHeight="false" outlineLevel="0" collapsed="false">
      <c r="A46" s="224"/>
      <c r="B46" s="223"/>
      <c r="C46" s="223"/>
      <c r="D46" s="223"/>
      <c r="E46" s="223"/>
      <c r="F46" s="223"/>
      <c r="G46" s="194" t="s">
        <v>266</v>
      </c>
      <c r="H46" s="223"/>
      <c r="I46" s="223"/>
      <c r="J46" s="223"/>
      <c r="K46" s="223"/>
      <c r="L46" s="223"/>
    </row>
    <row r="47" customFormat="false" ht="31.5" hidden="false" customHeight="false" outlineLevel="0" collapsed="false">
      <c r="A47" s="215" t="s">
        <v>351</v>
      </c>
      <c r="B47" s="226" t="n">
        <f aca="false">SUM(B37:B46)</f>
        <v>720000</v>
      </c>
      <c r="C47" s="226" t="n">
        <f aca="false">SUM(C37:C46)</f>
        <v>720000</v>
      </c>
      <c r="D47" s="226" t="n">
        <f aca="false">SUM(D37:D46)</f>
        <v>720000</v>
      </c>
      <c r="E47" s="226" t="n">
        <f aca="false">SUM(E37:E46)</f>
        <v>720000</v>
      </c>
      <c r="F47" s="226" t="n">
        <f aca="false">SUM(F37:F46)</f>
        <v>0</v>
      </c>
      <c r="G47" s="215" t="s">
        <v>352</v>
      </c>
      <c r="H47" s="226" t="n">
        <f aca="false">SUM(H37:H46)</f>
        <v>100000</v>
      </c>
      <c r="I47" s="226" t="n">
        <f aca="false">SUM(I37:I46)</f>
        <v>130000</v>
      </c>
      <c r="J47" s="226" t="n">
        <f aca="false">SUM(J37:J46)</f>
        <v>130000</v>
      </c>
      <c r="K47" s="226" t="n">
        <f aca="false">SUM(K37:K46)</f>
        <v>130000</v>
      </c>
      <c r="L47" s="226" t="n">
        <f aca="false">SUM(L37:L46)</f>
        <v>0</v>
      </c>
    </row>
    <row r="48" customFormat="false" ht="15.75" hidden="false" customHeight="false" outlineLevel="0" collapsed="false">
      <c r="A48" s="228" t="s">
        <v>336</v>
      </c>
      <c r="B48" s="223"/>
      <c r="C48" s="223"/>
      <c r="D48" s="223"/>
      <c r="E48" s="223"/>
      <c r="F48" s="223"/>
      <c r="G48" s="228" t="s">
        <v>337</v>
      </c>
      <c r="H48" s="223"/>
      <c r="I48" s="223"/>
      <c r="J48" s="223"/>
      <c r="K48" s="223"/>
      <c r="L48" s="223"/>
    </row>
    <row r="49" customFormat="false" ht="47.25" hidden="false" customHeight="false" outlineLevel="0" collapsed="false">
      <c r="A49" s="215" t="s">
        <v>353</v>
      </c>
      <c r="B49" s="226" t="n">
        <f aca="false">B47+B48</f>
        <v>720000</v>
      </c>
      <c r="C49" s="226" t="n">
        <f aca="false">C47+C48</f>
        <v>720000</v>
      </c>
      <c r="D49" s="226" t="n">
        <f aca="false">D47+D48</f>
        <v>720000</v>
      </c>
      <c r="E49" s="226" t="n">
        <f aca="false">E47+E48</f>
        <v>720000</v>
      </c>
      <c r="F49" s="226" t="n">
        <f aca="false">F47+F48</f>
        <v>0</v>
      </c>
      <c r="G49" s="215" t="s">
        <v>354</v>
      </c>
      <c r="H49" s="226" t="n">
        <f aca="false">H47+H48</f>
        <v>100000</v>
      </c>
      <c r="I49" s="226" t="n">
        <f aca="false">I47+I48</f>
        <v>130000</v>
      </c>
      <c r="J49" s="226" t="n">
        <f aca="false">J47+J48</f>
        <v>130000</v>
      </c>
      <c r="K49" s="226" t="n">
        <f aca="false">K47+K48</f>
        <v>130000</v>
      </c>
      <c r="L49" s="226" t="n">
        <f aca="false">L47+L48</f>
        <v>0</v>
      </c>
    </row>
    <row r="50" customFormat="false" ht="15.75" hidden="false" customHeight="false" outlineLevel="0" collapsed="false">
      <c r="A50" s="216" t="s">
        <v>340</v>
      </c>
      <c r="B50" s="229"/>
      <c r="C50" s="229"/>
      <c r="D50" s="229"/>
      <c r="E50" s="229"/>
      <c r="F50" s="229"/>
      <c r="G50" s="229" t="s">
        <v>22</v>
      </c>
      <c r="H50" s="230"/>
      <c r="I50" s="230"/>
      <c r="J50" s="230"/>
      <c r="K50" s="230"/>
      <c r="L50" s="230"/>
    </row>
    <row r="51" customFormat="false" ht="31.5" hidden="false" customHeight="false" outlineLevel="0" collapsed="false">
      <c r="A51" s="39" t="s">
        <v>287</v>
      </c>
      <c r="B51" s="223"/>
      <c r="C51" s="223"/>
      <c r="D51" s="223"/>
      <c r="E51" s="223"/>
      <c r="F51" s="223"/>
      <c r="G51" s="224" t="s">
        <v>288</v>
      </c>
      <c r="H51" s="223"/>
      <c r="I51" s="223"/>
      <c r="J51" s="223"/>
      <c r="K51" s="223"/>
      <c r="L51" s="223"/>
    </row>
    <row r="52" customFormat="false" ht="15.75" hidden="false" customHeight="false" outlineLevel="0" collapsed="false">
      <c r="A52" s="194" t="s">
        <v>341</v>
      </c>
      <c r="B52" s="223"/>
      <c r="C52" s="223"/>
      <c r="D52" s="223"/>
      <c r="E52" s="223"/>
      <c r="F52" s="223"/>
      <c r="G52" s="224" t="s">
        <v>290</v>
      </c>
      <c r="H52" s="223"/>
      <c r="I52" s="223"/>
      <c r="J52" s="223"/>
      <c r="K52" s="223"/>
      <c r="L52" s="223"/>
    </row>
    <row r="53" customFormat="false" ht="31.5" hidden="false" customHeight="false" outlineLevel="0" collapsed="false">
      <c r="A53" s="194" t="s">
        <v>342</v>
      </c>
      <c r="B53" s="234"/>
      <c r="C53" s="234"/>
      <c r="D53" s="234"/>
      <c r="E53" s="234"/>
      <c r="F53" s="234"/>
      <c r="G53" s="224" t="s">
        <v>292</v>
      </c>
      <c r="H53" s="223"/>
      <c r="I53" s="223"/>
      <c r="J53" s="223"/>
      <c r="K53" s="223"/>
      <c r="L53" s="223"/>
    </row>
    <row r="54" customFormat="false" ht="15.75" hidden="false" customHeight="false" outlineLevel="0" collapsed="false">
      <c r="A54" s="224"/>
      <c r="B54" s="223"/>
      <c r="C54" s="223"/>
      <c r="D54" s="223"/>
      <c r="E54" s="223"/>
      <c r="F54" s="223"/>
      <c r="G54" s="224" t="s">
        <v>343</v>
      </c>
      <c r="H54" s="223"/>
      <c r="I54" s="223"/>
      <c r="J54" s="223"/>
      <c r="K54" s="223"/>
      <c r="L54" s="223"/>
    </row>
    <row r="55" customFormat="false" ht="31.5" hidden="false" customHeight="false" outlineLevel="0" collapsed="false">
      <c r="A55" s="224"/>
      <c r="B55" s="223"/>
      <c r="C55" s="223"/>
      <c r="D55" s="223"/>
      <c r="E55" s="223"/>
      <c r="F55" s="223"/>
      <c r="G55" s="224" t="s">
        <v>344</v>
      </c>
      <c r="H55" s="223"/>
      <c r="I55" s="223"/>
      <c r="J55" s="223"/>
      <c r="K55" s="223"/>
      <c r="L55" s="223"/>
    </row>
    <row r="56" customFormat="false" ht="31.5" hidden="false" customHeight="false" outlineLevel="0" collapsed="false">
      <c r="A56" s="224"/>
      <c r="B56" s="223"/>
      <c r="C56" s="223"/>
      <c r="D56" s="223"/>
      <c r="E56" s="223"/>
      <c r="F56" s="223"/>
      <c r="G56" s="231" t="s">
        <v>345</v>
      </c>
      <c r="H56" s="223" t="n">
        <f aca="false">'[2]5.sz.tábla '!B31</f>
        <v>64290</v>
      </c>
      <c r="I56" s="223" t="n">
        <f aca="false">'[2]5.sz.tábla '!C31</f>
        <v>64290</v>
      </c>
      <c r="J56" s="223" t="n">
        <f aca="false">'[2]5.sz.tábla '!D31</f>
        <v>64290</v>
      </c>
      <c r="K56" s="223" t="n">
        <f aca="false">'[2]5.sz.tábla '!E31</f>
        <v>64290</v>
      </c>
      <c r="L56" s="223" t="n">
        <f aca="false">'[2]5.sz.tábla '!F31</f>
        <v>0</v>
      </c>
    </row>
    <row r="57" customFormat="false" ht="31.5" hidden="false" customHeight="false" outlineLevel="0" collapsed="false">
      <c r="A57" s="228"/>
      <c r="B57" s="223"/>
      <c r="C57" s="223"/>
      <c r="D57" s="223"/>
      <c r="E57" s="223"/>
      <c r="F57" s="223"/>
      <c r="G57" s="194" t="s">
        <v>296</v>
      </c>
      <c r="H57" s="223"/>
      <c r="I57" s="223"/>
      <c r="J57" s="223"/>
      <c r="K57" s="223"/>
      <c r="L57" s="223"/>
    </row>
    <row r="58" customFormat="false" ht="31.5" hidden="false" customHeight="false" outlineLevel="0" collapsed="false">
      <c r="A58" s="228"/>
      <c r="B58" s="223"/>
      <c r="C58" s="223"/>
      <c r="D58" s="223"/>
      <c r="E58" s="223"/>
      <c r="F58" s="223"/>
      <c r="G58" s="194" t="s">
        <v>346</v>
      </c>
      <c r="H58" s="223"/>
      <c r="I58" s="223"/>
      <c r="J58" s="223"/>
      <c r="K58" s="223"/>
      <c r="L58" s="223"/>
    </row>
    <row r="59" customFormat="false" ht="31.5" hidden="false" customHeight="false" outlineLevel="0" collapsed="false">
      <c r="A59" s="215" t="s">
        <v>355</v>
      </c>
      <c r="B59" s="226" t="n">
        <f aca="false">SUM(B51:B57)</f>
        <v>0</v>
      </c>
      <c r="C59" s="226" t="n">
        <f aca="false">SUM(C51:C57)</f>
        <v>0</v>
      </c>
      <c r="D59" s="226" t="n">
        <f aca="false">SUM(D51:D57)</f>
        <v>0</v>
      </c>
      <c r="E59" s="226" t="n">
        <f aca="false">SUM(E51:E57)</f>
        <v>0</v>
      </c>
      <c r="F59" s="226" t="n">
        <f aca="false">SUM(F51:F57)</f>
        <v>0</v>
      </c>
      <c r="G59" s="215" t="s">
        <v>356</v>
      </c>
      <c r="H59" s="226" t="n">
        <f aca="false">SUM(H51:H58)</f>
        <v>64290</v>
      </c>
      <c r="I59" s="226" t="n">
        <f aca="false">SUM(I51:I58)</f>
        <v>64290</v>
      </c>
      <c r="J59" s="226" t="n">
        <f aca="false">SUM(J51:J58)</f>
        <v>64290</v>
      </c>
      <c r="K59" s="226" t="n">
        <f aca="false">SUM(K51:K58)</f>
        <v>64290</v>
      </c>
      <c r="L59" s="226" t="n">
        <f aca="false">SUM(L51:L58)</f>
        <v>0</v>
      </c>
    </row>
    <row r="60" customFormat="false" ht="15.75" hidden="false" customHeight="false" outlineLevel="0" collapsed="false">
      <c r="A60" s="228" t="s">
        <v>336</v>
      </c>
      <c r="B60" s="223"/>
      <c r="C60" s="223"/>
      <c r="D60" s="223"/>
      <c r="E60" s="223"/>
      <c r="F60" s="223"/>
      <c r="G60" s="228" t="s">
        <v>337</v>
      </c>
      <c r="H60" s="223"/>
      <c r="I60" s="223"/>
      <c r="J60" s="223"/>
      <c r="K60" s="223"/>
      <c r="L60" s="223"/>
    </row>
    <row r="61" customFormat="false" ht="15.75" hidden="false" customHeight="false" outlineLevel="0" collapsed="false">
      <c r="A61" s="228"/>
      <c r="B61" s="223"/>
      <c r="C61" s="223"/>
      <c r="D61" s="223"/>
      <c r="E61" s="223"/>
      <c r="F61" s="223"/>
      <c r="G61" s="224"/>
      <c r="H61" s="223"/>
      <c r="I61" s="223"/>
      <c r="J61" s="223"/>
      <c r="K61" s="223"/>
      <c r="L61" s="223"/>
    </row>
    <row r="62" customFormat="false" ht="47.25" hidden="false" customHeight="false" outlineLevel="0" collapsed="false">
      <c r="A62" s="215" t="s">
        <v>357</v>
      </c>
      <c r="B62" s="226" t="n">
        <f aca="false">B59+B60</f>
        <v>0</v>
      </c>
      <c r="C62" s="226" t="n">
        <f aca="false">C59+C60</f>
        <v>0</v>
      </c>
      <c r="D62" s="226" t="n">
        <f aca="false">D59+D60</f>
        <v>0</v>
      </c>
      <c r="E62" s="226" t="n">
        <f aca="false">E59+E60</f>
        <v>0</v>
      </c>
      <c r="F62" s="226" t="n">
        <f aca="false">F59+F60</f>
        <v>0</v>
      </c>
      <c r="G62" s="215" t="s">
        <v>358</v>
      </c>
      <c r="H62" s="226" t="n">
        <f aca="false">H59+H60</f>
        <v>64290</v>
      </c>
      <c r="I62" s="226" t="n">
        <f aca="false">I59+I60</f>
        <v>64290</v>
      </c>
      <c r="J62" s="226" t="n">
        <f aca="false">J59+J60</f>
        <v>64290</v>
      </c>
      <c r="K62" s="226" t="n">
        <f aca="false">K59+K60</f>
        <v>64290</v>
      </c>
      <c r="L62" s="226" t="n">
        <f aca="false">L59+L60</f>
        <v>0</v>
      </c>
    </row>
    <row r="63" customFormat="false" ht="15.75" hidden="false" customHeight="false" outlineLevel="0" collapsed="false">
      <c r="A63" s="219"/>
      <c r="B63" s="235" t="n">
        <f aca="false">B62+B49</f>
        <v>720000</v>
      </c>
      <c r="C63" s="235" t="n">
        <f aca="false">C62+C49</f>
        <v>720000</v>
      </c>
      <c r="D63" s="235" t="n">
        <f aca="false">D62+D49</f>
        <v>720000</v>
      </c>
      <c r="E63" s="235" t="n">
        <f aca="false">E62+E49</f>
        <v>720000</v>
      </c>
      <c r="F63" s="235" t="n">
        <f aca="false">F62+F49</f>
        <v>0</v>
      </c>
      <c r="G63" s="229"/>
      <c r="H63" s="232" t="n">
        <f aca="false">H62+H49</f>
        <v>164290</v>
      </c>
      <c r="I63" s="232" t="n">
        <f aca="false">I62+I49</f>
        <v>194290</v>
      </c>
      <c r="J63" s="232" t="n">
        <f aca="false">J62+J49</f>
        <v>194290</v>
      </c>
      <c r="K63" s="232" t="n">
        <f aca="false">K62+K49</f>
        <v>194290</v>
      </c>
      <c r="L63" s="232" t="n">
        <f aca="false">L62+L49</f>
        <v>0</v>
      </c>
    </row>
    <row r="64" customFormat="false" ht="15.75" hidden="false" customHeight="true" outlineLevel="0" collapsed="false">
      <c r="A64" s="214" t="s">
        <v>359</v>
      </c>
      <c r="B64" s="214"/>
      <c r="C64" s="214"/>
      <c r="D64" s="214"/>
      <c r="E64" s="214"/>
      <c r="F64" s="214"/>
      <c r="G64" s="214"/>
      <c r="H64" s="214"/>
      <c r="I64" s="214"/>
      <c r="J64" s="214"/>
      <c r="K64" s="214"/>
      <c r="L64" s="214"/>
    </row>
    <row r="66" s="211" customFormat="true" ht="47.25" hidden="false" customHeight="false" outlineLevel="0" collapsed="false">
      <c r="A66" s="236" t="s">
        <v>251</v>
      </c>
      <c r="B66" s="6" t="str">
        <f aca="false">B6</f>
        <v>2019. évi eredeti előirányzat</v>
      </c>
      <c r="C66" s="6" t="str">
        <f aca="false">C6</f>
        <v>I. Módosítás</v>
      </c>
      <c r="D66" s="6" t="str">
        <f aca="false">D6</f>
        <v>II. Módosítás</v>
      </c>
      <c r="E66" s="6" t="str">
        <f aca="false">E6</f>
        <v>III. Módosítás</v>
      </c>
      <c r="F66" s="6" t="str">
        <f aca="false">F6</f>
        <v>Eltérés</v>
      </c>
      <c r="G66" s="215" t="s">
        <v>252</v>
      </c>
      <c r="H66" s="6" t="str">
        <f aca="false">H6</f>
        <v>2019. évi eredeti előirányzat</v>
      </c>
      <c r="I66" s="6" t="str">
        <f aca="false">I6</f>
        <v>I. Módosítás</v>
      </c>
      <c r="J66" s="6" t="str">
        <f aca="false">J6</f>
        <v>II. Módosítás</v>
      </c>
      <c r="K66" s="6" t="str">
        <f aca="false">K6</f>
        <v>III. Módosítás</v>
      </c>
      <c r="L66" s="6" t="str">
        <f aca="false">L6</f>
        <v>Eltérés</v>
      </c>
    </row>
    <row r="67" customFormat="false" ht="15.75" hidden="false" customHeight="false" outlineLevel="0" collapsed="false">
      <c r="A67" s="237" t="s">
        <v>330</v>
      </c>
      <c r="B67" s="217"/>
      <c r="C67" s="218"/>
      <c r="D67" s="218"/>
      <c r="E67" s="218"/>
      <c r="F67" s="218"/>
      <c r="G67" s="238" t="s">
        <v>20</v>
      </c>
      <c r="H67" s="233"/>
      <c r="I67" s="233"/>
      <c r="J67" s="233"/>
      <c r="K67" s="233"/>
      <c r="L67" s="233"/>
    </row>
    <row r="68" customFormat="false" ht="31.5" hidden="false" customHeight="false" outlineLevel="0" collapsed="false">
      <c r="A68" s="239" t="s">
        <v>331</v>
      </c>
      <c r="B68" s="223"/>
      <c r="C68" s="223"/>
      <c r="D68" s="223"/>
      <c r="E68" s="223"/>
      <c r="F68" s="223"/>
      <c r="G68" s="224" t="s">
        <v>254</v>
      </c>
      <c r="H68" s="223"/>
      <c r="I68" s="223"/>
      <c r="J68" s="223"/>
      <c r="K68" s="223"/>
      <c r="L68" s="223"/>
    </row>
    <row r="69" customFormat="false" ht="15.75" hidden="false" customHeight="false" outlineLevel="0" collapsed="false">
      <c r="A69" s="240" t="s">
        <v>255</v>
      </c>
      <c r="B69" s="223"/>
      <c r="C69" s="223"/>
      <c r="D69" s="223"/>
      <c r="E69" s="223"/>
      <c r="F69" s="223"/>
      <c r="G69" s="224" t="s">
        <v>332</v>
      </c>
      <c r="H69" s="223"/>
      <c r="I69" s="223"/>
      <c r="J69" s="223"/>
      <c r="K69" s="223"/>
      <c r="L69" s="223"/>
    </row>
    <row r="70" customFormat="false" ht="15.75" hidden="false" customHeight="false" outlineLevel="0" collapsed="false">
      <c r="A70" s="241" t="s">
        <v>257</v>
      </c>
      <c r="B70" s="223"/>
      <c r="C70" s="223"/>
      <c r="D70" s="223"/>
      <c r="E70" s="223"/>
      <c r="F70" s="223"/>
      <c r="G70" s="224" t="s">
        <v>258</v>
      </c>
      <c r="H70" s="223"/>
      <c r="I70" s="223"/>
      <c r="J70" s="223"/>
      <c r="K70" s="223"/>
      <c r="L70" s="223"/>
    </row>
    <row r="71" customFormat="false" ht="31.5" hidden="false" customHeight="false" outlineLevel="0" collapsed="false">
      <c r="A71" s="242" t="s">
        <v>259</v>
      </c>
      <c r="B71" s="223"/>
      <c r="C71" s="223"/>
      <c r="D71" s="223"/>
      <c r="E71" s="223"/>
      <c r="F71" s="223"/>
      <c r="G71" s="224" t="s">
        <v>260</v>
      </c>
      <c r="H71" s="223"/>
      <c r="I71" s="223"/>
      <c r="J71" s="223"/>
      <c r="K71" s="223"/>
      <c r="L71" s="223"/>
    </row>
    <row r="72" customFormat="false" ht="15.75" hidden="false" customHeight="false" outlineLevel="0" collapsed="false">
      <c r="A72" s="240"/>
      <c r="B72" s="223"/>
      <c r="C72" s="223"/>
      <c r="D72" s="223"/>
      <c r="E72" s="223"/>
      <c r="F72" s="223"/>
      <c r="G72" s="224" t="s">
        <v>261</v>
      </c>
      <c r="H72" s="223"/>
      <c r="I72" s="223"/>
      <c r="J72" s="223"/>
      <c r="K72" s="223"/>
      <c r="L72" s="223"/>
    </row>
    <row r="73" customFormat="false" ht="15.75" hidden="false" customHeight="false" outlineLevel="0" collapsed="false">
      <c r="A73" s="241"/>
      <c r="B73" s="223"/>
      <c r="C73" s="223"/>
      <c r="D73" s="223"/>
      <c r="E73" s="223"/>
      <c r="F73" s="223"/>
      <c r="G73" s="194" t="s">
        <v>262</v>
      </c>
      <c r="H73" s="223"/>
      <c r="I73" s="223"/>
      <c r="J73" s="223"/>
      <c r="K73" s="223"/>
      <c r="L73" s="223"/>
    </row>
    <row r="74" customFormat="false" ht="31.5" hidden="false" customHeight="false" outlineLevel="0" collapsed="false">
      <c r="A74" s="241"/>
      <c r="B74" s="223"/>
      <c r="C74" s="223"/>
      <c r="D74" s="223"/>
      <c r="E74" s="223"/>
      <c r="F74" s="223"/>
      <c r="G74" s="194" t="s">
        <v>263</v>
      </c>
      <c r="H74" s="223"/>
      <c r="I74" s="223"/>
      <c r="J74" s="223"/>
      <c r="K74" s="223"/>
      <c r="L74" s="223"/>
    </row>
    <row r="75" customFormat="false" ht="31.5" hidden="false" customHeight="false" outlineLevel="0" collapsed="false">
      <c r="A75" s="239"/>
      <c r="B75" s="225"/>
      <c r="C75" s="225"/>
      <c r="D75" s="225"/>
      <c r="E75" s="225"/>
      <c r="F75" s="225"/>
      <c r="G75" s="198" t="s">
        <v>264</v>
      </c>
      <c r="H75" s="223"/>
      <c r="I75" s="223"/>
      <c r="J75" s="223"/>
      <c r="K75" s="223"/>
      <c r="L75" s="223"/>
    </row>
    <row r="76" customFormat="false" ht="31.5" hidden="false" customHeight="false" outlineLevel="0" collapsed="false">
      <c r="A76" s="242"/>
      <c r="B76" s="223"/>
      <c r="C76" s="223"/>
      <c r="D76" s="223"/>
      <c r="E76" s="223"/>
      <c r="F76" s="223"/>
      <c r="G76" s="194" t="s">
        <v>265</v>
      </c>
      <c r="H76" s="223"/>
      <c r="I76" s="223"/>
      <c r="J76" s="223"/>
      <c r="K76" s="223"/>
      <c r="L76" s="223"/>
    </row>
    <row r="77" customFormat="false" ht="15.75" hidden="false" customHeight="false" outlineLevel="0" collapsed="false">
      <c r="A77" s="243"/>
      <c r="B77" s="223"/>
      <c r="C77" s="223"/>
      <c r="D77" s="223"/>
      <c r="E77" s="223"/>
      <c r="F77" s="223"/>
      <c r="G77" s="194" t="s">
        <v>266</v>
      </c>
      <c r="H77" s="223"/>
      <c r="I77" s="223"/>
      <c r="J77" s="223"/>
      <c r="K77" s="223"/>
      <c r="L77" s="223"/>
    </row>
    <row r="78" customFormat="false" ht="47.25" hidden="false" customHeight="false" outlineLevel="0" collapsed="false">
      <c r="A78" s="236" t="s">
        <v>360</v>
      </c>
      <c r="B78" s="226" t="n">
        <f aca="false">SUM(B68:B77)</f>
        <v>0</v>
      </c>
      <c r="C78" s="226" t="n">
        <f aca="false">SUM(C68:C77)</f>
        <v>0</v>
      </c>
      <c r="D78" s="226" t="n">
        <f aca="false">SUM(D68:D77)</f>
        <v>0</v>
      </c>
      <c r="E78" s="226" t="n">
        <f aca="false">SUM(E68:E77)</f>
        <v>0</v>
      </c>
      <c r="F78" s="226" t="n">
        <f aca="false">SUM(F68:F77)</f>
        <v>0</v>
      </c>
      <c r="G78" s="215" t="s">
        <v>361</v>
      </c>
      <c r="H78" s="226" t="n">
        <f aca="false">SUM(H68:H77)</f>
        <v>0</v>
      </c>
      <c r="I78" s="226" t="n">
        <f aca="false">SUM(I68:I77)</f>
        <v>0</v>
      </c>
      <c r="J78" s="226" t="n">
        <f aca="false">SUM(J68:J77)</f>
        <v>0</v>
      </c>
      <c r="K78" s="226" t="n">
        <f aca="false">SUM(K68:K77)</f>
        <v>0</v>
      </c>
      <c r="L78" s="226" t="n">
        <f aca="false">SUM(L68:L77)</f>
        <v>0</v>
      </c>
    </row>
    <row r="79" customFormat="false" ht="15.75" hidden="false" customHeight="false" outlineLevel="0" collapsed="false">
      <c r="A79" s="244" t="s">
        <v>336</v>
      </c>
      <c r="B79" s="223"/>
      <c r="C79" s="223"/>
      <c r="D79" s="223"/>
      <c r="E79" s="223"/>
      <c r="F79" s="223"/>
      <c r="G79" s="228" t="s">
        <v>337</v>
      </c>
      <c r="H79" s="223"/>
      <c r="I79" s="223"/>
      <c r="J79" s="223"/>
      <c r="K79" s="223"/>
      <c r="L79" s="223"/>
    </row>
    <row r="80" customFormat="false" ht="47.25" hidden="false" customHeight="false" outlineLevel="0" collapsed="false">
      <c r="A80" s="236" t="s">
        <v>362</v>
      </c>
      <c r="B80" s="226" t="n">
        <f aca="false">B78+B79</f>
        <v>0</v>
      </c>
      <c r="C80" s="226" t="n">
        <f aca="false">C78+C79</f>
        <v>0</v>
      </c>
      <c r="D80" s="226" t="n">
        <f aca="false">D78+D79</f>
        <v>0</v>
      </c>
      <c r="E80" s="226" t="n">
        <f aca="false">E78+E79</f>
        <v>0</v>
      </c>
      <c r="F80" s="226" t="n">
        <f aca="false">F78+F79</f>
        <v>0</v>
      </c>
      <c r="G80" s="215" t="s">
        <v>363</v>
      </c>
      <c r="H80" s="226" t="n">
        <f aca="false">H78+H79</f>
        <v>0</v>
      </c>
      <c r="I80" s="226" t="n">
        <f aca="false">I78+I79</f>
        <v>0</v>
      </c>
      <c r="J80" s="226" t="n">
        <f aca="false">J78+J79</f>
        <v>0</v>
      </c>
      <c r="K80" s="226" t="n">
        <f aca="false">K78+K79</f>
        <v>0</v>
      </c>
      <c r="L80" s="226" t="n">
        <f aca="false">L78+L79</f>
        <v>0</v>
      </c>
    </row>
    <row r="81" customFormat="false" ht="15.75" hidden="false" customHeight="false" outlineLevel="0" collapsed="false">
      <c r="A81" s="236" t="s">
        <v>340</v>
      </c>
      <c r="B81" s="229"/>
      <c r="C81" s="229"/>
      <c r="D81" s="229"/>
      <c r="E81" s="229"/>
      <c r="F81" s="229"/>
      <c r="G81" s="245" t="s">
        <v>22</v>
      </c>
      <c r="H81" s="230"/>
      <c r="I81" s="230"/>
      <c r="J81" s="230"/>
      <c r="K81" s="230"/>
      <c r="L81" s="230"/>
    </row>
    <row r="82" customFormat="false" ht="31.5" hidden="false" customHeight="false" outlineLevel="0" collapsed="false">
      <c r="A82" s="242" t="s">
        <v>287</v>
      </c>
      <c r="B82" s="226"/>
      <c r="C82" s="226"/>
      <c r="D82" s="226"/>
      <c r="E82" s="226"/>
      <c r="F82" s="226"/>
      <c r="G82" s="246" t="s">
        <v>288</v>
      </c>
      <c r="H82" s="247"/>
      <c r="I82" s="223"/>
      <c r="J82" s="223"/>
      <c r="K82" s="223"/>
      <c r="L82" s="223"/>
    </row>
    <row r="83" customFormat="false" ht="15.75" hidden="false" customHeight="false" outlineLevel="0" collapsed="false">
      <c r="A83" s="248" t="s">
        <v>341</v>
      </c>
      <c r="B83" s="223"/>
      <c r="C83" s="223"/>
      <c r="D83" s="223"/>
      <c r="E83" s="223"/>
      <c r="F83" s="223"/>
      <c r="G83" s="249" t="s">
        <v>290</v>
      </c>
      <c r="H83" s="247"/>
      <c r="I83" s="223"/>
      <c r="J83" s="223"/>
      <c r="K83" s="223"/>
      <c r="L83" s="223"/>
    </row>
    <row r="84" customFormat="false" ht="31.5" hidden="false" customHeight="false" outlineLevel="0" collapsed="false">
      <c r="A84" s="248" t="s">
        <v>342</v>
      </c>
      <c r="B84" s="250"/>
      <c r="C84" s="250"/>
      <c r="D84" s="250"/>
      <c r="E84" s="250"/>
      <c r="F84" s="250"/>
      <c r="G84" s="249" t="s">
        <v>292</v>
      </c>
      <c r="H84" s="247"/>
      <c r="I84" s="223"/>
      <c r="J84" s="223"/>
      <c r="K84" s="223"/>
      <c r="L84" s="223"/>
    </row>
    <row r="85" customFormat="false" ht="15.75" hidden="false" customHeight="false" outlineLevel="0" collapsed="false">
      <c r="A85" s="243"/>
      <c r="B85" s="251"/>
      <c r="C85" s="252"/>
      <c r="D85" s="252"/>
      <c r="E85" s="252"/>
      <c r="F85" s="252"/>
      <c r="G85" s="253" t="s">
        <v>343</v>
      </c>
      <c r="H85" s="254"/>
      <c r="I85" s="223"/>
      <c r="J85" s="223"/>
      <c r="K85" s="223"/>
      <c r="L85" s="223"/>
    </row>
    <row r="86" customFormat="false" ht="31.5" hidden="false" customHeight="false" outlineLevel="0" collapsed="false">
      <c r="A86" s="215" t="s">
        <v>355</v>
      </c>
      <c r="B86" s="226" t="n">
        <f aca="false">SUM(B82:B84)</f>
        <v>0</v>
      </c>
      <c r="C86" s="226" t="n">
        <f aca="false">SUM(C82:C84)</f>
        <v>0</v>
      </c>
      <c r="D86" s="226" t="n">
        <f aca="false">SUM(D82:D84)</f>
        <v>0</v>
      </c>
      <c r="E86" s="226" t="n">
        <f aca="false">SUM(E82:E84)</f>
        <v>0</v>
      </c>
      <c r="F86" s="226" t="n">
        <f aca="false">SUM(F82:F84)</f>
        <v>0</v>
      </c>
      <c r="G86" s="224" t="s">
        <v>344</v>
      </c>
      <c r="H86" s="223"/>
      <c r="I86" s="223"/>
      <c r="J86" s="223"/>
      <c r="K86" s="223"/>
      <c r="L86" s="223"/>
    </row>
    <row r="87" customFormat="false" ht="31.5" hidden="false" customHeight="false" outlineLevel="0" collapsed="false">
      <c r="A87" s="228" t="s">
        <v>336</v>
      </c>
      <c r="B87" s="223"/>
      <c r="C87" s="223"/>
      <c r="D87" s="223"/>
      <c r="E87" s="223"/>
      <c r="F87" s="223"/>
      <c r="G87" s="231" t="s">
        <v>345</v>
      </c>
      <c r="H87" s="223"/>
      <c r="I87" s="223"/>
      <c r="J87" s="223"/>
      <c r="K87" s="223"/>
      <c r="L87" s="223"/>
    </row>
    <row r="88" customFormat="false" ht="31.5" hidden="false" customHeight="false" outlineLevel="0" collapsed="false">
      <c r="A88" s="255"/>
      <c r="B88" s="256"/>
      <c r="C88" s="257"/>
      <c r="D88" s="257"/>
      <c r="E88" s="257"/>
      <c r="F88" s="257"/>
      <c r="G88" s="258" t="s">
        <v>297</v>
      </c>
      <c r="H88" s="256"/>
      <c r="I88" s="223"/>
      <c r="J88" s="223"/>
      <c r="K88" s="223"/>
      <c r="L88" s="223"/>
    </row>
    <row r="89" customFormat="false" ht="47.25" hidden="false" customHeight="false" outlineLevel="0" collapsed="false">
      <c r="A89" s="259" t="s">
        <v>364</v>
      </c>
      <c r="B89" s="260" t="n">
        <f aca="false">SUM(B82:B88)</f>
        <v>0</v>
      </c>
      <c r="C89" s="260" t="n">
        <f aca="false">SUM(C82:C88)</f>
        <v>0</v>
      </c>
      <c r="D89" s="260" t="n">
        <f aca="false">SUM(D82:D88)</f>
        <v>0</v>
      </c>
      <c r="E89" s="260" t="n">
        <f aca="false">SUM(E82:E88)</f>
        <v>0</v>
      </c>
      <c r="F89" s="260" t="n">
        <f aca="false">SUM(F82:F88)</f>
        <v>0</v>
      </c>
      <c r="G89" s="261" t="s">
        <v>365</v>
      </c>
      <c r="H89" s="260" t="n">
        <f aca="false">SUM(H82:H88)</f>
        <v>0</v>
      </c>
      <c r="I89" s="260" t="n">
        <f aca="false">SUM(I82:I88)</f>
        <v>0</v>
      </c>
      <c r="J89" s="260" t="n">
        <f aca="false">SUM(J82:J88)</f>
        <v>0</v>
      </c>
      <c r="K89" s="260" t="n">
        <f aca="false">SUM(K82:K88)</f>
        <v>0</v>
      </c>
      <c r="L89" s="226" t="n">
        <f aca="false">SUM(L82:L88)</f>
        <v>0</v>
      </c>
    </row>
    <row r="90" customFormat="false" ht="15.75" hidden="false" customHeight="false" outlineLevel="0" collapsed="false">
      <c r="B90" s="232" t="n">
        <f aca="false">B89+B80+B62+B49+B31+B20</f>
        <v>96351645</v>
      </c>
      <c r="C90" s="232" t="n">
        <f aca="false">C89+C80+C62+C49+C31+C20</f>
        <v>200296263</v>
      </c>
      <c r="D90" s="232" t="n">
        <f aca="false">D89+D80+D62+D49+D31+D20</f>
        <v>204275376</v>
      </c>
      <c r="E90" s="232" t="n">
        <f aca="false">E89+E80+E62+E49+E31+E20</f>
        <v>212924840</v>
      </c>
      <c r="F90" s="232" t="n">
        <f aca="false">F89+F80+F62+F31+F20</f>
        <v>8649464</v>
      </c>
      <c r="H90" s="232" t="n">
        <f aca="false">H89+H80+H62+H49+H31+H20</f>
        <v>96351645</v>
      </c>
      <c r="I90" s="232" t="n">
        <f aca="false">I89+I80+I62+I49+I31+I20</f>
        <v>200296263</v>
      </c>
      <c r="J90" s="232" t="n">
        <f aca="false">J89+J80+J62+J49+J31+J20</f>
        <v>204275376</v>
      </c>
      <c r="K90" s="232" t="n">
        <f aca="false">K89+K80+K62+K49+K31+K20</f>
        <v>212924840</v>
      </c>
      <c r="L90" s="232" t="n">
        <f aca="false">L89+L80+L62+L49+L31+L20</f>
        <v>8649464</v>
      </c>
      <c r="M90" s="232" t="n">
        <f aca="false">F90-L90</f>
        <v>0</v>
      </c>
    </row>
    <row r="91" customFormat="false" ht="15.75" hidden="false" customHeight="false" outlineLevel="0" collapsed="false">
      <c r="A91" s="211" t="s">
        <v>366</v>
      </c>
      <c r="B91" s="232" t="n">
        <f aca="false">H90-B90</f>
        <v>0</v>
      </c>
      <c r="C91" s="232" t="n">
        <f aca="false">I90-C90</f>
        <v>0</v>
      </c>
      <c r="D91" s="232" t="n">
        <f aca="false">J90-D90</f>
        <v>0</v>
      </c>
      <c r="E91" s="232" t="n">
        <f aca="false">K90-E90</f>
        <v>0</v>
      </c>
      <c r="F91" s="232" t="n">
        <f aca="false">L90-F90</f>
        <v>0</v>
      </c>
    </row>
  </sheetData>
  <mergeCells count="3">
    <mergeCell ref="A4:L4"/>
    <mergeCell ref="A33:L33"/>
    <mergeCell ref="A64:L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7. melléklet
Az önkormányzat 2019. évi költségvetéséről szóló 3/2019. (II. 18.) önkormányzati rendelethez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ColWidth="9.15625" defaultRowHeight="12.75" zeroHeight="false" outlineLevelRow="0" outlineLevelCol="0"/>
  <cols>
    <col collapsed="false" customWidth="true" hidden="false" outlineLevel="0" max="1" min="1" style="262" width="51"/>
    <col collapsed="false" customWidth="true" hidden="false" outlineLevel="0" max="2" min="2" style="263" width="13.57"/>
    <col collapsed="false" customWidth="true" hidden="false" outlineLevel="0" max="3" min="3" style="263" width="12.71"/>
    <col collapsed="false" customWidth="true" hidden="false" outlineLevel="0" max="5" min="4" style="263" width="13.29"/>
    <col collapsed="false" customWidth="true" hidden="false" outlineLevel="0" max="6" min="6" style="263" width="15.57"/>
    <col collapsed="false" customWidth="true" hidden="false" outlineLevel="0" max="7" min="7" style="263" width="17.29"/>
    <col collapsed="false" customWidth="true" hidden="false" outlineLevel="0" max="9" min="8" style="263" width="13.29"/>
    <col collapsed="false" customWidth="true" hidden="false" outlineLevel="0" max="10" min="10" style="263" width="14.7"/>
    <col collapsed="false" customWidth="true" hidden="false" outlineLevel="0" max="13" min="11" style="263" width="13.29"/>
    <col collapsed="false" customWidth="true" hidden="false" outlineLevel="0" max="14" min="14" style="263" width="14.15"/>
    <col collapsed="false" customWidth="true" hidden="false" outlineLevel="0" max="15" min="15" style="263" width="12.71"/>
    <col collapsed="false" customWidth="false" hidden="false" outlineLevel="0" max="1025" min="16" style="263" width="9.14"/>
  </cols>
  <sheetData>
    <row r="1" customFormat="false" ht="15.75" hidden="false" customHeight="false" outlineLevel="0" collapsed="false">
      <c r="A1" s="264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customFormat="false" ht="15.75" hidden="false" customHeight="false" outlineLevel="0" collapsed="false">
      <c r="A2" s="265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266"/>
      <c r="N2" s="266"/>
    </row>
    <row r="3" customFormat="false" ht="15.75" hidden="false" customHeight="false" outlineLevel="0" collapsed="false">
      <c r="A3" s="267" t="s">
        <v>367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customFormat="false" ht="15.75" hidden="false" customHeight="false" outlineLevel="0" collapsed="false">
      <c r="A4" s="26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68"/>
    </row>
    <row r="5" customFormat="false" ht="15.75" hidden="false" customHeight="false" outlineLevel="0" collapsed="false">
      <c r="A5" s="269" t="s">
        <v>368</v>
      </c>
      <c r="B5" s="269" t="s">
        <v>369</v>
      </c>
      <c r="C5" s="269" t="s">
        <v>370</v>
      </c>
      <c r="D5" s="269" t="s">
        <v>371</v>
      </c>
      <c r="E5" s="269" t="s">
        <v>372</v>
      </c>
      <c r="F5" s="269" t="s">
        <v>373</v>
      </c>
      <c r="G5" s="269" t="s">
        <v>374</v>
      </c>
      <c r="H5" s="269" t="s">
        <v>375</v>
      </c>
      <c r="I5" s="269" t="s">
        <v>376</v>
      </c>
      <c r="J5" s="269" t="s">
        <v>377</v>
      </c>
      <c r="K5" s="269" t="s">
        <v>378</v>
      </c>
      <c r="L5" s="269" t="s">
        <v>379</v>
      </c>
      <c r="M5" s="269" t="s">
        <v>380</v>
      </c>
      <c r="N5" s="269" t="s">
        <v>156</v>
      </c>
    </row>
    <row r="6" customFormat="false" ht="15.75" hidden="false" customHeight="false" outlineLevel="0" collapsed="false">
      <c r="A6" s="270" t="s">
        <v>381</v>
      </c>
      <c r="B6" s="271" t="n">
        <v>32858627</v>
      </c>
      <c r="C6" s="271" t="n">
        <f aca="false">SUM(B37)</f>
        <v>29289607</v>
      </c>
      <c r="D6" s="271" t="n">
        <f aca="false">SUM(C37)</f>
        <v>26897000</v>
      </c>
      <c r="E6" s="271" t="n">
        <f aca="false">SUM(D37)</f>
        <v>35548200</v>
      </c>
      <c r="F6" s="271" t="n">
        <f aca="false">SUM(E37)</f>
        <v>35036980</v>
      </c>
      <c r="G6" s="271" t="n">
        <f aca="false">SUM(F37)</f>
        <v>132532582</v>
      </c>
      <c r="H6" s="271" t="n">
        <f aca="false">SUM(G37)</f>
        <v>133592358</v>
      </c>
      <c r="I6" s="271" t="n">
        <f aca="false">SUM(H37)</f>
        <v>126657374</v>
      </c>
      <c r="J6" s="271" t="n">
        <f aca="false">SUM(I37)</f>
        <v>129745494</v>
      </c>
      <c r="K6" s="271" t="n">
        <f aca="false">SUM(J37)</f>
        <v>129105067</v>
      </c>
      <c r="L6" s="271" t="n">
        <f aca="false">SUM(K37)</f>
        <v>130399697</v>
      </c>
      <c r="M6" s="271" t="n">
        <f aca="false">SUM(L37)</f>
        <v>126440272</v>
      </c>
      <c r="N6" s="271" t="n">
        <v>32858627</v>
      </c>
      <c r="O6" s="272"/>
    </row>
    <row r="7" customFormat="false" ht="15.75" hidden="false" customHeight="false" outlineLevel="0" collapsed="false">
      <c r="A7" s="273" t="s">
        <v>382</v>
      </c>
      <c r="B7" s="274" t="n">
        <v>3883035</v>
      </c>
      <c r="C7" s="274" t="n">
        <v>2435747</v>
      </c>
      <c r="D7" s="274" t="n">
        <v>2878020</v>
      </c>
      <c r="E7" s="274" t="n">
        <v>2718411</v>
      </c>
      <c r="F7" s="274" t="n">
        <v>2779693</v>
      </c>
      <c r="G7" s="274" t="n">
        <f aca="false">2817768+8490008</f>
        <v>11307776</v>
      </c>
      <c r="H7" s="274" t="n">
        <v>2817769</v>
      </c>
      <c r="I7" s="274" t="n">
        <f aca="false">2817769+582930</f>
        <v>3400699</v>
      </c>
      <c r="J7" s="274" t="n">
        <v>2817769</v>
      </c>
      <c r="K7" s="274" t="n">
        <v>2817769</v>
      </c>
      <c r="L7" s="274" t="n">
        <v>2817769</v>
      </c>
      <c r="M7" s="274" t="n">
        <f aca="false">3673176+287394</f>
        <v>3960570</v>
      </c>
      <c r="N7" s="274" t="n">
        <f aca="false">SUM(B7:M7)</f>
        <v>44635027</v>
      </c>
      <c r="O7" s="272" t="n">
        <f aca="false">'[2]1.sz.tábla'!E7</f>
        <v>44635027</v>
      </c>
    </row>
    <row r="8" customFormat="false" ht="15.75" hidden="false" customHeight="false" outlineLevel="0" collapsed="false">
      <c r="A8" s="104" t="s">
        <v>330</v>
      </c>
      <c r="B8" s="138" t="n">
        <v>295843</v>
      </c>
      <c r="C8" s="138" t="n">
        <v>116235</v>
      </c>
      <c r="D8" s="138" t="n">
        <v>824562</v>
      </c>
      <c r="E8" s="138" t="n">
        <v>1038178</v>
      </c>
      <c r="F8" s="138" t="n">
        <v>366072</v>
      </c>
      <c r="G8" s="138" t="n">
        <v>120000</v>
      </c>
      <c r="H8" s="138" t="n">
        <v>120000</v>
      </c>
      <c r="I8" s="138" t="n">
        <v>120000</v>
      </c>
      <c r="J8" s="138" t="n">
        <v>120000</v>
      </c>
      <c r="K8" s="138" t="n">
        <f aca="false">120000+1350000</f>
        <v>1470000</v>
      </c>
      <c r="L8" s="138" t="n">
        <v>335000</v>
      </c>
      <c r="M8" s="138" t="n">
        <v>444110</v>
      </c>
      <c r="N8" s="274" t="n">
        <f aca="false">SUM(B8:M8)</f>
        <v>5370000</v>
      </c>
      <c r="O8" s="272" t="n">
        <f aca="false">'[2]1.sz.tábla'!E10</f>
        <v>5370000</v>
      </c>
    </row>
    <row r="9" customFormat="false" ht="15.75" hidden="false" customHeight="false" outlineLevel="0" collapsed="false">
      <c r="A9" s="104" t="s">
        <v>383</v>
      </c>
      <c r="B9" s="138" t="n">
        <v>573522</v>
      </c>
      <c r="C9" s="138" t="n">
        <v>170423</v>
      </c>
      <c r="D9" s="138" t="n">
        <v>11605770</v>
      </c>
      <c r="E9" s="138" t="n">
        <v>2098063</v>
      </c>
      <c r="F9" s="138" t="n">
        <v>783140</v>
      </c>
      <c r="G9" s="138" t="n">
        <v>180000</v>
      </c>
      <c r="H9" s="138" t="n">
        <v>100000</v>
      </c>
      <c r="I9" s="138" t="n">
        <v>150000</v>
      </c>
      <c r="J9" s="138" t="n">
        <v>4000000</v>
      </c>
      <c r="K9" s="138" t="n">
        <v>100000</v>
      </c>
      <c r="L9" s="138" t="n">
        <v>100000</v>
      </c>
      <c r="M9" s="138" t="n">
        <v>39082</v>
      </c>
      <c r="N9" s="274" t="n">
        <f aca="false">SUM(B9:M9)</f>
        <v>19900000</v>
      </c>
      <c r="O9" s="272" t="n">
        <f aca="false">'[2]1.sz.tábla'!E9</f>
        <v>19900000</v>
      </c>
    </row>
    <row r="10" customFormat="false" ht="15.75" hidden="false" customHeight="false" outlineLevel="0" collapsed="false">
      <c r="A10" s="104" t="s">
        <v>384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274" t="n">
        <f aca="false">SUM(B10:M10)</f>
        <v>0</v>
      </c>
    </row>
    <row r="11" customFormat="false" ht="15.75" hidden="false" customHeight="false" outlineLevel="0" collapsed="false">
      <c r="A11" s="275" t="s">
        <v>385</v>
      </c>
      <c r="B11" s="276" t="n">
        <f aca="false">SUM(B7:B10)</f>
        <v>4752400</v>
      </c>
      <c r="C11" s="276" t="n">
        <f aca="false">SUM(C7:C10)</f>
        <v>2722405</v>
      </c>
      <c r="D11" s="276" t="n">
        <f aca="false">SUM(D7:D10)</f>
        <v>15308352</v>
      </c>
      <c r="E11" s="276" t="n">
        <f aca="false">SUM(E7:E10)</f>
        <v>5854652</v>
      </c>
      <c r="F11" s="276" t="n">
        <f aca="false">SUM(F7:F10)</f>
        <v>3928905</v>
      </c>
      <c r="G11" s="276" t="n">
        <f aca="false">SUM(G7:G10)</f>
        <v>11607776</v>
      </c>
      <c r="H11" s="276" t="n">
        <f aca="false">SUM(H7:H10)</f>
        <v>3037769</v>
      </c>
      <c r="I11" s="276" t="n">
        <f aca="false">SUM(I7:I10)</f>
        <v>3670699</v>
      </c>
      <c r="J11" s="276" t="n">
        <f aca="false">SUM(J7:J10)</f>
        <v>6937769</v>
      </c>
      <c r="K11" s="276" t="n">
        <f aca="false">SUM(K7:K10)</f>
        <v>4387769</v>
      </c>
      <c r="L11" s="276" t="n">
        <f aca="false">SUM(L7:L10)</f>
        <v>3252769</v>
      </c>
      <c r="M11" s="276" t="n">
        <f aca="false">SUM(M7:M10)</f>
        <v>4443762</v>
      </c>
      <c r="N11" s="274" t="n">
        <f aca="false">SUM(B11:M11)</f>
        <v>69905027</v>
      </c>
      <c r="O11" s="272" t="n">
        <f aca="false">'[2]1.sz.tábla'!E14</f>
        <v>180229588</v>
      </c>
    </row>
    <row r="12" customFormat="false" ht="30.75" hidden="false" customHeight="true" outlineLevel="0" collapsed="false">
      <c r="A12" s="104" t="s">
        <v>386</v>
      </c>
      <c r="B12" s="138"/>
      <c r="C12" s="138"/>
      <c r="D12" s="138"/>
      <c r="E12" s="138"/>
      <c r="F12" s="138" t="n">
        <v>100000000</v>
      </c>
      <c r="G12" s="138"/>
      <c r="H12" s="138"/>
      <c r="I12" s="138" t="n">
        <v>2046183</v>
      </c>
      <c r="J12" s="138"/>
      <c r="K12" s="138"/>
      <c r="L12" s="138" t="n">
        <v>3278378</v>
      </c>
      <c r="M12" s="138"/>
      <c r="N12" s="274" t="n">
        <f aca="false">SUM(B12:M12)</f>
        <v>105324561</v>
      </c>
      <c r="O12" s="272" t="n">
        <f aca="false">'[2]2.sz.tábla'!B22</f>
        <v>0</v>
      </c>
    </row>
    <row r="13" customFormat="false" ht="15.75" hidden="false" customHeight="false" outlineLevel="0" collapsed="false">
      <c r="A13" s="104" t="s">
        <v>387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 t="n">
        <v>5000000</v>
      </c>
      <c r="L13" s="138"/>
      <c r="M13" s="138"/>
      <c r="N13" s="274" t="n">
        <f aca="false">SUM(B13:M13)</f>
        <v>5000000</v>
      </c>
      <c r="O13" s="272" t="n">
        <f aca="false">'[2]1.sz.tábla'!E8</f>
        <v>105324561</v>
      </c>
    </row>
    <row r="14" customFormat="false" ht="15.75" hidden="false" customHeight="false" outlineLevel="0" collapsed="false">
      <c r="A14" s="104" t="s">
        <v>388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274" t="n">
        <f aca="false">SUM(B14:M14)</f>
        <v>0</v>
      </c>
      <c r="O14" s="272" t="n">
        <f aca="false">'[2]2.sz.tábla'!F67</f>
        <v>0</v>
      </c>
    </row>
    <row r="15" customFormat="false" ht="15.75" hidden="false" customHeight="false" outlineLevel="0" collapsed="false">
      <c r="A15" s="275" t="s">
        <v>389</v>
      </c>
      <c r="B15" s="276" t="n">
        <f aca="false">SUM(B12:B14)</f>
        <v>0</v>
      </c>
      <c r="C15" s="276" t="n">
        <f aca="false">SUM(C12:C14)</f>
        <v>0</v>
      </c>
      <c r="D15" s="276" t="n">
        <f aca="false">SUM(D12:D14)</f>
        <v>0</v>
      </c>
      <c r="E15" s="276" t="n">
        <f aca="false">SUM(E12:E14)</f>
        <v>0</v>
      </c>
      <c r="F15" s="276" t="n">
        <f aca="false">SUM(F12:F14)</f>
        <v>100000000</v>
      </c>
      <c r="G15" s="276" t="n">
        <f aca="false">SUM(G12:G14)</f>
        <v>0</v>
      </c>
      <c r="H15" s="276" t="n">
        <f aca="false">SUM(H12:H14)</f>
        <v>0</v>
      </c>
      <c r="I15" s="276" t="n">
        <f aca="false">SUM(I12:I14)</f>
        <v>2046183</v>
      </c>
      <c r="J15" s="276" t="n">
        <f aca="false">SUM(J12:J14)</f>
        <v>0</v>
      </c>
      <c r="K15" s="276" t="n">
        <f aca="false">SUM(K12:K14)</f>
        <v>5000000</v>
      </c>
      <c r="L15" s="276" t="n">
        <f aca="false">SUM(L12:L14)</f>
        <v>3278378</v>
      </c>
      <c r="M15" s="276" t="n">
        <f aca="false">SUM(M12:M14)</f>
        <v>0</v>
      </c>
      <c r="N15" s="274" t="n">
        <f aca="false">SUM(B15:M15)</f>
        <v>110324561</v>
      </c>
      <c r="O15" s="272" t="n">
        <f aca="false">'[2]2.sz.tábla'!E61+'[2]2.sz.tábla'!E22</f>
        <v>110324561</v>
      </c>
    </row>
    <row r="16" customFormat="false" ht="15.75" hidden="false" customHeight="false" outlineLevel="0" collapsed="false">
      <c r="A16" s="101" t="s">
        <v>14</v>
      </c>
      <c r="B16" s="138" t="n">
        <f aca="false">SUM(B11,B15)</f>
        <v>4752400</v>
      </c>
      <c r="C16" s="138" t="n">
        <f aca="false">SUM(C11,C15)</f>
        <v>2722405</v>
      </c>
      <c r="D16" s="138" t="n">
        <f aca="false">SUM(D11,D15)</f>
        <v>15308352</v>
      </c>
      <c r="E16" s="138" t="n">
        <f aca="false">SUM(E11,E15)</f>
        <v>5854652</v>
      </c>
      <c r="F16" s="138" t="n">
        <f aca="false">SUM(F11,F15)</f>
        <v>103928905</v>
      </c>
      <c r="G16" s="138" t="n">
        <f aca="false">SUM(G11,G15)</f>
        <v>11607776</v>
      </c>
      <c r="H16" s="138" t="n">
        <f aca="false">SUM(H11,H15)</f>
        <v>3037769</v>
      </c>
      <c r="I16" s="138" t="n">
        <f aca="false">SUM(I11,I15)</f>
        <v>5716882</v>
      </c>
      <c r="J16" s="138" t="n">
        <f aca="false">SUM(J11,J15)</f>
        <v>6937769</v>
      </c>
      <c r="K16" s="138" t="n">
        <f aca="false">SUM(K11,K15)</f>
        <v>9387769</v>
      </c>
      <c r="L16" s="138" t="n">
        <f aca="false">SUM(L11,L15)</f>
        <v>6531147</v>
      </c>
      <c r="M16" s="138" t="n">
        <f aca="false">SUM(M11,M15)</f>
        <v>4443762</v>
      </c>
      <c r="N16" s="274" t="n">
        <f aca="false">SUM(B16:M16)</f>
        <v>180229588</v>
      </c>
      <c r="O16" s="272" t="n">
        <f aca="false">'[2]1.sz.tábla'!D14</f>
        <v>171663816</v>
      </c>
    </row>
    <row r="17" customFormat="false" ht="31.5" hidden="false" customHeight="false" outlineLevel="0" collapsed="false">
      <c r="A17" s="104" t="s">
        <v>390</v>
      </c>
      <c r="B17" s="138" t="n">
        <v>44434</v>
      </c>
      <c r="C17" s="138" t="n">
        <v>44434</v>
      </c>
      <c r="D17" s="138" t="n">
        <v>12698</v>
      </c>
      <c r="E17" s="138" t="n">
        <v>73884</v>
      </c>
      <c r="F17" s="138" t="n">
        <v>79696</v>
      </c>
      <c r="G17" s="138" t="n">
        <v>112257</v>
      </c>
      <c r="H17" s="138" t="n">
        <v>112257</v>
      </c>
      <c r="I17" s="138" t="n">
        <v>112257</v>
      </c>
      <c r="J17" s="138" t="n">
        <f aca="false">112257+83692</f>
        <v>195949</v>
      </c>
      <c r="K17" s="138" t="n">
        <v>112256</v>
      </c>
      <c r="L17" s="138" t="n">
        <v>112256</v>
      </c>
      <c r="M17" s="138" t="n">
        <v>112256</v>
      </c>
      <c r="N17" s="274" t="n">
        <f aca="false">SUM(B17:M17)</f>
        <v>1124634</v>
      </c>
      <c r="O17" s="277" t="n">
        <f aca="false">'[2]1.sz.tábla'!E17</f>
        <v>1124634</v>
      </c>
    </row>
    <row r="18" customFormat="false" ht="15.75" hidden="false" customHeight="false" outlineLevel="0" collapsed="false">
      <c r="A18" s="104" t="s">
        <v>391</v>
      </c>
      <c r="B18" s="138"/>
      <c r="C18" s="138"/>
      <c r="D18" s="138" t="n">
        <v>31570618</v>
      </c>
      <c r="E18" s="138"/>
      <c r="F18" s="138"/>
      <c r="G18" s="138"/>
      <c r="H18" s="138"/>
      <c r="I18" s="138"/>
      <c r="J18" s="138"/>
      <c r="K18" s="138"/>
      <c r="L18" s="138"/>
      <c r="M18" s="138"/>
      <c r="N18" s="274" t="n">
        <f aca="false">SUM(B18:M18)</f>
        <v>31570618</v>
      </c>
      <c r="O18" s="272" t="n">
        <f aca="false">'[2]1.sz.tábla'!C16</f>
        <v>31570618</v>
      </c>
    </row>
    <row r="19" customFormat="false" ht="15.75" hidden="false" customHeight="false" outlineLevel="0" collapsed="false">
      <c r="A19" s="101" t="s">
        <v>19</v>
      </c>
      <c r="B19" s="278" t="n">
        <f aca="false">SUM(B16:B18)</f>
        <v>4796834</v>
      </c>
      <c r="C19" s="278" t="n">
        <f aca="false">SUM(C16:C18)</f>
        <v>2766839</v>
      </c>
      <c r="D19" s="278" t="n">
        <f aca="false">SUM(D16:D18)</f>
        <v>46891668</v>
      </c>
      <c r="E19" s="278" t="n">
        <f aca="false">SUM(E16:E18)</f>
        <v>5928536</v>
      </c>
      <c r="F19" s="278" t="n">
        <f aca="false">SUM(F16:F18)</f>
        <v>104008601</v>
      </c>
      <c r="G19" s="278" t="n">
        <f aca="false">SUM(G16:G18)</f>
        <v>11720033</v>
      </c>
      <c r="H19" s="278" t="n">
        <f aca="false">SUM(H16:H18)</f>
        <v>3150026</v>
      </c>
      <c r="I19" s="278" t="n">
        <f aca="false">SUM(I16:I18)</f>
        <v>5829139</v>
      </c>
      <c r="J19" s="278" t="n">
        <f aca="false">SUM(J16:J18)</f>
        <v>7133718</v>
      </c>
      <c r="K19" s="278" t="n">
        <f aca="false">SUM(K16:K18)</f>
        <v>9500025</v>
      </c>
      <c r="L19" s="278" t="n">
        <f aca="false">SUM(L16:L18)</f>
        <v>6643403</v>
      </c>
      <c r="M19" s="278" t="n">
        <f aca="false">SUM(M16:M18)</f>
        <v>4556018</v>
      </c>
      <c r="N19" s="278" t="n">
        <f aca="false">SUM(N16:N18)</f>
        <v>212924840</v>
      </c>
      <c r="O19" s="272" t="n">
        <f aca="false">'[2]1.sz.tábla'!C19</f>
        <v>200296263</v>
      </c>
    </row>
    <row r="20" customFormat="false" ht="15.75" hidden="false" customHeight="false" outlineLevel="0" collapsed="false">
      <c r="A20" s="104" t="s">
        <v>160</v>
      </c>
      <c r="B20" s="138" t="n">
        <v>1564484</v>
      </c>
      <c r="C20" s="138" t="n">
        <v>1598527</v>
      </c>
      <c r="D20" s="138" t="n">
        <v>1552053</v>
      </c>
      <c r="E20" s="138" t="n">
        <v>2176885</v>
      </c>
      <c r="F20" s="138" t="n">
        <v>1752001</v>
      </c>
      <c r="G20" s="138" t="n">
        <v>1997130</v>
      </c>
      <c r="H20" s="138" t="n">
        <v>1997130</v>
      </c>
      <c r="I20" s="138" t="n">
        <v>1997130</v>
      </c>
      <c r="J20" s="138" t="n">
        <f aca="false">1997130+259551</f>
        <v>2256681</v>
      </c>
      <c r="K20" s="138" t="n">
        <v>1997130</v>
      </c>
      <c r="L20" s="138" t="n">
        <v>1997130</v>
      </c>
      <c r="M20" s="138" t="n">
        <v>4603805</v>
      </c>
      <c r="N20" s="138" t="n">
        <f aca="false">SUM(B20:M20)</f>
        <v>25490086</v>
      </c>
      <c r="O20" s="272" t="n">
        <f aca="false">'[2]3.tábla'!E7</f>
        <v>25490086</v>
      </c>
    </row>
    <row r="21" customFormat="false" ht="15.75" hidden="false" customHeight="false" outlineLevel="0" collapsed="false">
      <c r="A21" s="104" t="s">
        <v>392</v>
      </c>
      <c r="B21" s="138" t="n">
        <v>266495</v>
      </c>
      <c r="C21" s="138" t="n">
        <v>296499</v>
      </c>
      <c r="D21" s="138" t="n">
        <v>258517</v>
      </c>
      <c r="E21" s="138" t="n">
        <v>269939</v>
      </c>
      <c r="F21" s="138" t="n">
        <v>417752</v>
      </c>
      <c r="G21" s="138" t="n">
        <v>320000</v>
      </c>
      <c r="H21" s="138" t="n">
        <v>320000</v>
      </c>
      <c r="I21" s="138" t="n">
        <v>320000</v>
      </c>
      <c r="J21" s="138" t="n">
        <f aca="false">320000+27843</f>
        <v>347843</v>
      </c>
      <c r="K21" s="138" t="n">
        <v>320000</v>
      </c>
      <c r="L21" s="138" t="n">
        <v>320000</v>
      </c>
      <c r="M21" s="138" t="n">
        <v>962615</v>
      </c>
      <c r="N21" s="138" t="n">
        <f aca="false">SUM(B21:M21)</f>
        <v>4419660</v>
      </c>
      <c r="O21" s="272" t="n">
        <f aca="false">'[2]3.tábla'!E10</f>
        <v>4419660</v>
      </c>
    </row>
    <row r="22" customFormat="false" ht="15" hidden="false" customHeight="true" outlineLevel="0" collapsed="false">
      <c r="A22" s="104" t="s">
        <v>393</v>
      </c>
      <c r="B22" s="138" t="n">
        <v>2208712</v>
      </c>
      <c r="C22" s="138" t="n">
        <v>3103296</v>
      </c>
      <c r="D22" s="138" t="n">
        <v>2012097</v>
      </c>
      <c r="E22" s="138" t="n">
        <v>3198816</v>
      </c>
      <c r="F22" s="138" t="n">
        <v>3020502</v>
      </c>
      <c r="G22" s="138" t="n">
        <v>2000000</v>
      </c>
      <c r="H22" s="138" t="n">
        <v>4000000</v>
      </c>
      <c r="I22" s="138" t="n">
        <v>2000000</v>
      </c>
      <c r="J22" s="138" t="n">
        <v>3000000</v>
      </c>
      <c r="K22" s="138" t="n">
        <f aca="false">2000000+1350000</f>
        <v>3350000</v>
      </c>
      <c r="L22" s="138" t="n">
        <f aca="false">4000000+582930</f>
        <v>4582930</v>
      </c>
      <c r="M22" s="138" t="n">
        <v>4455147</v>
      </c>
      <c r="N22" s="138" t="n">
        <f aca="false">SUM(B22:M22)</f>
        <v>36931500</v>
      </c>
      <c r="O22" s="272" t="n">
        <f aca="false">'[2]3.tábla'!E13</f>
        <v>36931500</v>
      </c>
    </row>
    <row r="23" customFormat="false" ht="15.75" hidden="false" customHeight="false" outlineLevel="0" collapsed="false">
      <c r="A23" s="104" t="s">
        <v>394</v>
      </c>
      <c r="B23" s="138" t="n">
        <v>28500</v>
      </c>
      <c r="C23" s="138" t="n">
        <v>108500</v>
      </c>
      <c r="D23" s="138" t="n">
        <v>80043</v>
      </c>
      <c r="E23" s="138" t="n">
        <v>139350</v>
      </c>
      <c r="F23" s="138" t="n">
        <v>108500</v>
      </c>
      <c r="G23" s="138" t="n">
        <v>68500</v>
      </c>
      <c r="H23" s="138" t="n">
        <v>114500</v>
      </c>
      <c r="I23" s="138" t="n">
        <v>28500</v>
      </c>
      <c r="J23" s="138" t="n">
        <v>98500</v>
      </c>
      <c r="K23" s="138" t="n">
        <v>54150</v>
      </c>
      <c r="L23" s="138" t="n">
        <v>100000</v>
      </c>
      <c r="M23" s="138" t="n">
        <v>2524957</v>
      </c>
      <c r="N23" s="138" t="n">
        <f aca="false">SUM(B23:M23)</f>
        <v>3454000</v>
      </c>
      <c r="O23" s="272" t="n">
        <f aca="false">'[2]3.tábla'!E51</f>
        <v>3454000</v>
      </c>
    </row>
    <row r="24" customFormat="false" ht="29.25" hidden="false" customHeight="true" outlineLevel="0" collapsed="false">
      <c r="A24" s="104" t="s">
        <v>395</v>
      </c>
      <c r="B24" s="138"/>
      <c r="C24" s="138"/>
      <c r="D24" s="138"/>
      <c r="E24" s="138"/>
      <c r="F24" s="138"/>
      <c r="G24" s="138"/>
      <c r="H24" s="138" t="n">
        <v>100000</v>
      </c>
      <c r="I24" s="138" t="n">
        <v>30000</v>
      </c>
      <c r="J24" s="138"/>
      <c r="K24" s="138"/>
      <c r="L24" s="138"/>
      <c r="M24" s="138"/>
      <c r="N24" s="138" t="n">
        <f aca="false">SUM(B24:M24)</f>
        <v>130000</v>
      </c>
      <c r="O24" s="272" t="n">
        <f aca="false">'[2]3.tábla'!E38</f>
        <v>130000</v>
      </c>
    </row>
    <row r="25" customFormat="false" ht="34.5" hidden="false" customHeight="true" outlineLevel="0" collapsed="false">
      <c r="A25" s="104" t="s">
        <v>396</v>
      </c>
      <c r="B25" s="138" t="n">
        <v>75000</v>
      </c>
      <c r="C25" s="138" t="n">
        <v>0</v>
      </c>
      <c r="D25" s="138" t="n">
        <v>1727647</v>
      </c>
      <c r="E25" s="138" t="n">
        <v>580882</v>
      </c>
      <c r="F25" s="138" t="n">
        <v>1107760</v>
      </c>
      <c r="G25" s="138" t="n">
        <f aca="false">1107760*2</f>
        <v>2215520</v>
      </c>
      <c r="H25" s="138" t="n">
        <f aca="false">1107760+837946</f>
        <v>1945706</v>
      </c>
      <c r="I25" s="138" t="n">
        <f aca="false">1107760+75000</f>
        <v>1182760</v>
      </c>
      <c r="J25" s="138" t="n">
        <v>1107760</v>
      </c>
      <c r="K25" s="138" t="n">
        <v>1107760</v>
      </c>
      <c r="L25" s="138" t="n">
        <v>1107760</v>
      </c>
      <c r="M25" s="138" t="n">
        <v>856766</v>
      </c>
      <c r="N25" s="138" t="n">
        <f aca="false">SUM(B25:M25)</f>
        <v>13015321</v>
      </c>
      <c r="O25" s="279" t="n">
        <f aca="false">'[2]3.tábla'!E37</f>
        <v>13015321</v>
      </c>
    </row>
    <row r="26" customFormat="false" ht="34.5" hidden="false" customHeight="true" outlineLevel="0" collapsed="false">
      <c r="A26" s="104" t="s">
        <v>397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 t="n">
        <f aca="false">SUM(B26:M26)</f>
        <v>0</v>
      </c>
      <c r="O26" s="272" t="n">
        <f aca="false">'[2]3.tábla'!F39</f>
        <v>0</v>
      </c>
    </row>
    <row r="27" customFormat="false" ht="15.75" hidden="false" customHeight="false" outlineLevel="0" collapsed="false">
      <c r="A27" s="104" t="s">
        <v>27</v>
      </c>
      <c r="B27" s="138" t="n">
        <v>2862055</v>
      </c>
      <c r="C27" s="138"/>
      <c r="D27" s="138"/>
      <c r="E27" s="138"/>
      <c r="F27" s="138"/>
      <c r="G27" s="138" t="n">
        <v>3342893</v>
      </c>
      <c r="H27" s="138"/>
      <c r="I27" s="138"/>
      <c r="J27" s="138" t="n">
        <v>-37946</v>
      </c>
      <c r="K27" s="138" t="n">
        <v>1058742</v>
      </c>
      <c r="L27" s="138"/>
      <c r="M27" s="138"/>
      <c r="N27" s="138" t="n">
        <f aca="false">SUM(B27:M27)</f>
        <v>7225744</v>
      </c>
      <c r="O27" s="272" t="n">
        <f aca="false">'[2]1.sz.tábla'!E31</f>
        <v>7225744</v>
      </c>
    </row>
    <row r="28" customFormat="false" ht="15.75" hidden="false" customHeight="false" outlineLevel="0" collapsed="false">
      <c r="A28" s="275" t="s">
        <v>398</v>
      </c>
      <c r="B28" s="276" t="n">
        <f aca="false">SUM(B20:B27)</f>
        <v>7005246</v>
      </c>
      <c r="C28" s="276" t="n">
        <f aca="false">SUM(C20:C27)</f>
        <v>5106822</v>
      </c>
      <c r="D28" s="276" t="n">
        <f aca="false">SUM(D20:D27)</f>
        <v>5630357</v>
      </c>
      <c r="E28" s="276" t="n">
        <f aca="false">SUM(E20:E27)</f>
        <v>6365872</v>
      </c>
      <c r="F28" s="276" t="n">
        <f aca="false">SUM(F20:F27)</f>
        <v>6406515</v>
      </c>
      <c r="G28" s="276" t="n">
        <f aca="false">SUM(G20:G27)</f>
        <v>9944043</v>
      </c>
      <c r="H28" s="276" t="n">
        <f aca="false">SUM(H20:H27)</f>
        <v>8477336</v>
      </c>
      <c r="I28" s="276" t="n">
        <f aca="false">SUM(I20:I27)</f>
        <v>5558390</v>
      </c>
      <c r="J28" s="276" t="n">
        <f aca="false">SUM(J20:J27)</f>
        <v>6772838</v>
      </c>
      <c r="K28" s="276" t="n">
        <f aca="false">SUM(K20:K27)</f>
        <v>7887782</v>
      </c>
      <c r="L28" s="276" t="n">
        <f aca="false">SUM(L20:L27)</f>
        <v>8107820</v>
      </c>
      <c r="M28" s="276" t="n">
        <f aca="false">SUM(M20:M27)</f>
        <v>13403290</v>
      </c>
      <c r="N28" s="138" t="n">
        <f aca="false">SUM(B28:M28)</f>
        <v>90666311</v>
      </c>
      <c r="O28" s="272" t="n">
        <f aca="false">SUM(O20:O27)</f>
        <v>90666311</v>
      </c>
    </row>
    <row r="29" customFormat="false" ht="15.75" hidden="false" customHeight="false" outlineLevel="0" collapsed="false">
      <c r="A29" s="104" t="s">
        <v>399</v>
      </c>
      <c r="B29" s="138"/>
      <c r="C29" s="138" t="n">
        <v>8190</v>
      </c>
      <c r="D29" s="138" t="n">
        <v>1026795</v>
      </c>
      <c r="E29" s="138"/>
      <c r="F29" s="138"/>
      <c r="G29" s="138" t="n">
        <v>500000</v>
      </c>
      <c r="H29" s="138" t="n">
        <v>200000</v>
      </c>
      <c r="I29" s="138" t="n">
        <v>1065015</v>
      </c>
      <c r="J29" s="138" t="n">
        <v>300000</v>
      </c>
      <c r="K29" s="138" t="n">
        <v>200000</v>
      </c>
      <c r="L29" s="138" t="n">
        <f aca="false">331211+2046183</f>
        <v>2377394</v>
      </c>
      <c r="M29" s="138" t="n">
        <f aca="false">3702000+8485378</f>
        <v>12187378</v>
      </c>
      <c r="N29" s="138" t="n">
        <f aca="false">SUM(B29:M29)</f>
        <v>17864772</v>
      </c>
      <c r="O29" s="279" t="n">
        <f aca="false">'[2]1.sz.tábla'!E27</f>
        <v>17864772</v>
      </c>
    </row>
    <row r="30" customFormat="false" ht="15.75" hidden="false" customHeight="false" outlineLevel="0" collapsed="false">
      <c r="A30" s="104" t="s">
        <v>400</v>
      </c>
      <c r="B30" s="138" t="n">
        <v>209941</v>
      </c>
      <c r="C30" s="138"/>
      <c r="D30" s="138"/>
      <c r="E30" s="138"/>
      <c r="F30" s="138"/>
      <c r="G30" s="138" t="n">
        <f aca="false">88000+10600</f>
        <v>98600</v>
      </c>
      <c r="H30" s="138" t="n">
        <v>1290059</v>
      </c>
      <c r="I30" s="138"/>
      <c r="J30" s="138" t="n">
        <v>500000</v>
      </c>
      <c r="K30" s="138"/>
      <c r="L30" s="138"/>
      <c r="M30" s="138" t="n">
        <v>100000000</v>
      </c>
      <c r="N30" s="138" t="n">
        <f aca="false">SUM(B30:M30)</f>
        <v>102098600</v>
      </c>
      <c r="O30" s="272" t="n">
        <f aca="false">'[2]1.sz.tábla'!E28</f>
        <v>102098600</v>
      </c>
    </row>
    <row r="31" customFormat="false" ht="15.75" hidden="false" customHeight="false" outlineLevel="0" collapsed="false">
      <c r="A31" s="104" t="s">
        <v>26</v>
      </c>
      <c r="B31" s="138"/>
      <c r="C31" s="138"/>
      <c r="D31" s="138"/>
      <c r="E31" s="138"/>
      <c r="F31" s="138" t="n">
        <v>26788</v>
      </c>
      <c r="G31" s="138" t="n">
        <v>5357</v>
      </c>
      <c r="H31" s="138" t="n">
        <v>5358</v>
      </c>
      <c r="I31" s="138" t="n">
        <v>5357</v>
      </c>
      <c r="J31" s="138" t="n">
        <v>5358</v>
      </c>
      <c r="K31" s="138" t="n">
        <v>5357</v>
      </c>
      <c r="L31" s="138" t="n">
        <v>5358</v>
      </c>
      <c r="M31" s="138" t="n">
        <v>5357</v>
      </c>
      <c r="N31" s="138" t="n">
        <f aca="false">SUM(B31:M31)</f>
        <v>64290</v>
      </c>
      <c r="O31" s="272" t="n">
        <f aca="false">'[2]1.sz.tábla'!E29</f>
        <v>64290</v>
      </c>
    </row>
    <row r="32" customFormat="false" ht="15.75" hidden="false" customHeight="false" outlineLevel="0" collapsed="false">
      <c r="A32" s="275" t="s">
        <v>401</v>
      </c>
      <c r="B32" s="276" t="n">
        <f aca="false">SUM(B30:B31)</f>
        <v>209941</v>
      </c>
      <c r="C32" s="276" t="n">
        <f aca="false">SUM(C29:C31)</f>
        <v>8190</v>
      </c>
      <c r="D32" s="276" t="n">
        <f aca="false">SUM(D29:D31)</f>
        <v>1026795</v>
      </c>
      <c r="E32" s="276" t="n">
        <f aca="false">SUM(E29:E31)</f>
        <v>0</v>
      </c>
      <c r="F32" s="276" t="n">
        <f aca="false">SUM(F29:F31)</f>
        <v>26788</v>
      </c>
      <c r="G32" s="276" t="n">
        <f aca="false">SUM(G29:G31)</f>
        <v>603957</v>
      </c>
      <c r="H32" s="276" t="n">
        <f aca="false">SUM(H29:H31)</f>
        <v>1495417</v>
      </c>
      <c r="I32" s="276" t="n">
        <f aca="false">SUM(I29:I31)</f>
        <v>1070372</v>
      </c>
      <c r="J32" s="276" t="n">
        <f aca="false">SUM(J29:J31)</f>
        <v>805358</v>
      </c>
      <c r="K32" s="276" t="n">
        <f aca="false">SUM(K29:K31)</f>
        <v>205357</v>
      </c>
      <c r="L32" s="276" t="n">
        <f aca="false">SUM(L29:L31)</f>
        <v>2382752</v>
      </c>
      <c r="M32" s="276" t="n">
        <f aca="false">SUM(M29:M31)</f>
        <v>112192735</v>
      </c>
      <c r="N32" s="138" t="n">
        <f aca="false">SUM(B32:M32)</f>
        <v>120027662</v>
      </c>
      <c r="O32" s="272" t="n">
        <f aca="false">'[2]1.sz.tábla'!E25</f>
        <v>120027662</v>
      </c>
    </row>
    <row r="33" customFormat="false" ht="15.75" hidden="false" customHeight="false" outlineLevel="0" collapsed="false">
      <c r="A33" s="101" t="s">
        <v>31</v>
      </c>
      <c r="B33" s="102" t="n">
        <f aca="false">SUM(B32,B28)</f>
        <v>7215187</v>
      </c>
      <c r="C33" s="102" t="n">
        <f aca="false">SUM(C32,C28)</f>
        <v>5115012</v>
      </c>
      <c r="D33" s="102" t="n">
        <f aca="false">SUM(D32,D28)</f>
        <v>6657152</v>
      </c>
      <c r="E33" s="102" t="n">
        <f aca="false">SUM(E32,E28)</f>
        <v>6365872</v>
      </c>
      <c r="F33" s="102" t="n">
        <f aca="false">SUM(F32,F28)</f>
        <v>6433303</v>
      </c>
      <c r="G33" s="102" t="n">
        <f aca="false">SUM(G32,G28)</f>
        <v>10548000</v>
      </c>
      <c r="H33" s="102" t="n">
        <f aca="false">SUM(H32,H28)</f>
        <v>9972753</v>
      </c>
      <c r="I33" s="102" t="n">
        <f aca="false">SUM(I32,I28)</f>
        <v>6628762</v>
      </c>
      <c r="J33" s="102" t="n">
        <f aca="false">SUM(J32,J28)</f>
        <v>7578196</v>
      </c>
      <c r="K33" s="102" t="n">
        <f aca="false">SUM(K32,K28)</f>
        <v>8093139</v>
      </c>
      <c r="L33" s="102" t="n">
        <f aca="false">SUM(L32,L28)</f>
        <v>10490572</v>
      </c>
      <c r="M33" s="102" t="n">
        <f aca="false">SUM(M32,M28)</f>
        <v>125596025</v>
      </c>
      <c r="N33" s="102" t="n">
        <f aca="false">SUM(B33:M33)</f>
        <v>210693973</v>
      </c>
      <c r="O33" s="272" t="n">
        <f aca="false">'[2]1.sz.tábla'!C35</f>
        <v>198149088</v>
      </c>
    </row>
    <row r="34" customFormat="false" ht="47.25" hidden="false" customHeight="false" outlineLevel="0" collapsed="false">
      <c r="A34" s="101" t="s">
        <v>402</v>
      </c>
      <c r="B34" s="102" t="n">
        <f aca="false">1106233+44434</f>
        <v>1150667</v>
      </c>
      <c r="C34" s="102" t="n">
        <v>44434</v>
      </c>
      <c r="D34" s="102" t="n">
        <v>12698</v>
      </c>
      <c r="E34" s="102" t="n">
        <v>73884</v>
      </c>
      <c r="F34" s="102" t="n">
        <v>79696</v>
      </c>
      <c r="G34" s="102" t="n">
        <v>112257</v>
      </c>
      <c r="H34" s="102" t="n">
        <v>112257</v>
      </c>
      <c r="I34" s="102" t="n">
        <v>112257</v>
      </c>
      <c r="J34" s="102" t="n">
        <v>195949</v>
      </c>
      <c r="K34" s="102" t="n">
        <v>112256</v>
      </c>
      <c r="L34" s="102" t="n">
        <v>112256</v>
      </c>
      <c r="M34" s="102" t="n">
        <v>112256</v>
      </c>
      <c r="N34" s="138" t="n">
        <f aca="false">SUM(B34:M34)</f>
        <v>2230867</v>
      </c>
      <c r="O34" s="272" t="n">
        <f aca="false">'[2]1.sz.tábla'!E37</f>
        <v>2230867</v>
      </c>
    </row>
    <row r="35" customFormat="false" ht="15.75" hidden="false" customHeight="false" outlineLevel="0" collapsed="false">
      <c r="A35" s="101" t="s">
        <v>35</v>
      </c>
      <c r="B35" s="102" t="n">
        <f aca="false">SUM(B33:B34)</f>
        <v>8365854</v>
      </c>
      <c r="C35" s="102" t="n">
        <f aca="false">SUM(C33:C34)</f>
        <v>5159446</v>
      </c>
      <c r="D35" s="102" t="n">
        <f aca="false">SUM(D33:D34)</f>
        <v>6669850</v>
      </c>
      <c r="E35" s="102" t="n">
        <f aca="false">SUM(E33:E34)</f>
        <v>6439756</v>
      </c>
      <c r="F35" s="102" t="n">
        <f aca="false">SUM(F33:F34)</f>
        <v>6512999</v>
      </c>
      <c r="G35" s="102" t="n">
        <f aca="false">SUM(G33:G34)</f>
        <v>10660257</v>
      </c>
      <c r="H35" s="102" t="n">
        <f aca="false">SUM(H33:H34)</f>
        <v>10085010</v>
      </c>
      <c r="I35" s="102" t="n">
        <f aca="false">SUM(I33:I34)-I22*2</f>
        <v>2741019</v>
      </c>
      <c r="J35" s="102" t="n">
        <f aca="false">SUM(J33:J34)</f>
        <v>7774145</v>
      </c>
      <c r="K35" s="102" t="n">
        <f aca="false">SUM(K33:K34)</f>
        <v>8205395</v>
      </c>
      <c r="L35" s="102" t="n">
        <f aca="false">SUM(L33:L34)</f>
        <v>10602828</v>
      </c>
      <c r="M35" s="102" t="n">
        <f aca="false">SUM(M33:M34)</f>
        <v>125708281</v>
      </c>
      <c r="N35" s="102" t="n">
        <f aca="false">SUM(B35:M35)</f>
        <v>208924840</v>
      </c>
      <c r="O35" s="272" t="n">
        <f aca="false">'[2]1.sz.tábla'!F39</f>
        <v>8649464</v>
      </c>
    </row>
    <row r="36" customFormat="false" ht="15.75" hidden="false" customHeight="false" outlineLevel="0" collapsed="false">
      <c r="A36" s="101" t="s">
        <v>403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38" t="n">
        <f aca="false">SUM(B36:M36)</f>
        <v>0</v>
      </c>
    </row>
    <row r="37" customFormat="false" ht="15.75" hidden="false" customHeight="false" outlineLevel="0" collapsed="false">
      <c r="A37" s="101" t="s">
        <v>404</v>
      </c>
      <c r="B37" s="102" t="n">
        <f aca="false">B6+B16+B17-B35-B36</f>
        <v>29289607</v>
      </c>
      <c r="C37" s="102" t="n">
        <f aca="false">C6+C16+C17-C35-C36</f>
        <v>26897000</v>
      </c>
      <c r="D37" s="102" t="n">
        <f aca="false">D6+D16+D17-D35-D36</f>
        <v>35548200</v>
      </c>
      <c r="E37" s="102" t="n">
        <f aca="false">E6+E16+E17-E35-E36</f>
        <v>35036980</v>
      </c>
      <c r="F37" s="102" t="n">
        <f aca="false">F6+F16+F17-F35-F36</f>
        <v>132532582</v>
      </c>
      <c r="G37" s="102" t="n">
        <f aca="false">G6+G16+G17-G35-G36</f>
        <v>133592358</v>
      </c>
      <c r="H37" s="102" t="n">
        <f aca="false">H6+H16+H17-H35-H36</f>
        <v>126657374</v>
      </c>
      <c r="I37" s="102" t="n">
        <f aca="false">I6+I16+I17-I35-I36</f>
        <v>129745494</v>
      </c>
      <c r="J37" s="102" t="n">
        <f aca="false">J6+J16+J17-J35-J36</f>
        <v>129105067</v>
      </c>
      <c r="K37" s="102" t="n">
        <f aca="false">K6+K16+K17-K35-K36</f>
        <v>130399697</v>
      </c>
      <c r="L37" s="102" t="n">
        <f aca="false">L6+L16+L17-L35-L36</f>
        <v>126440272</v>
      </c>
      <c r="M37" s="102" t="n">
        <f aca="false">M6+M16+M17-M35-M36</f>
        <v>5288009</v>
      </c>
      <c r="N37" s="102" t="n">
        <f aca="false">N6+N16+N17-N35-N36</f>
        <v>5288009</v>
      </c>
      <c r="O37" s="272"/>
    </row>
    <row r="39" customFormat="false" ht="12.75" hidden="false" customHeight="false" outlineLevel="0" collapsed="false">
      <c r="N39" s="272"/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8. melléklet
Az önkormányzat 2019. évi költségvetéséről szóló 3/2019. (II. 18.) önkormányzati rendelethez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Laczka Mária</cp:lastModifiedBy>
  <cp:lastPrinted>2019-12-12T10:29:02Z</cp:lastPrinted>
  <dcterms:modified xsi:type="dcterms:W3CDTF">2019-12-12T10:45:34Z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