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88" windowWidth="14400" windowHeight="6456"/>
  </bookViews>
  <sheets>
    <sheet name="1.sz.tábla" sheetId="85" r:id="rId1"/>
    <sheet name="2.sz.tábla" sheetId="84" r:id="rId2"/>
    <sheet name="3.sz.tábla" sheetId="83" r:id="rId3"/>
    <sheet name="4.sz.tábla" sheetId="42" r:id="rId4"/>
    <sheet name="5.sz.tábla" sheetId="41" r:id="rId5"/>
    <sheet name="6.sz.tábla" sheetId="40" r:id="rId6"/>
    <sheet name="7.sz.tábla" sheetId="49" r:id="rId7"/>
    <sheet name="8.sz.tábla" sheetId="70" r:id="rId8"/>
    <sheet name="9.sz.tábla" sheetId="51" r:id="rId9"/>
    <sheet name="10.sz.tábla" sheetId="62" r:id="rId10"/>
    <sheet name="11.sz.tábla" sheetId="86" r:id="rId11"/>
    <sheet name="12.sz.tábla" sheetId="87" r:id="rId12"/>
    <sheet name="13.sz.tábla" sheetId="88" r:id="rId13"/>
    <sheet name="14.sz.tábla" sheetId="89" r:id="rId14"/>
    <sheet name="15.sz.tábla" sheetId="90" r:id="rId15"/>
    <sheet name="15.a.sz.tábla" sheetId="91" r:id="rId16"/>
    <sheet name="15.b.sz.tábla" sheetId="92" r:id="rId17"/>
    <sheet name="15.c.sz.tábla" sheetId="93" r:id="rId18"/>
    <sheet name="16.sz.tábla" sheetId="94" r:id="rId19"/>
    <sheet name="17.sz.tábla" sheetId="95" r:id="rId20"/>
    <sheet name="18.sz.tábla" sheetId="96" r:id="rId21"/>
    <sheet name="18.a.sz.tábla" sheetId="97" r:id="rId22"/>
    <sheet name="18.b.sz.tábla" sheetId="98" r:id="rId23"/>
    <sheet name="18.c.sz.tábla" sheetId="99" r:id="rId24"/>
  </sheets>
  <externalReferences>
    <externalReference r:id="rId25"/>
    <externalReference r:id="rId26"/>
  </externalReferences>
  <definedNames>
    <definedName name="_xlnm.Print_Area" localSheetId="9">'10.sz.tábla'!$A$2:$J$99</definedName>
    <definedName name="_xlnm.Print_Area" localSheetId="15">'15.a.sz.tábla'!$A$2:$G$81</definedName>
    <definedName name="_xlnm.Print_Area" localSheetId="19">'17.sz.tábla'!$A$6:$C$20</definedName>
    <definedName name="_xlnm.Print_Area" localSheetId="3">'4.sz.tábla'!$A$1:$E$32</definedName>
    <definedName name="_xlnm.Print_Area" localSheetId="4">'5.sz.tábla'!$A$1:$E$92</definedName>
    <definedName name="_xlnm.Print_Area" localSheetId="5">'6.sz.tábla'!$A$1:$E$44</definedName>
    <definedName name="_xlnm.Print_Area" localSheetId="6">'7.sz.tábla'!$A$3:$E$26</definedName>
    <definedName name="_xlnm.Print_Area" localSheetId="7">'8.sz.tábla'!$A$3:$E$46</definedName>
    <definedName name="_xlnm.Print_Area" localSheetId="8">'9.sz.tábla'!$A$1:$J$70</definedName>
    <definedName name="onev">[1]kod!$BT$34:$BT$3186</definedName>
  </definedNames>
  <calcPr calcId="145621" concurrentCalc="0"/>
</workbook>
</file>

<file path=xl/calcChain.xml><?xml version="1.0" encoding="utf-8"?>
<calcChain xmlns="http://schemas.openxmlformats.org/spreadsheetml/2006/main">
  <c r="D21" i="70" l="1"/>
  <c r="D18" i="70"/>
  <c r="C12" i="89"/>
  <c r="C8" i="89"/>
  <c r="D74" i="41"/>
  <c r="D13" i="42"/>
  <c r="D82" i="41"/>
  <c r="D77" i="41"/>
  <c r="D14" i="42"/>
  <c r="D15" i="42"/>
  <c r="C15" i="95"/>
  <c r="C13" i="95"/>
  <c r="B12" i="89"/>
  <c r="B8" i="89"/>
  <c r="D34" i="91"/>
  <c r="D33" i="91"/>
  <c r="C19" i="95"/>
  <c r="C18" i="95"/>
  <c r="D6" i="41"/>
  <c r="D5" i="41"/>
  <c r="D4" i="42"/>
  <c r="D20" i="41"/>
  <c r="D5" i="42"/>
  <c r="D31" i="41"/>
  <c r="D36" i="41"/>
  <c r="D39" i="41"/>
  <c r="D35" i="41"/>
  <c r="D30" i="41"/>
  <c r="D6" i="42"/>
  <c r="D56" i="41"/>
  <c r="D44" i="41"/>
  <c r="D7" i="42"/>
  <c r="D57" i="41"/>
  <c r="D8" i="42"/>
  <c r="D63" i="41"/>
  <c r="D9" i="42"/>
  <c r="D67" i="41"/>
  <c r="D10" i="42"/>
  <c r="D11" i="42"/>
  <c r="C14" i="95"/>
  <c r="C29" i="94"/>
  <c r="C16" i="94"/>
  <c r="C12" i="94"/>
  <c r="C30" i="94"/>
  <c r="C33" i="94"/>
  <c r="G19" i="92"/>
  <c r="G17" i="92"/>
  <c r="G16" i="92"/>
  <c r="G15" i="92"/>
  <c r="F14" i="92"/>
  <c r="D14" i="92"/>
  <c r="G13" i="92"/>
  <c r="G11" i="92"/>
  <c r="G10" i="92"/>
  <c r="G8" i="92"/>
  <c r="F7" i="92"/>
  <c r="D7" i="92"/>
  <c r="E71" i="91"/>
  <c r="E72" i="91"/>
  <c r="F73" i="91"/>
  <c r="D73" i="91"/>
  <c r="C73" i="91"/>
  <c r="G7" i="92"/>
  <c r="F20" i="92"/>
  <c r="D20" i="92"/>
  <c r="G14" i="92"/>
  <c r="C72" i="91"/>
  <c r="C71" i="91"/>
  <c r="F21" i="91"/>
  <c r="D20" i="91"/>
  <c r="C17" i="91"/>
  <c r="C14" i="91"/>
  <c r="B6" i="90"/>
  <c r="B8" i="90"/>
  <c r="F6" i="90"/>
  <c r="F17" i="91"/>
  <c r="E21" i="91"/>
  <c r="E17" i="91"/>
  <c r="E16" i="91"/>
  <c r="E14" i="91"/>
  <c r="F7" i="90"/>
  <c r="F16" i="91"/>
  <c r="F8" i="90"/>
  <c r="F14" i="91"/>
  <c r="C29" i="91"/>
  <c r="G20" i="92"/>
  <c r="D21" i="91"/>
  <c r="C21" i="91"/>
  <c r="C16" i="91"/>
  <c r="D17" i="91"/>
  <c r="B7" i="90"/>
  <c r="D16" i="91"/>
  <c r="D14" i="91"/>
  <c r="G14" i="91"/>
  <c r="F64" i="91"/>
  <c r="D64" i="91"/>
  <c r="D60" i="91"/>
  <c r="G57" i="91"/>
  <c r="F56" i="91"/>
  <c r="D56" i="91"/>
  <c r="G54" i="91"/>
  <c r="G53" i="91"/>
  <c r="F50" i="91"/>
  <c r="D50" i="91"/>
  <c r="F49" i="91"/>
  <c r="D49" i="91"/>
  <c r="F46" i="91"/>
  <c r="D46" i="91"/>
  <c r="G45" i="91"/>
  <c r="F44" i="91"/>
  <c r="D44" i="91"/>
  <c r="F38" i="91"/>
  <c r="D38" i="91"/>
  <c r="F37" i="91"/>
  <c r="E37" i="91"/>
  <c r="D37" i="91"/>
  <c r="G30" i="91"/>
  <c r="F29" i="91"/>
  <c r="E29" i="91"/>
  <c r="D29" i="91"/>
  <c r="G23" i="91"/>
  <c r="F18" i="91"/>
  <c r="E18" i="91"/>
  <c r="D18" i="91"/>
  <c r="C18" i="91"/>
  <c r="G16" i="91"/>
  <c r="G17" i="91"/>
  <c r="E13" i="91"/>
  <c r="C8" i="91"/>
  <c r="F8" i="91"/>
  <c r="E8" i="91"/>
  <c r="D8" i="91"/>
  <c r="F10" i="90"/>
  <c r="B10" i="90"/>
  <c r="D7" i="90"/>
  <c r="D6" i="90"/>
  <c r="B14" i="89"/>
  <c r="B15" i="89"/>
  <c r="C14" i="89"/>
  <c r="C15" i="89"/>
  <c r="F25" i="89"/>
  <c r="E25" i="89"/>
  <c r="D25" i="89"/>
  <c r="E14" i="89"/>
  <c r="E15" i="89"/>
  <c r="F8" i="89"/>
  <c r="F14" i="89"/>
  <c r="F15" i="89"/>
  <c r="D8" i="89"/>
  <c r="D14" i="89"/>
  <c r="D15" i="89"/>
  <c r="D30" i="88"/>
  <c r="D29" i="88"/>
  <c r="F28" i="88"/>
  <c r="D28" i="88"/>
  <c r="F27" i="88"/>
  <c r="D27" i="88"/>
  <c r="F26" i="88"/>
  <c r="D26" i="88"/>
  <c r="F25" i="88"/>
  <c r="D25" i="88"/>
  <c r="F24" i="88"/>
  <c r="D24" i="88"/>
  <c r="F23" i="88"/>
  <c r="D23" i="88"/>
  <c r="F22" i="88"/>
  <c r="F31" i="88"/>
  <c r="F21" i="88"/>
  <c r="D21" i="88"/>
  <c r="E20" i="88"/>
  <c r="E11" i="88"/>
  <c r="E31" i="88"/>
  <c r="D11" i="88"/>
  <c r="E12" i="91"/>
  <c r="E7" i="91"/>
  <c r="E68" i="91"/>
  <c r="C13" i="91"/>
  <c r="C12" i="91"/>
  <c r="C7" i="91"/>
  <c r="C68" i="91"/>
  <c r="D13" i="91"/>
  <c r="G56" i="91"/>
  <c r="G49" i="91"/>
  <c r="G44" i="91"/>
  <c r="G29" i="91"/>
  <c r="G21" i="91"/>
  <c r="G18" i="91"/>
  <c r="F13" i="91"/>
  <c r="D8" i="90"/>
  <c r="D10" i="90"/>
  <c r="D22" i="88"/>
  <c r="D20" i="88"/>
  <c r="D31" i="88"/>
  <c r="D12" i="91"/>
  <c r="D7" i="91"/>
  <c r="D68" i="91"/>
  <c r="I68" i="91"/>
  <c r="G13" i="91"/>
  <c r="F12" i="91"/>
  <c r="G12" i="91"/>
  <c r="F7" i="91"/>
  <c r="G7" i="91"/>
  <c r="F68" i="91"/>
  <c r="G68" i="91"/>
  <c r="J68" i="91"/>
  <c r="H21" i="87"/>
  <c r="G21" i="87"/>
  <c r="F21" i="87"/>
  <c r="E21" i="87"/>
  <c r="H19" i="87"/>
  <c r="G19" i="87"/>
  <c r="F19" i="87"/>
  <c r="E19" i="87"/>
  <c r="H17" i="87"/>
  <c r="H22" i="87"/>
  <c r="H39" i="87"/>
  <c r="G17" i="87"/>
  <c r="G22" i="87"/>
  <c r="G39" i="87"/>
  <c r="F17" i="87"/>
  <c r="F22" i="87"/>
  <c r="F39" i="87"/>
  <c r="E17" i="87"/>
  <c r="E22" i="87"/>
  <c r="E39" i="87"/>
  <c r="K27" i="86"/>
  <c r="L27" i="86"/>
  <c r="L26" i="86"/>
  <c r="K26" i="86"/>
  <c r="J26" i="86"/>
  <c r="J18" i="86"/>
  <c r="J21" i="86"/>
  <c r="J23" i="86"/>
  <c r="J25" i="86"/>
  <c r="J14" i="86"/>
  <c r="J29" i="86"/>
  <c r="I26" i="86"/>
  <c r="I29" i="86"/>
  <c r="H26" i="86"/>
  <c r="H18" i="86"/>
  <c r="H21" i="86"/>
  <c r="H23" i="86"/>
  <c r="H25" i="86"/>
  <c r="H14" i="86"/>
  <c r="H29" i="86"/>
  <c r="G26" i="86"/>
  <c r="G18" i="86"/>
  <c r="G21" i="86"/>
  <c r="G23" i="86"/>
  <c r="G25" i="86"/>
  <c r="G14" i="86"/>
  <c r="G29" i="86"/>
  <c r="F26" i="86"/>
  <c r="F18" i="86"/>
  <c r="F21" i="86"/>
  <c r="F23" i="86"/>
  <c r="F25" i="86"/>
  <c r="F14" i="86"/>
  <c r="F29" i="86"/>
  <c r="E26" i="86"/>
  <c r="E18" i="86"/>
  <c r="E21" i="86"/>
  <c r="E23" i="86"/>
  <c r="E25" i="86"/>
  <c r="E14" i="86"/>
  <c r="E29" i="86"/>
  <c r="D26" i="86"/>
  <c r="D18" i="86"/>
  <c r="D21" i="86"/>
  <c r="D23" i="86"/>
  <c r="D25" i="86"/>
  <c r="D14" i="86"/>
  <c r="D29" i="86"/>
  <c r="K24" i="86"/>
  <c r="L24" i="86"/>
  <c r="L25" i="86"/>
  <c r="K25" i="86"/>
  <c r="K22" i="86"/>
  <c r="L22" i="86"/>
  <c r="L23" i="86"/>
  <c r="K23" i="86"/>
  <c r="I21" i="86"/>
  <c r="K19" i="86"/>
  <c r="K21" i="86"/>
  <c r="I18" i="86"/>
  <c r="K15" i="86"/>
  <c r="K18" i="86"/>
  <c r="K14" i="86"/>
  <c r="K29" i="86"/>
  <c r="L19" i="86"/>
  <c r="L21" i="86"/>
  <c r="L15" i="86"/>
  <c r="L18" i="86"/>
  <c r="L14" i="86"/>
  <c r="L29" i="86"/>
  <c r="I14" i="62"/>
  <c r="I50" i="62"/>
  <c r="D10" i="49"/>
  <c r="I49" i="62"/>
  <c r="D24" i="42"/>
  <c r="I16" i="51"/>
  <c r="I17" i="62"/>
  <c r="I16" i="62"/>
  <c r="I12" i="51"/>
  <c r="I13" i="62"/>
  <c r="D42" i="40"/>
  <c r="I10" i="51"/>
  <c r="I11" i="62"/>
  <c r="D5" i="40"/>
  <c r="I9" i="51"/>
  <c r="I10" i="62"/>
  <c r="I8" i="51"/>
  <c r="I9" i="62"/>
  <c r="I7" i="51"/>
  <c r="I8" i="62"/>
  <c r="D33" i="51"/>
  <c r="D24" i="62"/>
  <c r="D32" i="51"/>
  <c r="D23" i="62"/>
  <c r="D31" i="51"/>
  <c r="D22" i="62"/>
  <c r="D19" i="62"/>
  <c r="D10" i="51"/>
  <c r="D11" i="62"/>
  <c r="D9" i="51"/>
  <c r="D10" i="62"/>
  <c r="D8" i="51"/>
  <c r="D9" i="62"/>
  <c r="D7" i="51"/>
  <c r="D8" i="62"/>
  <c r="E36" i="40"/>
  <c r="E39" i="40"/>
  <c r="E40" i="40"/>
  <c r="E41" i="40"/>
  <c r="C42" i="40"/>
  <c r="E42" i="40"/>
  <c r="I66" i="51"/>
  <c r="I36" i="51"/>
  <c r="I34" i="51"/>
  <c r="D13" i="49"/>
  <c r="D27" i="40"/>
  <c r="I14" i="51"/>
  <c r="D4" i="49"/>
  <c r="D26" i="40"/>
  <c r="I13" i="51"/>
  <c r="D29" i="40"/>
  <c r="I11" i="51"/>
  <c r="D43" i="51"/>
  <c r="D69" i="51"/>
  <c r="D41" i="51"/>
  <c r="D66" i="51"/>
  <c r="D25" i="51"/>
  <c r="D24" i="51"/>
  <c r="D20" i="51"/>
  <c r="C30" i="42"/>
  <c r="D30" i="42"/>
  <c r="I20" i="51"/>
  <c r="I19" i="51"/>
  <c r="B30" i="42"/>
  <c r="E28" i="40"/>
  <c r="C4" i="49"/>
  <c r="C26" i="40"/>
  <c r="C13" i="49"/>
  <c r="C27" i="40"/>
  <c r="C29" i="40"/>
  <c r="E29" i="40"/>
  <c r="I62" i="62"/>
  <c r="I17" i="51"/>
  <c r="I60" i="51"/>
  <c r="I65" i="51"/>
  <c r="D39" i="51"/>
  <c r="I64" i="51"/>
  <c r="C29" i="42"/>
  <c r="D29" i="42"/>
  <c r="B29" i="42"/>
  <c r="C18" i="70"/>
  <c r="C23" i="42"/>
  <c r="B18" i="70"/>
  <c r="B23" i="42"/>
  <c r="D21" i="42"/>
  <c r="C4" i="70"/>
  <c r="C22" i="42"/>
  <c r="D14" i="70"/>
  <c r="D17" i="70"/>
  <c r="D4" i="70"/>
  <c r="D22" i="42"/>
  <c r="I31" i="51"/>
  <c r="I22" i="62"/>
  <c r="B4" i="70"/>
  <c r="B22" i="42"/>
  <c r="I26" i="51"/>
  <c r="D61" i="51"/>
  <c r="D46" i="51"/>
  <c r="C39" i="70"/>
  <c r="B39" i="70"/>
  <c r="E18" i="70"/>
  <c r="D23" i="42"/>
  <c r="I33" i="51"/>
  <c r="E4" i="70"/>
  <c r="D39" i="70"/>
  <c r="B13" i="49"/>
  <c r="E23" i="40"/>
  <c r="I24" i="62"/>
  <c r="I39" i="51"/>
  <c r="I97" i="62"/>
  <c r="I86" i="62"/>
  <c r="I88" i="62"/>
  <c r="D97" i="62"/>
  <c r="D86" i="62"/>
  <c r="D88" i="62"/>
  <c r="I65" i="62"/>
  <c r="I68" i="62"/>
  <c r="I53" i="62"/>
  <c r="I55" i="62"/>
  <c r="D53" i="62"/>
  <c r="I18" i="62"/>
  <c r="I29" i="62"/>
  <c r="I31" i="62"/>
  <c r="D29" i="62"/>
  <c r="D31" i="62"/>
  <c r="D18" i="62"/>
  <c r="D20" i="62"/>
  <c r="D21" i="51"/>
  <c r="D68" i="51"/>
  <c r="D67" i="51"/>
  <c r="D19" i="51"/>
  <c r="D65" i="51"/>
  <c r="D64" i="51"/>
  <c r="D17" i="51"/>
  <c r="D60" i="51"/>
  <c r="D62" i="51"/>
  <c r="D45" i="70"/>
  <c r="E6" i="70"/>
  <c r="E7" i="70"/>
  <c r="E9" i="70"/>
  <c r="E10" i="70"/>
  <c r="E11" i="70"/>
  <c r="E12" i="70"/>
  <c r="E13" i="70"/>
  <c r="E14" i="70"/>
  <c r="E15" i="70"/>
  <c r="E16" i="70"/>
  <c r="E17" i="70"/>
  <c r="E19" i="70"/>
  <c r="E20" i="70"/>
  <c r="E21" i="70"/>
  <c r="E22" i="70"/>
  <c r="E23" i="70"/>
  <c r="E24" i="70"/>
  <c r="E25" i="70"/>
  <c r="E26" i="70"/>
  <c r="E27" i="70"/>
  <c r="E30" i="70"/>
  <c r="E31" i="70"/>
  <c r="E32" i="70"/>
  <c r="E33" i="70"/>
  <c r="E34" i="70"/>
  <c r="E35" i="70"/>
  <c r="E36" i="70"/>
  <c r="E37" i="70"/>
  <c r="E38" i="70"/>
  <c r="E44" i="70"/>
  <c r="E5" i="70"/>
  <c r="E10" i="49"/>
  <c r="E11" i="49"/>
  <c r="E14" i="49"/>
  <c r="E15" i="49"/>
  <c r="E24" i="49"/>
  <c r="E5" i="49"/>
  <c r="E4" i="40"/>
  <c r="E7" i="40"/>
  <c r="E8" i="40"/>
  <c r="E10" i="40"/>
  <c r="E11" i="40"/>
  <c r="E12" i="40"/>
  <c r="E13" i="40"/>
  <c r="E15" i="40"/>
  <c r="E16" i="40"/>
  <c r="E17" i="40"/>
  <c r="E18" i="40"/>
  <c r="E19" i="40"/>
  <c r="E20" i="40"/>
  <c r="E21" i="40"/>
  <c r="E22" i="40"/>
  <c r="E24" i="40"/>
  <c r="E33" i="40"/>
  <c r="E3" i="40"/>
  <c r="E70" i="41"/>
  <c r="E71" i="41"/>
  <c r="E75" i="41"/>
  <c r="E87" i="41"/>
  <c r="E88" i="41"/>
  <c r="E91" i="41"/>
  <c r="E92" i="41"/>
  <c r="E33" i="41"/>
  <c r="E34" i="41"/>
  <c r="E37" i="41"/>
  <c r="E38" i="41"/>
  <c r="E40" i="41"/>
  <c r="E43" i="41"/>
  <c r="E46" i="41"/>
  <c r="E48" i="41"/>
  <c r="E49" i="41"/>
  <c r="E52" i="41"/>
  <c r="E53" i="41"/>
  <c r="E55" i="41"/>
  <c r="E66" i="41"/>
  <c r="E7" i="41"/>
  <c r="E9" i="41"/>
  <c r="E10" i="41"/>
  <c r="E11" i="41"/>
  <c r="E18" i="41"/>
  <c r="E19" i="41"/>
  <c r="E24" i="41"/>
  <c r="E25" i="41"/>
  <c r="D31" i="42"/>
  <c r="D20" i="42"/>
  <c r="C17" i="95"/>
  <c r="I19" i="62"/>
  <c r="I20" i="62"/>
  <c r="I61" i="51"/>
  <c r="I62" i="51"/>
  <c r="I70" i="51"/>
  <c r="I46" i="51"/>
  <c r="D40" i="51"/>
  <c r="I98" i="62"/>
  <c r="I69" i="62"/>
  <c r="D98" i="62"/>
  <c r="D63" i="51"/>
  <c r="D70" i="51"/>
  <c r="D44" i="40"/>
  <c r="D19" i="42"/>
  <c r="D18" i="42"/>
  <c r="D27" i="42"/>
  <c r="D26" i="49"/>
  <c r="D89" i="41"/>
  <c r="D26" i="51"/>
  <c r="D18" i="51"/>
  <c r="D46" i="70"/>
  <c r="E21" i="41"/>
  <c r="D32" i="42"/>
  <c r="C16" i="95"/>
  <c r="C20" i="95"/>
  <c r="D72" i="41"/>
  <c r="D90" i="41"/>
  <c r="D16" i="42"/>
  <c r="C94" i="62"/>
  <c r="H97" i="62"/>
  <c r="H86" i="62"/>
  <c r="C86" i="62"/>
  <c r="C65" i="62"/>
  <c r="H50" i="62"/>
  <c r="J50" i="62"/>
  <c r="H49" i="62"/>
  <c r="J49" i="62"/>
  <c r="C53" i="62"/>
  <c r="H16" i="62"/>
  <c r="H14" i="62"/>
  <c r="J14" i="62"/>
  <c r="C43" i="51"/>
  <c r="C69" i="51"/>
  <c r="C41" i="51"/>
  <c r="C66" i="51"/>
  <c r="H41" i="51"/>
  <c r="H66" i="51"/>
  <c r="H36" i="51"/>
  <c r="H62" i="62"/>
  <c r="H12" i="51"/>
  <c r="C25" i="51"/>
  <c r="E25" i="51"/>
  <c r="C20" i="51"/>
  <c r="C39" i="41"/>
  <c r="E39" i="41"/>
  <c r="C21" i="42"/>
  <c r="E21" i="42"/>
  <c r="C57" i="41"/>
  <c r="C8" i="42"/>
  <c r="C63" i="41"/>
  <c r="C24" i="51"/>
  <c r="E24" i="51"/>
  <c r="C82" i="41"/>
  <c r="C78" i="41"/>
  <c r="C74" i="41"/>
  <c r="E74" i="41"/>
  <c r="C67" i="41"/>
  <c r="E67" i="41"/>
  <c r="C45" i="70"/>
  <c r="E45" i="70"/>
  <c r="E13" i="49"/>
  <c r="E4" i="49"/>
  <c r="H8" i="51"/>
  <c r="C25" i="95"/>
  <c r="C23" i="95"/>
  <c r="C55" i="62"/>
  <c r="C88" i="62"/>
  <c r="C68" i="62"/>
  <c r="H88" i="62"/>
  <c r="C97" i="62"/>
  <c r="H65" i="62"/>
  <c r="J62" i="62"/>
  <c r="E23" i="42"/>
  <c r="E22" i="42"/>
  <c r="H13" i="62"/>
  <c r="J13" i="62"/>
  <c r="J12" i="51"/>
  <c r="H9" i="62"/>
  <c r="J9" i="62"/>
  <c r="J8" i="51"/>
  <c r="C19" i="51"/>
  <c r="E20" i="51"/>
  <c r="C9" i="42"/>
  <c r="E9" i="42"/>
  <c r="E63" i="41"/>
  <c r="C69" i="62"/>
  <c r="E30" i="42"/>
  <c r="H53" i="62"/>
  <c r="C32" i="51"/>
  <c r="C23" i="62"/>
  <c r="C24" i="42"/>
  <c r="E25" i="42"/>
  <c r="H33" i="51"/>
  <c r="H24" i="62"/>
  <c r="J24" i="62"/>
  <c r="C10" i="51"/>
  <c r="C26" i="49"/>
  <c r="E26" i="49"/>
  <c r="C13" i="42"/>
  <c r="H10" i="51"/>
  <c r="C6" i="41"/>
  <c r="C36" i="41"/>
  <c r="E36" i="41"/>
  <c r="H34" i="51"/>
  <c r="H7" i="51"/>
  <c r="C21" i="51"/>
  <c r="C10" i="42"/>
  <c r="E10" i="42"/>
  <c r="C44" i="41"/>
  <c r="E44" i="41"/>
  <c r="C31" i="41"/>
  <c r="E31" i="41"/>
  <c r="C20" i="41"/>
  <c r="C77" i="41"/>
  <c r="E77" i="41"/>
  <c r="E39" i="70"/>
  <c r="E27" i="40"/>
  <c r="E26" i="40"/>
  <c r="C5" i="40"/>
  <c r="E5" i="40"/>
  <c r="C31" i="42"/>
  <c r="E31" i="42"/>
  <c r="C20" i="42"/>
  <c r="E20" i="42"/>
  <c r="H31" i="51"/>
  <c r="H20" i="51"/>
  <c r="H68" i="62"/>
  <c r="J65" i="62"/>
  <c r="H11" i="62"/>
  <c r="J11" i="62"/>
  <c r="J10" i="51"/>
  <c r="H55" i="62"/>
  <c r="J53" i="62"/>
  <c r="H8" i="62"/>
  <c r="J8" i="62"/>
  <c r="J7" i="51"/>
  <c r="C68" i="51"/>
  <c r="C67" i="51"/>
  <c r="E21" i="51"/>
  <c r="C65" i="51"/>
  <c r="C64" i="51"/>
  <c r="E19" i="51"/>
  <c r="C11" i="62"/>
  <c r="E11" i="62"/>
  <c r="E10" i="51"/>
  <c r="C35" i="41"/>
  <c r="E35" i="41"/>
  <c r="C5" i="42"/>
  <c r="E5" i="42"/>
  <c r="E20" i="41"/>
  <c r="C5" i="41"/>
  <c r="E6" i="41"/>
  <c r="E13" i="42"/>
  <c r="H16" i="51"/>
  <c r="E24" i="42"/>
  <c r="H14" i="51"/>
  <c r="J14" i="51"/>
  <c r="H22" i="62"/>
  <c r="H39" i="51"/>
  <c r="C14" i="42"/>
  <c r="E14" i="42"/>
  <c r="C89" i="41"/>
  <c r="E89" i="41"/>
  <c r="C33" i="51"/>
  <c r="H13" i="51"/>
  <c r="J13" i="51"/>
  <c r="H9" i="51"/>
  <c r="J9" i="51"/>
  <c r="C7" i="42"/>
  <c r="E7" i="42"/>
  <c r="C46" i="70"/>
  <c r="E46" i="70"/>
  <c r="C24" i="62"/>
  <c r="E24" i="62"/>
  <c r="E33" i="51"/>
  <c r="H17" i="62"/>
  <c r="J17" i="62"/>
  <c r="J16" i="51"/>
  <c r="H19" i="62"/>
  <c r="J19" i="62"/>
  <c r="H19" i="51"/>
  <c r="J20" i="51"/>
  <c r="H29" i="62"/>
  <c r="J22" i="62"/>
  <c r="H69" i="62"/>
  <c r="J55" i="62"/>
  <c r="C72" i="41"/>
  <c r="E72" i="41"/>
  <c r="E30" i="41"/>
  <c r="C31" i="51"/>
  <c r="C4" i="42"/>
  <c r="E5" i="41"/>
  <c r="C15" i="42"/>
  <c r="E15" i="42"/>
  <c r="C9" i="51"/>
  <c r="C44" i="40"/>
  <c r="H11" i="51"/>
  <c r="H61" i="51"/>
  <c r="H46" i="51"/>
  <c r="H10" i="62"/>
  <c r="C6" i="42"/>
  <c r="E6" i="42"/>
  <c r="C39" i="51"/>
  <c r="E39" i="51"/>
  <c r="E31" i="51"/>
  <c r="C22" i="62"/>
  <c r="H65" i="51"/>
  <c r="H64" i="51"/>
  <c r="J19" i="51"/>
  <c r="H31" i="62"/>
  <c r="J31" i="62"/>
  <c r="J29" i="62"/>
  <c r="H17" i="51"/>
  <c r="J17" i="51"/>
  <c r="J11" i="51"/>
  <c r="H18" i="62"/>
  <c r="J18" i="62"/>
  <c r="J10" i="62"/>
  <c r="C10" i="62"/>
  <c r="E10" i="62"/>
  <c r="E9" i="51"/>
  <c r="C90" i="41"/>
  <c r="E90" i="41"/>
  <c r="C29" i="62"/>
  <c r="E22" i="62"/>
  <c r="E4" i="42"/>
  <c r="C7" i="51"/>
  <c r="C19" i="42"/>
  <c r="E19" i="42"/>
  <c r="E44" i="40"/>
  <c r="C19" i="62"/>
  <c r="E19" i="62"/>
  <c r="C8" i="51"/>
  <c r="E8" i="51"/>
  <c r="H40" i="51"/>
  <c r="C61" i="51"/>
  <c r="C46" i="51"/>
  <c r="E46" i="51"/>
  <c r="H26" i="51"/>
  <c r="J26" i="51"/>
  <c r="C11" i="42"/>
  <c r="E11" i="42"/>
  <c r="H60" i="51"/>
  <c r="H62" i="51"/>
  <c r="H20" i="62"/>
  <c r="J20" i="62"/>
  <c r="C31" i="62"/>
  <c r="E31" i="62"/>
  <c r="E29" i="62"/>
  <c r="E7" i="51"/>
  <c r="C8" i="62"/>
  <c r="E8" i="62"/>
  <c r="C18" i="42"/>
  <c r="E18" i="42"/>
  <c r="C27" i="42"/>
  <c r="E27" i="42"/>
  <c r="C9" i="62"/>
  <c r="C17" i="51"/>
  <c r="E17" i="51"/>
  <c r="H70" i="51"/>
  <c r="C16" i="42"/>
  <c r="E16" i="42"/>
  <c r="H98" i="62"/>
  <c r="C18" i="62"/>
  <c r="E18" i="62"/>
  <c r="E9" i="62"/>
  <c r="C32" i="42"/>
  <c r="E32" i="42"/>
  <c r="C60" i="51"/>
  <c r="C62" i="51"/>
  <c r="H63" i="51"/>
  <c r="C26" i="51"/>
  <c r="E26" i="51"/>
  <c r="C18" i="51"/>
  <c r="C20" i="62"/>
  <c r="C70" i="51"/>
  <c r="E20" i="62"/>
  <c r="C98" i="62"/>
  <c r="C99" i="62"/>
  <c r="G36" i="51"/>
  <c r="G12" i="51"/>
  <c r="G15" i="51"/>
  <c r="G8" i="51"/>
  <c r="G7" i="51"/>
  <c r="G34" i="51"/>
  <c r="G62" i="62"/>
  <c r="B5" i="42"/>
  <c r="B21" i="42"/>
  <c r="J36" i="51"/>
  <c r="B4" i="49"/>
  <c r="B26" i="40"/>
  <c r="G13" i="51"/>
  <c r="J34" i="51"/>
  <c r="G49" i="62"/>
  <c r="G14" i="62"/>
  <c r="B25" i="51"/>
  <c r="B45" i="70"/>
  <c r="B46" i="70"/>
  <c r="G50" i="62"/>
  <c r="B26" i="49"/>
  <c r="B27" i="40"/>
  <c r="G14" i="51"/>
  <c r="E68" i="51"/>
  <c r="B24" i="51"/>
  <c r="B21" i="51"/>
  <c r="B6" i="41"/>
  <c r="G16" i="62"/>
  <c r="G13" i="62"/>
  <c r="G20" i="51"/>
  <c r="G9" i="62"/>
  <c r="G8" i="62"/>
  <c r="B20" i="51"/>
  <c r="G33" i="51"/>
  <c r="G24" i="62"/>
  <c r="G31" i="51"/>
  <c r="G22" i="62"/>
  <c r="B31" i="51"/>
  <c r="B22" i="62"/>
  <c r="B42" i="40"/>
  <c r="B29" i="40"/>
  <c r="G11" i="51"/>
  <c r="B5" i="40"/>
  <c r="B31" i="41"/>
  <c r="G9" i="51"/>
  <c r="G10" i="62"/>
  <c r="G10" i="51"/>
  <c r="G11" i="62"/>
  <c r="B44" i="40"/>
  <c r="B19" i="42"/>
  <c r="J31" i="51"/>
  <c r="J33" i="51"/>
  <c r="E66" i="51"/>
  <c r="J41" i="51"/>
  <c r="J39" i="51"/>
  <c r="J61" i="51"/>
  <c r="E65" i="51"/>
  <c r="J46" i="51"/>
  <c r="J66" i="51"/>
  <c r="J65" i="51"/>
  <c r="E64" i="51"/>
  <c r="J64" i="51"/>
  <c r="G41" i="51"/>
  <c r="G66" i="51"/>
  <c r="G39" i="51"/>
  <c r="G61" i="51"/>
  <c r="G19" i="51"/>
  <c r="G65" i="51"/>
  <c r="B68" i="51"/>
  <c r="B43" i="51"/>
  <c r="B69" i="51"/>
  <c r="B41" i="51"/>
  <c r="B66" i="51"/>
  <c r="B19" i="51"/>
  <c r="B65" i="51"/>
  <c r="B82" i="41"/>
  <c r="B78" i="41"/>
  <c r="B74" i="41"/>
  <c r="B67" i="41"/>
  <c r="B63" i="41"/>
  <c r="B57" i="41"/>
  <c r="B44" i="41"/>
  <c r="B39" i="41"/>
  <c r="B36" i="41"/>
  <c r="B5" i="41"/>
  <c r="B4" i="42"/>
  <c r="B31" i="42"/>
  <c r="G19" i="62"/>
  <c r="B24" i="42"/>
  <c r="G16" i="51"/>
  <c r="G17" i="51"/>
  <c r="B20" i="42"/>
  <c r="B18" i="42"/>
  <c r="J68" i="62"/>
  <c r="G97" i="62"/>
  <c r="B94" i="62"/>
  <c r="B97" i="62"/>
  <c r="G86" i="62"/>
  <c r="G88" i="62"/>
  <c r="B86" i="62"/>
  <c r="B88" i="62"/>
  <c r="G65" i="62"/>
  <c r="G68" i="62"/>
  <c r="B65" i="62"/>
  <c r="B68" i="62"/>
  <c r="G53" i="62"/>
  <c r="G55" i="62"/>
  <c r="B53" i="62"/>
  <c r="B55" i="62"/>
  <c r="G29" i="62"/>
  <c r="G31" i="62"/>
  <c r="K13" i="51"/>
  <c r="K11" i="51"/>
  <c r="K9" i="51"/>
  <c r="B10" i="42"/>
  <c r="B33" i="51"/>
  <c r="B24" i="62"/>
  <c r="B72" i="41"/>
  <c r="B7" i="51"/>
  <c r="B8" i="62"/>
  <c r="B8" i="42"/>
  <c r="B32" i="51"/>
  <c r="B77" i="41"/>
  <c r="B14" i="42"/>
  <c r="B9" i="42"/>
  <c r="B10" i="51"/>
  <c r="B11" i="62"/>
  <c r="B7" i="42"/>
  <c r="B9" i="51"/>
  <c r="B10" i="62"/>
  <c r="B13" i="42"/>
  <c r="G60" i="51"/>
  <c r="G62" i="51"/>
  <c r="G17" i="62"/>
  <c r="G18" i="62"/>
  <c r="G20" i="62"/>
  <c r="G64" i="51"/>
  <c r="B64" i="51"/>
  <c r="E69" i="51"/>
  <c r="E67" i="51"/>
  <c r="B35" i="41"/>
  <c r="G46" i="51"/>
  <c r="B69" i="62"/>
  <c r="J69" i="62"/>
  <c r="B27" i="42"/>
  <c r="B32" i="42"/>
  <c r="G69" i="62"/>
  <c r="B67" i="51"/>
  <c r="B15" i="42"/>
  <c r="B19" i="62"/>
  <c r="B23" i="62"/>
  <c r="B29" i="62"/>
  <c r="B31" i="62"/>
  <c r="B39" i="51"/>
  <c r="B61" i="51"/>
  <c r="B6" i="42"/>
  <c r="B89" i="41"/>
  <c r="G26" i="51"/>
  <c r="G98" i="62"/>
  <c r="G70" i="51"/>
  <c r="B90" i="41"/>
  <c r="G40" i="51"/>
  <c r="B46" i="51"/>
  <c r="B8" i="51"/>
  <c r="B11" i="42"/>
  <c r="B16" i="42"/>
  <c r="B9" i="62"/>
  <c r="B18" i="62"/>
  <c r="B20" i="62"/>
  <c r="B17" i="51"/>
  <c r="E61" i="51"/>
  <c r="B18" i="51"/>
  <c r="B60" i="51"/>
  <c r="B62" i="51"/>
  <c r="B26" i="51"/>
  <c r="B98" i="62"/>
  <c r="B99" i="62"/>
  <c r="B70" i="51"/>
  <c r="G63" i="51"/>
  <c r="B63" i="51"/>
  <c r="E60" i="51"/>
  <c r="E62" i="51"/>
  <c r="E70" i="51"/>
  <c r="E99" i="62"/>
  <c r="J60" i="51"/>
  <c r="J62" i="51"/>
  <c r="J70" i="51"/>
</calcChain>
</file>

<file path=xl/sharedStrings.xml><?xml version="1.0" encoding="utf-8"?>
<sst xmlns="http://schemas.openxmlformats.org/spreadsheetml/2006/main" count="1299" uniqueCount="955">
  <si>
    <t xml:space="preserve"> 1.5. Helyi önk. Működési célú költségvetési támogatásai és kiegészítő támogatásai</t>
  </si>
  <si>
    <t xml:space="preserve"> 1.6. Elszámolásból származó bevételek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</si>
  <si>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</si>
  <si>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</si>
  <si>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</si>
  <si>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</si>
  <si>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</si>
  <si>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</si>
  <si>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</si>
  <si>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</si>
  <si>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</si>
  <si>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</si>
  <si>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</si>
  <si>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</si>
  <si>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</si>
  <si>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Önkormányzat</t>
  </si>
  <si>
    <t>Felhalmozási kiadások</t>
  </si>
  <si>
    <t>Fejlesztési kiadások</t>
  </si>
  <si>
    <t>Felújítás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</si>
  <si>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</si>
  <si>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</si>
  <si>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</si>
  <si>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</si>
  <si>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</si>
  <si>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</si>
  <si>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</si>
  <si>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ÖNKORMÁNYZAT</t>
  </si>
  <si>
    <t>1. Önkormányzat működési támogatásai</t>
  </si>
  <si>
    <t xml:space="preserve"> 1.1. Helyi önk. működésének ált. támogatása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</si>
  <si>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</si>
  <si>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</si>
  <si>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</si>
  <si>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</si>
  <si>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</si>
  <si>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</si>
  <si>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</si>
  <si>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  ebből működési célú támogatás társadalombiztosítási alapból</t>
  </si>
  <si>
    <t xml:space="preserve">  1. Felhalmozási célú önkormányzati támogatások</t>
  </si>
  <si>
    <t xml:space="preserve"> 1.1. Felhalmozási célú központosított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</si>
  <si>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</si>
  <si>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</si>
  <si>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</si>
  <si>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</si>
  <si>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</si>
  <si>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</si>
  <si>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</si>
  <si>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</si>
  <si>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</si>
  <si>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</si>
  <si>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</si>
  <si>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</si>
  <si>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</si>
  <si>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</si>
  <si>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</si>
  <si>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</si>
  <si>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</si>
  <si>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</si>
  <si>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4.1. Bérleti díjak</t>
  </si>
  <si>
    <t>4.2. Részesedés után kapott osztalék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</si>
  <si>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</si>
  <si>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</si>
  <si>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</si>
  <si>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</si>
  <si>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</si>
  <si>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</si>
  <si>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</si>
  <si>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</si>
  <si>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 5. Részesedések megszűnéséhez kapcsolódó bevételek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</si>
  <si>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</si>
  <si>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</si>
  <si>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</si>
  <si>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</si>
  <si>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</si>
  <si>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</si>
  <si>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</si>
  <si>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</si>
  <si>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</si>
  <si>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Finanszírozási bevételek összesen:</t>
  </si>
  <si>
    <t>Összes bevétel:</t>
  </si>
  <si>
    <t xml:space="preserve">  ebből közfoglalkoztatott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</si>
  <si>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</si>
  <si>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</si>
  <si>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</si>
  <si>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</si>
  <si>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</si>
  <si>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</si>
  <si>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Nyári szociális gyermekétkeztetés</t>
  </si>
  <si>
    <t>Rendkívüli gyermekvédelmi támogatás</t>
  </si>
  <si>
    <t>Temetési segély</t>
  </si>
  <si>
    <t>Köztemetés</t>
  </si>
  <si>
    <t>Forgatási célú értékpapír vásárlás</t>
  </si>
  <si>
    <r>
      <t xml:space="preserve">    </t>
    </r>
    <r>
      <rPr>
        <sz val="10"/>
        <rFont val="Arial"/>
        <family val="2"/>
        <charset val="238"/>
      </rPr>
      <t>1.1. Előző év költségvetési maradványának  igénybevétele működési célra</t>
    </r>
  </si>
  <si>
    <t>1.2. Felhalmozási célú egyéb támogatások</t>
  </si>
  <si>
    <t>Ebből: bérleti díjak</t>
  </si>
  <si>
    <t>IV. Finanszírozási kiadások</t>
  </si>
  <si>
    <t>Hitel törlesztés</t>
  </si>
  <si>
    <t>IV. Finanszírozási kiadások összesen:</t>
  </si>
  <si>
    <t>Felhalmozási kiadások összesen:</t>
  </si>
  <si>
    <t>1. Működési célú támogatások államháztartáson belülről</t>
  </si>
  <si>
    <t>2. Közhatalmi bevételek</t>
  </si>
  <si>
    <t>2. Munkaadót terhelő járulékok és szoc.hj. Adó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</si>
  <si>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</si>
  <si>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</si>
  <si>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</si>
  <si>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</si>
  <si>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</si>
  <si>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</si>
  <si>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</si>
  <si>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</si>
  <si>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</si>
  <si>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</si>
  <si>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</si>
  <si>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6. Értékpapír kibocsátás, értékesítés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</si>
  <si>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</si>
  <si>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</si>
  <si>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</si>
  <si>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</si>
  <si>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</si>
  <si>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</si>
  <si>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</si>
  <si>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</si>
  <si>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</si>
  <si>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</si>
  <si>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</si>
  <si>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</si>
  <si>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</si>
  <si>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</si>
  <si>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</si>
  <si>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</si>
  <si>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</si>
  <si>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</si>
  <si>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</si>
  <si>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</si>
  <si>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</si>
  <si>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</si>
  <si>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</si>
  <si>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</si>
  <si>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</si>
  <si>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</si>
  <si>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</si>
  <si>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</si>
  <si>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</si>
  <si>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</si>
  <si>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</si>
  <si>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</si>
  <si>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</si>
  <si>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</si>
  <si>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</si>
  <si>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</si>
  <si>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</si>
  <si>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</si>
  <si>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</si>
  <si>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</si>
  <si>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</si>
  <si>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</si>
  <si>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</si>
  <si>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</si>
  <si>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</si>
  <si>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</si>
  <si>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</si>
  <si>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</si>
  <si>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</si>
  <si>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</si>
  <si>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</si>
  <si>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</si>
  <si>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</si>
  <si>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</si>
  <si>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Egyéb felhalmozási célú kiadások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</si>
  <si>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</si>
  <si>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</si>
  <si>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</si>
  <si>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</si>
  <si>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</si>
  <si>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</si>
  <si>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</si>
  <si>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</si>
  <si>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</si>
  <si>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</si>
  <si>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</si>
  <si>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</si>
  <si>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</si>
  <si>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</si>
  <si>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</si>
  <si>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</si>
  <si>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</si>
  <si>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</si>
  <si>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MEGNEVEZÉS</t>
  </si>
  <si>
    <t xml:space="preserve">      2.3.3. Települési adó</t>
  </si>
  <si>
    <t>9. Egyéb működési bevételek (kártérítés, kötbér, stb.)</t>
  </si>
  <si>
    <t>Méltányos ápolási díj</t>
  </si>
  <si>
    <t>1. Költségvetési hiány belső finanszírozására szolgáló finanszírozási  bevételek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</si>
  <si>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</si>
  <si>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</si>
  <si>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</si>
  <si>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</si>
  <si>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</si>
  <si>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</si>
  <si>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</si>
  <si>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</si>
  <si>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</si>
  <si>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</si>
  <si>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</si>
  <si>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Hitelek törlesztése</t>
  </si>
  <si>
    <t>9. Betét vásárlás</t>
  </si>
  <si>
    <t>3.3. Felhalmozási célú visszatérítendő támogatások, kölcsönök nyújtása áh-n belülre</t>
  </si>
  <si>
    <t>Önkormányzati támogatás</t>
  </si>
  <si>
    <t xml:space="preserve"> Az Önkormányzat  működési bevételei és kiadásai  2016. év</t>
  </si>
  <si>
    <t xml:space="preserve"> Az Önkormányzat felhalmozási bevételei és kiadásai  2016. év</t>
  </si>
  <si>
    <t xml:space="preserve"> Az Önkormányzat  kötelező feladatok bevételei és kiadásai  2016. év</t>
  </si>
  <si>
    <t xml:space="preserve"> Az Önkormányzat önként vállalt feladatok bevételei és kiadásai  2016. év</t>
  </si>
  <si>
    <t xml:space="preserve"> Az Önkormányzat állami (államigazgatási) feladatok bevételei és kiadásai  2016. év</t>
  </si>
  <si>
    <t>Beruházás</t>
  </si>
  <si>
    <t>1.3. Magánszemélyek kommunális adója</t>
  </si>
  <si>
    <t>Önkormányzat költségvetése</t>
  </si>
  <si>
    <t>I. Személyi juttatás</t>
  </si>
  <si>
    <t>II. Munkaadót terhelő járulékok</t>
  </si>
  <si>
    <t>III. Dologi kiadások</t>
  </si>
  <si>
    <t>Ebből</t>
  </si>
  <si>
    <t>3. Állami támogatás visszafizetése elszámolás alapján</t>
  </si>
  <si>
    <t>IV. Összesen:</t>
  </si>
  <si>
    <t>V. Ellátottak pénzbeli juttatásai</t>
  </si>
  <si>
    <t xml:space="preserve">Átmeneti segély </t>
  </si>
  <si>
    <t>Közlekedési támogatás</t>
  </si>
  <si>
    <t>V. Összesen</t>
  </si>
  <si>
    <t>Önkormányzati feladatok összesen:</t>
  </si>
  <si>
    <t xml:space="preserve">Szakmai anyagok beszerzése                                                                                              </t>
  </si>
  <si>
    <t xml:space="preserve">Üzemeltetési anyagok beszerzése                                                                                         </t>
  </si>
  <si>
    <t xml:space="preserve">Árubeszerzés                                                                                                            </t>
  </si>
  <si>
    <t xml:space="preserve">Informatikai szolgáltatások igénybevétele                                                                               </t>
  </si>
  <si>
    <t xml:space="preserve">Egyéb kommunikációs szolgáltatások                                                                                      </t>
  </si>
  <si>
    <t xml:space="preserve">Közüzemi díjak                                                                                                          </t>
  </si>
  <si>
    <t xml:space="preserve">Vásárolt élelmezés                                                                                                      </t>
  </si>
  <si>
    <t xml:space="preserve">Karbantartási, kisjavítási szolgáltatások                                                                               </t>
  </si>
  <si>
    <t xml:space="preserve">Közvetített szolgáltatások                                                                                     </t>
  </si>
  <si>
    <t xml:space="preserve">Bérleti és lízing díjak                                                                                     </t>
  </si>
  <si>
    <t xml:space="preserve">Szakmai tevékenységet segítő szolgáltatások                                                                             </t>
  </si>
  <si>
    <t xml:space="preserve">Egyéb szolgáltatások                                                                                                    </t>
  </si>
  <si>
    <t xml:space="preserve">Kiküldetések kiadásai                                                                                                   </t>
  </si>
  <si>
    <t xml:space="preserve">Reklám- és propagandakiadások                                                                                           </t>
  </si>
  <si>
    <t xml:space="preserve">Működési célú előzetesen felszámított általános forgalmi adó                                                            </t>
  </si>
  <si>
    <t xml:space="preserve">Fizetendő általános forgalmi adó                                                                                        </t>
  </si>
  <si>
    <t xml:space="preserve">Egyéb dologi kiadások                                                                                                   </t>
  </si>
  <si>
    <t>Egyéb önkormányzati támogatás (tüzifa támogatás)</t>
  </si>
  <si>
    <t>Orvosi rendelő felújítása</t>
  </si>
  <si>
    <t>1.7. Gyermekétkeztetés</t>
  </si>
  <si>
    <t>Születési segély</t>
  </si>
  <si>
    <t>8. Állami támogatás megelőlegezés</t>
  </si>
  <si>
    <t>2.1. Hitel, kölcsön felvétele áh-n kívülről</t>
  </si>
  <si>
    <t>2.1.1. Hosszú lejáratú hitelek, kölcsönök felvétele</t>
  </si>
  <si>
    <t>2.1.2. Likviditási célú hitelek, kölcsönök felvétele pénzügyi vállalkozástól</t>
  </si>
  <si>
    <t>2.1.3. Rövid lejáratú hitelek, kölcsönök felvétele</t>
  </si>
  <si>
    <t>2.2. Belföldi értékpapírok bevételei</t>
  </si>
  <si>
    <t xml:space="preserve">   2.2.1. Forgatási célú értékpapírok beváltása, értékesítéseű</t>
  </si>
  <si>
    <t xml:space="preserve">  2.2.2. Forgatási célú értékpapírok kibocsátása</t>
  </si>
  <si>
    <t xml:space="preserve"> 2.2.3. Befektetési célú belföldi értékpapírok beváltása, értékesítése</t>
  </si>
  <si>
    <t xml:space="preserve"> 2.2.4. Befektetési célú belföldi értékpapírok kibocsátása</t>
  </si>
  <si>
    <t>2.3. Betét bevonás</t>
  </si>
  <si>
    <t>2.4. Államháztartáson belüli megelőlegezések</t>
  </si>
  <si>
    <t>Egyéb pénzügyi műveletek kiadásai</t>
  </si>
  <si>
    <t>Ápolási díj</t>
  </si>
  <si>
    <t>Működési célú támogatás államháztartáson belülre</t>
  </si>
  <si>
    <t>Közoktatási Intézményfenntartó Társulás (Óvoda)</t>
  </si>
  <si>
    <t>Balatonfüredi Közös Önkormányzati Hivatal (Hivatal)</t>
  </si>
  <si>
    <t>Közoös Hivatal (rendszeres gyermekvédelmi)</t>
  </si>
  <si>
    <t>Gyermekjóléti szolgálat</t>
  </si>
  <si>
    <t>Balatonfüredi Többcélú Társulás (Jelzőrendszeres házi segítségnyújtás, Házi segítségnyújtás)</t>
  </si>
  <si>
    <t>Működési célú támogatás államháztartáson kívülre</t>
  </si>
  <si>
    <t>Egyesületek alapítványok támogatása</t>
  </si>
  <si>
    <t>Pécselyi Református Egyházközség</t>
  </si>
  <si>
    <t>Pécselyi Katolikus Egyház</t>
  </si>
  <si>
    <t>Pécselyi Ált.Isk. és Óvoda Gyermekeiért Alapítvány</t>
  </si>
  <si>
    <t xml:space="preserve">Pécselyi Sportegyesület </t>
  </si>
  <si>
    <t>Balaton-felvidéki Turisztikai Közhasznú Egyesület</t>
  </si>
  <si>
    <t>Balatonfüredi Református Iskola</t>
  </si>
  <si>
    <t>Bakonykarszt pályázati támogatás (lakossági víz és szennyv.sz.)</t>
  </si>
  <si>
    <t>Balatonfüredi Önkéntes Tűzoltóság</t>
  </si>
  <si>
    <t xml:space="preserve">Tihany Iskoláért alapítvány </t>
  </si>
  <si>
    <t>I. Beruházások</t>
  </si>
  <si>
    <t>Gép beszerzés</t>
  </si>
  <si>
    <t>II. Felújítások</t>
  </si>
  <si>
    <t>Külterületi utak felújítása</t>
  </si>
  <si>
    <t>Rendezési terv módosítása</t>
  </si>
  <si>
    <t>III. Egyéb felhalmozási kiadások:</t>
  </si>
  <si>
    <t>Kultúrház - villámhárító</t>
  </si>
  <si>
    <t>Hivatal felújítása</t>
  </si>
  <si>
    <t>Ingatlanok beszerzése (2db buszváró)</t>
  </si>
  <si>
    <t>Lombfúvó beszerzése</t>
  </si>
  <si>
    <t>Kultúrház felújítás</t>
  </si>
  <si>
    <t>9. Lekötött betét bevonása</t>
  </si>
  <si>
    <t>Közvilágítás bővítése</t>
  </si>
  <si>
    <t>2016. évi eredeti ei.</t>
  </si>
  <si>
    <t>MATADOR nyári gumi (4 db) beszerzése</t>
  </si>
  <si>
    <t>CD-lejátszós MP3 + tartozékai beszerzése</t>
  </si>
  <si>
    <t>Fűnyíró beszerzése</t>
  </si>
  <si>
    <t>Irodaszékek vásárlása a hivatalba</t>
  </si>
  <si>
    <t>Hulladékgyűjtők vásárlása</t>
  </si>
  <si>
    <t>Korlát beszerzése (iskola)</t>
  </si>
  <si>
    <t>Mozgáskorlátozott feljáró terv (orvosi rendelő felújítása)</t>
  </si>
  <si>
    <t>"Pécselyért érdemrend" emléktáblák beszerzése (62/2016. (04.26.) hat.)</t>
  </si>
  <si>
    <t>Tűzoltó-készülék beszerzése orvosi rendelőbe</t>
  </si>
  <si>
    <t>Kisértékű eszköz beszerzése</t>
  </si>
  <si>
    <t>Balatonfüredi Többcélú Társulás (Belső ellenőrzés, család-és gyermekjóléti szolg.)</t>
  </si>
  <si>
    <t>Óvoda felújítás pályázatának elkészítési díja</t>
  </si>
  <si>
    <t>1.3. Belterületi utak felújítása támogatás</t>
  </si>
  <si>
    <t>Belterületi utak felújítása pályázat</t>
  </si>
  <si>
    <t>Orvosi rendelő és lakás radiátorok lecserélése</t>
  </si>
  <si>
    <t>3.1. KKETTKK vissza nem térítendő támogatás</t>
  </si>
  <si>
    <t>I. Világháborús emlékművek helyreállítása</t>
  </si>
  <si>
    <t>Bérelt önkormányzati lakáson felújítás (ablakcsere)</t>
  </si>
  <si>
    <t>iskolán viharkár miatti felújítás</t>
  </si>
  <si>
    <t>Egyéb önkormányzati támogatás</t>
  </si>
  <si>
    <t>adósságkonszolidáció - utak felújítása</t>
  </si>
  <si>
    <t>1.4. Adósságkonszolidációs tám.</t>
  </si>
  <si>
    <t>2016. évi teljesítés</t>
  </si>
  <si>
    <t>%</t>
  </si>
  <si>
    <t>Megnevezés</t>
  </si>
  <si>
    <t>Előző időszak</t>
  </si>
  <si>
    <t>Módosítások (+/-)</t>
  </si>
  <si>
    <t>Tárgyi időszak</t>
  </si>
  <si>
    <t>02</t>
  </si>
  <si>
    <t>A/I/2 Szellemi termékek</t>
  </si>
  <si>
    <t>04</t>
  </si>
  <si>
    <t>A/I Immateriális javak (=A/I/1+A/I/2+A/I/3)</t>
  </si>
  <si>
    <t>05</t>
  </si>
  <si>
    <t>A/II/1 Ingatlanok és a kapcsolódó vagyoni értékű jogok</t>
  </si>
  <si>
    <t>06</t>
  </si>
  <si>
    <t>A/II/2 Gépek, berendezések, felszerelések, járművek</t>
  </si>
  <si>
    <t>08</t>
  </si>
  <si>
    <t>A/II/4 Beruházások, felújítások</t>
  </si>
  <si>
    <t>10</t>
  </si>
  <si>
    <t>A/II Tárgyi eszközök  (=A/II/1+...+A/II/5)</t>
  </si>
  <si>
    <t>11</t>
  </si>
  <si>
    <t>A/III/1 Tartós részesedések (=A/III/1a+…+A/III/1e)</t>
  </si>
  <si>
    <t>16</t>
  </si>
  <si>
    <t>A/III/1e - ebből: egyéb tartós részesedések</t>
  </si>
  <si>
    <t>21</t>
  </si>
  <si>
    <t>A/III Befektetett pénzügyi eszközök (=A/III/1+A/III/2+A/III/3)</t>
  </si>
  <si>
    <t>28</t>
  </si>
  <si>
    <t>A) NEMZETI VAGYONBA TARTOZÓ BEFEKTETETT ESZKÖZÖK (=A/I+A/II+A/III+A/IV)</t>
  </si>
  <si>
    <t>29</t>
  </si>
  <si>
    <t>B/I/1 Vásárolt készletek</t>
  </si>
  <si>
    <t>34</t>
  </si>
  <si>
    <t>B/I Készletek (=B/I/1+…+B/I/5)</t>
  </si>
  <si>
    <t>43</t>
  </si>
  <si>
    <t>B) NEMZETI VAGYONBA TARTOZÓ FORGÓESZKÖZÖK (= B/I+B/II)</t>
  </si>
  <si>
    <t>44</t>
  </si>
  <si>
    <t>C/I/1 Éven túli lejáratú forint lekötött bankbetétek</t>
  </si>
  <si>
    <t>46</t>
  </si>
  <si>
    <t>C/I Lekötött bankbetétek (=C/I/1+…+C/I/2)</t>
  </si>
  <si>
    <t>47</t>
  </si>
  <si>
    <t>C/II/1 Forintpénztár</t>
  </si>
  <si>
    <t>50</t>
  </si>
  <si>
    <t>C/II Pénztárak, csekkek, betétkönyvek (=C/II/1+C/II/2+C/II/3)</t>
  </si>
  <si>
    <t>51</t>
  </si>
  <si>
    <t>C/III/1 Kincstáron kívüli forintszámlák</t>
  </si>
  <si>
    <t>53</t>
  </si>
  <si>
    <t>C/III Forintszámlák (=C/III/1+C/III/2)</t>
  </si>
  <si>
    <t>57</t>
  </si>
  <si>
    <t>C) PÉNZESZKÖZÖK (=C/I+…+C/IV)</t>
  </si>
  <si>
    <t>62</t>
  </si>
  <si>
    <t>D/I/3 Költségvetési évben esedékes követelések közhatalmi bevételre (=D/I/3a+…+D/I/3f)</t>
  </si>
  <si>
    <t>66</t>
  </si>
  <si>
    <t>D/I/3d - ebből: költségvetési évben esedékes követelések vagyoni típusú adókra</t>
  </si>
  <si>
    <t>67</t>
  </si>
  <si>
    <t>D/I/3e - ebből: költségvetési évben esedékes követelések termékek és szolgáltatások adóira</t>
  </si>
  <si>
    <t>68</t>
  </si>
  <si>
    <t>D/I/3f - ebből: költségvetési évben esedékes követelések egyéb közhatalmi bevételekre</t>
  </si>
  <si>
    <t>69</t>
  </si>
  <si>
    <t>D/I/4 Költségvetési évben esedékes követelések működési bevételre (=D/I/4a+…+D/I/4i)</t>
  </si>
  <si>
    <t>70</t>
  </si>
  <si>
    <t>D/I/4a - ebből: költségvetési évben esedékes követelések készletértékesítés ellenértékére, szolgáltatások ellenértékére, közvetített szolgáltatások ellenértékére</t>
  </si>
  <si>
    <t>71</t>
  </si>
  <si>
    <t>D/I/4b - ebből: költségvetési évben esedékes követelések tulajdonosi bevételekre</t>
  </si>
  <si>
    <t>72</t>
  </si>
  <si>
    <t>D/I/4c - ebből: költségvetési évben esedékes követelések ellátási díjakra</t>
  </si>
  <si>
    <t>73</t>
  </si>
  <si>
    <t>D/I/4d - ebből: költségvetési évben esedékes követelések kiszámlázott általános forgalmi adóra</t>
  </si>
  <si>
    <t>85</t>
  </si>
  <si>
    <t>D/I/6 Költségvetési évben esedékes követelések működési célú átvett pénzeszközre (&gt;=D/I/6a+D/I/6b+D/I/6c)</t>
  </si>
  <si>
    <t>88</t>
  </si>
  <si>
    <t>D/I/6c - ebből: költségvetési évben esedékes követelések működési célú visszatérítendő támogatások, kölcsönök visszatérülésére államháztartáson kívülről</t>
  </si>
  <si>
    <t>89</t>
  </si>
  <si>
    <t>D/I/7 Költségvetési évben esedékes követelések felhalmozási célú átvett pénzeszközre (&gt;=D/I/7a+D/I/7b+D/I/7c)</t>
  </si>
  <si>
    <t>101</t>
  </si>
  <si>
    <t>D/I Költségvetési évben esedékes követelések (=D/I/1+…+D/I/8)</t>
  </si>
  <si>
    <t>152</t>
  </si>
  <si>
    <t>D/III/4 Forgótőke elszámolása</t>
  </si>
  <si>
    <t>158</t>
  </si>
  <si>
    <t>D/III Követelés jellegű sajátos elszámolások (=D/III/1+…+D/III/9)</t>
  </si>
  <si>
    <t>159</t>
  </si>
  <si>
    <t>D) KÖVETELÉSEK  (=D/I+D/II+D/III)</t>
  </si>
  <si>
    <t>166</t>
  </si>
  <si>
    <t>E/II/2 Más fizetendő általános forgalmi adó</t>
  </si>
  <si>
    <t>167</t>
  </si>
  <si>
    <t>E/II Fizetendő általános forgalmi adó elszámolása (=E/II/1+E/II/2)</t>
  </si>
  <si>
    <t>171</t>
  </si>
  <si>
    <t>E) EGYÉB SAJÁTOS ELSZÁMOLÁSOK (=E/I+E/II+E/III)</t>
  </si>
  <si>
    <t>176</t>
  </si>
  <si>
    <t>ESZKÖZÖK ÖSSZESEN (=A+B+C+D+E+F)</t>
  </si>
  <si>
    <t>177</t>
  </si>
  <si>
    <t>G/I  Nemzeti vagyon induláskori értéke</t>
  </si>
  <si>
    <t>178</t>
  </si>
  <si>
    <t>G/II Nemzeti vagyon változásai</t>
  </si>
  <si>
    <t>181</t>
  </si>
  <si>
    <t>G/III/3 Pénzeszközön kívüli egyéb eszközök induláskori értéke és változásai</t>
  </si>
  <si>
    <t>182</t>
  </si>
  <si>
    <t>G/III Egyéb eszközök induláskori értéke és változásai (=G/III/1+G/III/2+G/III/3)</t>
  </si>
  <si>
    <t>183</t>
  </si>
  <si>
    <t>G/IV Felhalmozott eredmény</t>
  </si>
  <si>
    <t>185</t>
  </si>
  <si>
    <t>G/VI Mérleg szerinti eredmény</t>
  </si>
  <si>
    <t>186</t>
  </si>
  <si>
    <t>G/ SAJÁT TŐKE  (= G/I+…+G/VI)</t>
  </si>
  <si>
    <t>187</t>
  </si>
  <si>
    <t>H/I/1 Költségvetési évben esedékes kötelezettségek személyi juttatásokra</t>
  </si>
  <si>
    <t>188</t>
  </si>
  <si>
    <t>H/I/2 Költségvetési évben esedékes kötelezettségek munkaadókat terhelő járulékokra és szociális hozzájárulási adóra</t>
  </si>
  <si>
    <t>189</t>
  </si>
  <si>
    <t>H/I/3 Költségvetési évben esedékes kötelezettségek dologi kiadásokra</t>
  </si>
  <si>
    <t>191</t>
  </si>
  <si>
    <t>H/I/5 Költségvetési évben esedékes kötelezettségek egyéb működési célú kiadásokra (&gt;=H/I/5a+H/I/5b)</t>
  </si>
  <si>
    <t>195</t>
  </si>
  <si>
    <t>H/I/7 Költségvetési évben esedékes kötelezettségek felújításokra</t>
  </si>
  <si>
    <t>212</t>
  </si>
  <si>
    <t>H/I Költségvetési évben esedékes kötelezettségek (=H/I/1+…+H/I/9)</t>
  </si>
  <si>
    <t>215</t>
  </si>
  <si>
    <t>H/II/3 Költségvetési évet követően esedékes kötelezettségek dologi kiadásokra</t>
  </si>
  <si>
    <t>221</t>
  </si>
  <si>
    <t>H/II/7 Költségvetési évet követően esedékes kötelezettségek felújításokra</t>
  </si>
  <si>
    <t>225</t>
  </si>
  <si>
    <t>H/II/9 Költségvetési évet követően esedékes kötelezettségek finanszírozási kiadásokra (&gt;=H/II/9a+…+H/II/9j)</t>
  </si>
  <si>
    <t>230</t>
  </si>
  <si>
    <t>H/II/9e - ebből: költségvetési évet követően esedékes kötelezettségek államháztartáson belüli megelőlegezések visszafizetésére</t>
  </si>
  <si>
    <t>236</t>
  </si>
  <si>
    <t>H/II Költségvetési évet követően esedékes kötelezettségek (=H/II/1+…+H/II/9)</t>
  </si>
  <si>
    <t>237</t>
  </si>
  <si>
    <t>H/III/1 Kapott előlegek</t>
  </si>
  <si>
    <t>239</t>
  </si>
  <si>
    <t>H/III/3 Más szervezetet megillető bevételek elszámolása</t>
  </si>
  <si>
    <t>244</t>
  </si>
  <si>
    <t>H/III/8 Letétre, megőrzésre, fedezetkezelésre átvett pénzeszközök, biztosítékok</t>
  </si>
  <si>
    <t>247</t>
  </si>
  <si>
    <t>H/III Kötelezettség jellegű sajátos elszámolások (=H/III/1+…+H/III/10)</t>
  </si>
  <si>
    <t>248</t>
  </si>
  <si>
    <t>H) KÖTELEZETTSÉGEK (=H/I+H/II+H/III)</t>
  </si>
  <si>
    <t>251</t>
  </si>
  <si>
    <t>J/2 Költségek, ráfordítások passzív időbeli elhatárolása</t>
  </si>
  <si>
    <t>252</t>
  </si>
  <si>
    <t>J/3 Halasztott eredményszemléletű bevételek</t>
  </si>
  <si>
    <t>253</t>
  </si>
  <si>
    <t>J) PASSZÍV IDŐBELI ELHATÁROLÁSOK (=J/1+J/2+J/3)</t>
  </si>
  <si>
    <t>254</t>
  </si>
  <si>
    <t>FORRÁSOK ÖSSZESEN (=G+H+I+J)</t>
  </si>
  <si>
    <t>01</t>
  </si>
  <si>
    <t>01 Közhatalmi eredményszemléletű bevételek</t>
  </si>
  <si>
    <t>02 Eszközök és szolgáltatások értékesítése nettó eredményszemléletű bevételei</t>
  </si>
  <si>
    <t>03</t>
  </si>
  <si>
    <t>03 Tevékenység egyéb nettó eredményszemléletű bevételei</t>
  </si>
  <si>
    <t>I Tevékenység nettó eredményszemléletű bevétele (=01+02+03)</t>
  </si>
  <si>
    <t>06 Központi működési célú támogatások eredményszemléletű bevételei</t>
  </si>
  <si>
    <t>09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</si>
  <si>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</si>
  <si>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</si>
  <si>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</si>
  <si>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12</t>
  </si>
  <si>
    <t>III Egyéb eredményszemléletű bevételek (=06+07+08+09)</t>
  </si>
  <si>
    <t>13</t>
  </si>
  <si>
    <t>10 Anyagköltség</t>
  </si>
  <si>
    <t>14</t>
  </si>
  <si>
    <t>11 Igénybe vett szolgáltatások értéke</t>
  </si>
  <si>
    <t>13 Eladott (közvetített) szolgáltatások értéke</t>
  </si>
  <si>
    <t>17</t>
  </si>
  <si>
    <t>IV Anyagjellegű ráfordítások (=10+11+12+13)</t>
  </si>
  <si>
    <t>18</t>
  </si>
  <si>
    <t>14 Bérköltség</t>
  </si>
  <si>
    <t>19</t>
  </si>
  <si>
    <t>15 Személyi jellegű egyéb kifizetések</t>
  </si>
  <si>
    <t>20</t>
  </si>
  <si>
    <t>16 Bérjárulékok</t>
  </si>
  <si>
    <t>V Személyi jellegű ráfordítások (=14+15+16)</t>
  </si>
  <si>
    <t>22</t>
  </si>
  <si>
    <t>VI Értékcsökkenési leírás</t>
  </si>
  <si>
    <t>23</t>
  </si>
  <si>
    <t>VII Egyéb ráfordítások</t>
  </si>
  <si>
    <t>24</t>
  </si>
  <si>
    <t>A)  TEVÉKENYSÉGEK EREDMÉNYE (=I±II+III-IV-V-VI-VII)</t>
  </si>
  <si>
    <t>20 Egyéb kapott (járó) kamatok és kamatjellegű eredményszemléletű bevételek</t>
  </si>
  <si>
    <t>21 Pénzügyi műveletek egyéb eredményszemléletű bevételei (&gt;=21a+21b)</t>
  </si>
  <si>
    <t>32</t>
  </si>
  <si>
    <t>VIII Pénzügyi műveletek eredményszemléletű bevételei (=17+18+19+20+21)</t>
  </si>
  <si>
    <t>35</t>
  </si>
  <si>
    <t>24 Fizetendő kamatok és kamatjellegű ráfordítások</t>
  </si>
  <si>
    <t>42</t>
  </si>
  <si>
    <t>IX Pénzügyi műveletek ráfordításai (=22+23+24+25+26)</t>
  </si>
  <si>
    <t>B)  PÉNZÜGYI MŰVELETEK EREDMÉNYE (=VIII-IX)</t>
  </si>
  <si>
    <t>C)  MÉRLEG SZERINTI EREDMÉNY (=±A±B)</t>
  </si>
  <si>
    <t>Összeg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</si>
  <si>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</si>
  <si>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</si>
  <si>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</si>
  <si>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</si>
  <si>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</si>
  <si>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</si>
  <si>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07</t>
  </si>
  <si>
    <t>A)        Alaptevékenység maradványa (=±I±II)</t>
  </si>
  <si>
    <t>15</t>
  </si>
  <si>
    <t>C)        Összes maradvány (=A+B)</t>
  </si>
  <si>
    <t>D)        Alaptevékenység kötelezettségvállalással terhelt maradványa</t>
  </si>
  <si>
    <t>E)        Alaptevékenység szabad maradványa (=A-D)</t>
  </si>
  <si>
    <t>BURSA Hungarica ösztöndíj (Wekerle Sándor Alapkezelő)</t>
  </si>
  <si>
    <t>IV. Egyéb működési célú kiadások  (7 tábla)</t>
  </si>
  <si>
    <t>1. Működési célú támogatások áhb</t>
  </si>
  <si>
    <t>2. Működési célú támogatások áhk</t>
  </si>
  <si>
    <t>Pénzeszközök betétként való elhelyezése</t>
  </si>
  <si>
    <t xml:space="preserve">belső munkák - Vászolyi-Ács Kft. </t>
  </si>
  <si>
    <t xml:space="preserve">Belterületi utak felújítása pályázathoz önerő </t>
  </si>
  <si>
    <t xml:space="preserve">Buszvárók felújításának tervdokumentum elkészítése </t>
  </si>
  <si>
    <t xml:space="preserve">Egyéb felhalm.tám. ÁHB </t>
  </si>
  <si>
    <t>Állami tám. megelőlegezés visszafizetés</t>
  </si>
  <si>
    <t>Bevételek és kiadások mérlege 2016. év</t>
  </si>
  <si>
    <t>4. Működési célú átvett pénzeszközök áhk</t>
  </si>
  <si>
    <t>5.2. Egyéb működési célú támogatások áhb</t>
  </si>
  <si>
    <t>5.4. Egyéb működési célú támogatások áhk</t>
  </si>
  <si>
    <t>5.5. Műk.c.visszatérítendő tám.-k, kölcs.-k áhk</t>
  </si>
  <si>
    <t>1. Felhalmozási célú támogatások áhb</t>
  </si>
  <si>
    <t>3. Felhalm. célú átvett pénzeszközök áhk</t>
  </si>
  <si>
    <t>3.1. Egyéb felhalmozási célú pénzeszköz átadás áhk</t>
  </si>
  <si>
    <t>3.1. Egyéb felhalm. célú pénzeszk. átadás áhk</t>
  </si>
  <si>
    <t>1. Működési támogatások áhb</t>
  </si>
  <si>
    <t>1. Működési támogatások áhbe</t>
  </si>
  <si>
    <t>4. Működési célú átvett pénzeszközök áhák</t>
  </si>
  <si>
    <t>3.2. Egyéb felhalm.célú pénzeszk. átadás áhb</t>
  </si>
  <si>
    <t xml:space="preserve">Több éves kihatással járó döntésekből származó kötelezettségek célok szerint, </t>
  </si>
  <si>
    <t>évenkénti bontásban (e/Ft)</t>
  </si>
  <si>
    <t>S.sz.</t>
  </si>
  <si>
    <t xml:space="preserve">Kötelezettség jogcíme </t>
  </si>
  <si>
    <t>Kötelezettség-</t>
  </si>
  <si>
    <t>2016. évig</t>
  </si>
  <si>
    <t>2016. évi költségvetés terhére fizetendő</t>
  </si>
  <si>
    <t>2020. után</t>
  </si>
  <si>
    <t>Tárgyéven túli köt. Összesen (6+7+8+9+10)</t>
  </si>
  <si>
    <t>Összesen (4+5+11)</t>
  </si>
  <si>
    <t xml:space="preserve">vállalás </t>
  </si>
  <si>
    <t xml:space="preserve">kifizetés </t>
  </si>
  <si>
    <t>2017.</t>
  </si>
  <si>
    <t>2018.</t>
  </si>
  <si>
    <t>2019.</t>
  </si>
  <si>
    <t>2020.</t>
  </si>
  <si>
    <t xml:space="preserve">éve </t>
  </si>
  <si>
    <t>(aktuális  kv-i év)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</si>
  <si>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</si>
  <si>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</si>
  <si>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</si>
  <si>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</si>
  <si>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</si>
  <si>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</si>
  <si>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</si>
  <si>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</si>
  <si>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</si>
  <si>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</si>
  <si>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</si>
  <si>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</si>
  <si>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Működési célú hitel-törlesztés</t>
  </si>
  <si>
    <t>(tőke + kamat )</t>
  </si>
  <si>
    <t>Felhalmozási célú hitel-törlesztés</t>
  </si>
  <si>
    <t xml:space="preserve">(tőke + kamat) </t>
  </si>
  <si>
    <t>hitel összesen</t>
  </si>
  <si>
    <t>kamat összesen</t>
  </si>
  <si>
    <t>kezességvállalás: hitelek összesen</t>
  </si>
  <si>
    <t>kezességvállalás: hitelkamatok össz.</t>
  </si>
  <si>
    <t>Fejlesztés feladatonként</t>
  </si>
  <si>
    <t>Összesen: (1+4+9)</t>
  </si>
  <si>
    <t>Az Önkormányzat adósságállományának alakulása</t>
  </si>
  <si>
    <t>lejárat, eszközök bel- és külföldi hitelezők szerinti bontásban (e/Ft-ban)</t>
  </si>
  <si>
    <t>Sorszám</t>
  </si>
  <si>
    <t>Felvétel</t>
  </si>
  <si>
    <t xml:space="preserve">Lejárat </t>
  </si>
  <si>
    <t>Hitel állomány december 31-jén</t>
  </si>
  <si>
    <t xml:space="preserve">Hitel jellege </t>
  </si>
  <si>
    <t>éve</t>
  </si>
  <si>
    <t>2016.</t>
  </si>
  <si>
    <t>BELFÖLDI HITELÁLLOMÁNY</t>
  </si>
  <si>
    <t>Működési célú hitel állomány + kamat</t>
  </si>
  <si>
    <t xml:space="preserve">Hitel összesen </t>
  </si>
  <si>
    <t xml:space="preserve">Kamat összesen </t>
  </si>
  <si>
    <t>Felhalmozási célú hitel állomány+kamat</t>
  </si>
  <si>
    <t>Hitel összesen (7-10)</t>
  </si>
  <si>
    <t>Kamat összesen (12-15)</t>
  </si>
  <si>
    <t>Összesen: (1+6)</t>
  </si>
  <si>
    <t>KÜLFÖLDI HITELÁLLOMÁNY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</si>
  <si>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</si>
  <si>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</si>
  <si>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</si>
  <si>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</si>
  <si>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</si>
  <si>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</si>
  <si>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</si>
  <si>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</si>
  <si>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</si>
  <si>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</si>
  <si>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</si>
  <si>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</si>
  <si>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</si>
  <si>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</si>
  <si>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</si>
  <si>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Összesen: (18+23)</t>
  </si>
  <si>
    <t>28.</t>
  </si>
  <si>
    <t>Összesen: (17+32)</t>
  </si>
  <si>
    <t>Az önkormányzat által adott közvetett támogatások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</si>
  <si>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</si>
  <si>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</si>
  <si>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</si>
  <si>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</si>
  <si>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</si>
  <si>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</si>
  <si>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</si>
  <si>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Ft</t>
  </si>
  <si>
    <t>Ft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</si>
  <si>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</si>
  <si>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</si>
  <si>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</si>
  <si>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Építményadó</t>
  </si>
  <si>
    <t>Kommunális adó</t>
  </si>
  <si>
    <t>Iparűzési adó</t>
  </si>
  <si>
    <t>IFA személyek után</t>
  </si>
  <si>
    <t>Telekadó</t>
  </si>
  <si>
    <t>Talajterhelési díj</t>
  </si>
  <si>
    <t>Gépjárműadó</t>
  </si>
  <si>
    <t>Egyéb bírság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</si>
  <si>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</si>
  <si>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</si>
  <si>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</si>
  <si>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 xml:space="preserve">                                (kedvezmények) 2016. év                       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</si>
  <si>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</si>
  <si>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</si>
  <si>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</si>
  <si>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</si>
  <si>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</si>
  <si>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</si>
  <si>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</si>
  <si>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</si>
  <si>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</si>
  <si>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</si>
  <si>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2016. év terv</t>
  </si>
  <si>
    <t>2016. év teljesítés</t>
  </si>
  <si>
    <t>2017. év terv</t>
  </si>
  <si>
    <t>2018. év terv</t>
  </si>
  <si>
    <t>2019. év terv</t>
  </si>
  <si>
    <t>Önkormányzati ingatlanvagyon</t>
  </si>
  <si>
    <t>Állomány 2015.dec.31-én</t>
  </si>
  <si>
    <t>Átvezetések</t>
  </si>
  <si>
    <t>Forgalom 2016</t>
  </si>
  <si>
    <t>Beemelés</t>
  </si>
  <si>
    <t>Állomány 2016.dec.31-én</t>
  </si>
  <si>
    <t>Üzleti</t>
  </si>
  <si>
    <t>Korlátozottan forgalomképes</t>
  </si>
  <si>
    <t>Forgalomképtelen</t>
  </si>
  <si>
    <t>Ebből: nemzetgazdasági szempontból kiemelt jelentőségű befektetett eszközök</t>
  </si>
  <si>
    <t>A részletes vagyonkimutatás a  Hivatalban megtekinthető.</t>
  </si>
  <si>
    <t>Vagyonkimutatás</t>
  </si>
  <si>
    <t>2016.év</t>
  </si>
  <si>
    <t>Előző év</t>
  </si>
  <si>
    <t>Tárgyév</t>
  </si>
  <si>
    <t>Eszközök</t>
  </si>
  <si>
    <t>Bruttó</t>
  </si>
  <si>
    <t>Nettó</t>
  </si>
  <si>
    <t>állományi érték</t>
  </si>
  <si>
    <t>A.) Nemzeti vagyonba tartozó befektetett eszközök</t>
  </si>
  <si>
    <t>01.</t>
  </si>
  <si>
    <t>I. Immateriális javak</t>
  </si>
  <si>
    <t>1.1. Forgalomképtelen immateriális javak</t>
  </si>
  <si>
    <t>02.</t>
  </si>
  <si>
    <t>1.2. Korlátozottan forgalomképes immateriális javak</t>
  </si>
  <si>
    <t>03.</t>
  </si>
  <si>
    <t>1.3. Üzleti  immateriális javak</t>
  </si>
  <si>
    <t>04.</t>
  </si>
  <si>
    <t>II. Tárgyi eszközök</t>
  </si>
  <si>
    <t>05.</t>
  </si>
  <si>
    <t>1.Ingatlanok és kapcsolódó vagyoni értékű jogok</t>
  </si>
  <si>
    <t>06.</t>
  </si>
  <si>
    <t>1.1 Forgalomképtelen ingatlanok és kapcsolódó vagyoni értékű jogok</t>
  </si>
  <si>
    <t>07.</t>
  </si>
  <si>
    <t>Ebből :nemzetgazdasági szempontból kiemelt jelentőségű ingatlanok</t>
  </si>
  <si>
    <t>1.2. Korlátozottan forgalomképes ingatlanok és kapcsolódó vagyoni értékű jogok</t>
  </si>
  <si>
    <t>1.3. Üzleti ingatlanok és kapcsolódó vagyoni értékű jogok</t>
  </si>
  <si>
    <t>2. Gépek,berendezések, felszerelések, járművek</t>
  </si>
  <si>
    <t>2.1. Forgalomképtelen gépek,berendezések, felsz., járművek</t>
  </si>
  <si>
    <t>2.2. Korlátozottan forgalomképes gépek,berendezések, felszerelések, járművek</t>
  </si>
  <si>
    <t>2.3. Üzleti gépek,berendezések, felsz., járművek</t>
  </si>
  <si>
    <t>29.</t>
  </si>
  <si>
    <t>3. Tenyészállatok</t>
  </si>
  <si>
    <t>30.</t>
  </si>
  <si>
    <t>4. Beruházások, felújítások</t>
  </si>
  <si>
    <t>31.</t>
  </si>
  <si>
    <t>4.1. Forgalomképtelen eszköz létesítésére irányuló beruházások, felújítások</t>
  </si>
  <si>
    <t>32.</t>
  </si>
  <si>
    <t>Ebből :nemzetgazdasági szempontból kiemelt jelentőségű beruházások, felújítások</t>
  </si>
  <si>
    <t>33.</t>
  </si>
  <si>
    <t>4.2. Korlátozottan forgalomképes eszköz létesítésére irányuló beruházások, felújítások</t>
  </si>
  <si>
    <t>34.</t>
  </si>
  <si>
    <t>4.3. Üzleti eszköz létesítésére irányuló beruházások, felújítások</t>
  </si>
  <si>
    <t>35.</t>
  </si>
  <si>
    <t>5. Tárgyi eszközök értékhelyesbítése</t>
  </si>
  <si>
    <t>36.</t>
  </si>
  <si>
    <t>III. Befektetett pénzügyi eszközök</t>
  </si>
  <si>
    <t>37.</t>
  </si>
  <si>
    <t>1. Tartós részesedés</t>
  </si>
  <si>
    <t>38.</t>
  </si>
  <si>
    <t>1.1.Forgalomképtelen tartós részesedés</t>
  </si>
  <si>
    <t>39.</t>
  </si>
  <si>
    <t>Ebből: nemzetgazdasági szempontból kiemelt jelentőségűtartós részesedés</t>
  </si>
  <si>
    <t>40.</t>
  </si>
  <si>
    <t>1.2.  Korlátozottan forg.képes tartós részesedés</t>
  </si>
  <si>
    <t>41.</t>
  </si>
  <si>
    <t>1.3. Üzleti tartós részesedések</t>
  </si>
  <si>
    <t>42.</t>
  </si>
  <si>
    <t>2. Tartós hitelviszonyt mentestesítő értékpapírok korlátozottan forgalomképes</t>
  </si>
  <si>
    <t>43.</t>
  </si>
  <si>
    <t>3. Befektetett pénzügyi eszközök értékhelyesbítése</t>
  </si>
  <si>
    <t>44.</t>
  </si>
  <si>
    <t>IV. Koncesszióba, vagyonkezelésbe adott eszközök</t>
  </si>
  <si>
    <t>45.</t>
  </si>
  <si>
    <t>1. Koncesszióba, vagyonkezelésbe adott eszközök</t>
  </si>
  <si>
    <t>46.</t>
  </si>
  <si>
    <t>1.1. Koncesszióba, vagyonkezelésbe adott forgalomképtelen eszközök</t>
  </si>
  <si>
    <t>47.</t>
  </si>
  <si>
    <t>Ebből: nemzetgazdasági szempontból kiemelt jelentőségű koncesszióba, vagyonkezelésbe adott eszközök</t>
  </si>
  <si>
    <t>48.</t>
  </si>
  <si>
    <t>1.2. Koncesszióba, vagyonkezelésbe adott korlátozottan forgalomképes eszközök</t>
  </si>
  <si>
    <t>49.</t>
  </si>
  <si>
    <t>1.3. Koncesszióba, vagyonkezelésbe adott  üzleti eszközök</t>
  </si>
  <si>
    <t>50.</t>
  </si>
  <si>
    <t>2. Koncesszióba, vagyonkezelésbe adott eszközök értékhelyesbítése</t>
  </si>
  <si>
    <t>51.</t>
  </si>
  <si>
    <t xml:space="preserve">B) Nemzeti vagyonba tartozó forgóeszközök </t>
  </si>
  <si>
    <t>52.</t>
  </si>
  <si>
    <t>I. Készletek</t>
  </si>
  <si>
    <t>53.</t>
  </si>
  <si>
    <t xml:space="preserve">II. Értékpapírok </t>
  </si>
  <si>
    <t>54.</t>
  </si>
  <si>
    <t>1. Tartós részesedések</t>
  </si>
  <si>
    <t>55.</t>
  </si>
  <si>
    <t>2. Forgatási célú hitelviszonyt megtestesítő értékpapírok</t>
  </si>
  <si>
    <t>56.</t>
  </si>
  <si>
    <t>C.) Pénzeszközök</t>
  </si>
  <si>
    <t>57.</t>
  </si>
  <si>
    <t>I. Lekötött bankbetétek</t>
  </si>
  <si>
    <t>58.</t>
  </si>
  <si>
    <t>1. Éven túli lejáratú forint lekötött bankbetétek</t>
  </si>
  <si>
    <t>59.</t>
  </si>
  <si>
    <t>2. Éven túli lejáratú deviza lekötött bankbetétek</t>
  </si>
  <si>
    <t>60.</t>
  </si>
  <si>
    <t>II. Pénztárak, csekkek, betétkönyvek</t>
  </si>
  <si>
    <t>61.</t>
  </si>
  <si>
    <t>III. Forintszámlák</t>
  </si>
  <si>
    <t>62.</t>
  </si>
  <si>
    <t>IV. Devizaszámlák</t>
  </si>
  <si>
    <t>63.</t>
  </si>
  <si>
    <t>D.) Követelések</t>
  </si>
  <si>
    <t>64.</t>
  </si>
  <si>
    <t>I. Költségvetési évben esedékes követelések</t>
  </si>
  <si>
    <t>65.</t>
  </si>
  <si>
    <t>II. Költségvetési évet követően esedékes követelések</t>
  </si>
  <si>
    <t>66.</t>
  </si>
  <si>
    <t>III. Követelés jellegű sajátos elszámolások</t>
  </si>
  <si>
    <t>67.</t>
  </si>
  <si>
    <t>E.) Egyéb eszközoldali sajátos elszámolások</t>
  </si>
  <si>
    <t>68.</t>
  </si>
  <si>
    <t>I. December havi illetmények, munkabérek elsz.</t>
  </si>
  <si>
    <t>69.</t>
  </si>
  <si>
    <t>II. Utalványok, bérletek és más hasonló, készpénzt-helyettesítő fizetési eszköznek nem minősülő eszk.elsz.</t>
  </si>
  <si>
    <t>70.</t>
  </si>
  <si>
    <t>F.) Aktív időbeli elhatárolások</t>
  </si>
  <si>
    <t>71.</t>
  </si>
  <si>
    <t>1. Eredményszemléletű bevételek aktív időbeli elhatárolása</t>
  </si>
  <si>
    <t>72.</t>
  </si>
  <si>
    <t>2. Költségek, ráfordítások aktív időbeli elhatárolása</t>
  </si>
  <si>
    <t>73.</t>
  </si>
  <si>
    <t>3. Halasztott ráfordítások</t>
  </si>
  <si>
    <t>74.</t>
  </si>
  <si>
    <t xml:space="preserve">Eszközök összesen: </t>
  </si>
  <si>
    <t>75.</t>
  </si>
  <si>
    <t xml:space="preserve">Könyvviteli mérlegen kívüli eszközök </t>
  </si>
  <si>
    <t>4. Bérbe vett befektetett eszközök</t>
  </si>
  <si>
    <t>6. Bérbe vett készletek</t>
  </si>
  <si>
    <t>7. Letétbe, bizományba átvett készletek</t>
  </si>
  <si>
    <t>8. Kulturális javak és régészeti leletek</t>
  </si>
  <si>
    <t>08.</t>
  </si>
  <si>
    <t>9.Támogatási célú előlegekkel kapcsolatos elszámolási követelések</t>
  </si>
  <si>
    <t>09.</t>
  </si>
  <si>
    <t>10. Egyéb függő követelések</t>
  </si>
  <si>
    <t>11. Biztos (jövőbeni) követelések</t>
  </si>
  <si>
    <t xml:space="preserve">   </t>
  </si>
  <si>
    <t>5. Letétbe,bizományba, üzemeltetésre átvett bef.eszk.</t>
  </si>
  <si>
    <t>1. "0"-ra leírt, de használatban lévő eszk.állománya</t>
  </si>
  <si>
    <t>2. használatban lévő kisért.immat. javak, tárgyi eszk., készletek</t>
  </si>
  <si>
    <t>3. Áhb vagyonkezelésbe adott eszközök</t>
  </si>
  <si>
    <t>2016. év</t>
  </si>
  <si>
    <t>Sor-</t>
  </si>
  <si>
    <t>Források</t>
  </si>
  <si>
    <t>szám</t>
  </si>
  <si>
    <t xml:space="preserve">G) Saját tőke </t>
  </si>
  <si>
    <t>76.</t>
  </si>
  <si>
    <t>I. Nemzeti vagyon induláskori értéke</t>
  </si>
  <si>
    <t>77.</t>
  </si>
  <si>
    <t>II. Nemzeti vagyon változásai</t>
  </si>
  <si>
    <t>78.</t>
  </si>
  <si>
    <t>III. Egyéb eszközök induláskori értéke és változásai</t>
  </si>
  <si>
    <t>79.</t>
  </si>
  <si>
    <t>IV. Felhalmozott eredmény</t>
  </si>
  <si>
    <t>80.</t>
  </si>
  <si>
    <t>V. Eszközök értékhelybítésének forrása</t>
  </si>
  <si>
    <t>81.</t>
  </si>
  <si>
    <t>VI. Mérleg szerinti eredmény</t>
  </si>
  <si>
    <t>82.</t>
  </si>
  <si>
    <t>H) Kötelezettségek</t>
  </si>
  <si>
    <t>83.</t>
  </si>
  <si>
    <t>I. Kölségvetési évben esedékes kötelezettségek</t>
  </si>
  <si>
    <t>84.</t>
  </si>
  <si>
    <t>II. Költségvetési évet követően esedékes kötelezettségek</t>
  </si>
  <si>
    <t>85.</t>
  </si>
  <si>
    <t>III. Kötelezettségjellegű sajátos elszámolások</t>
  </si>
  <si>
    <t>86.</t>
  </si>
  <si>
    <t>I) Kincstári számlavezetéssel kapcsolatos elszámolások</t>
  </si>
  <si>
    <t>87.</t>
  </si>
  <si>
    <t>J) Passzív időbeli elhatárolások</t>
  </si>
  <si>
    <t>88.</t>
  </si>
  <si>
    <t>Források összesen:</t>
  </si>
  <si>
    <t>89.</t>
  </si>
  <si>
    <t>Könyvviteli mérlegen kívüli függő kötelezettségek</t>
  </si>
  <si>
    <t>1. Kezességgel-, garanciavállalással kapcsolatos függő kötelezettségek</t>
  </si>
  <si>
    <t>2. Peres ügyekkel kapcsolatos függő kötelezettségek</t>
  </si>
  <si>
    <t>3. El nem ismert tartozások</t>
  </si>
  <si>
    <t>4. Támogatási célú előlegekkel kapcsolatos elszámolási kötelezettségek</t>
  </si>
  <si>
    <t>5. Egyéb függő kötelezettségek</t>
  </si>
  <si>
    <t>#</t>
  </si>
  <si>
    <t>Immateriális javak</t>
  </si>
  <si>
    <t>Ingatlanok és kapcsolódó vagyoni értékű jogok</t>
  </si>
  <si>
    <t>Gépek, berendezések, felszerelések, járművek</t>
  </si>
  <si>
    <t>Tenyészállatok</t>
  </si>
  <si>
    <t>Beruházások és felújítások</t>
  </si>
  <si>
    <t>Koncesszióba, vagyonkezelésbe adott eszközök</t>
  </si>
  <si>
    <t>Összesen (=3+4+5+6+7+8)</t>
  </si>
  <si>
    <t>Tárgyévi nyitó állomány (előző évi záró állomány)</t>
  </si>
  <si>
    <t>Immateriális javak beszerzése, nem aktivált beruházások</t>
  </si>
  <si>
    <t>Nem aktivált felújítások</t>
  </si>
  <si>
    <t>Beruházásokból, felújításokból aktivált érték</t>
  </si>
  <si>
    <t>Összes növekedés  (=02+…+07)</t>
  </si>
  <si>
    <t>Egyéb csökkenés</t>
  </si>
  <si>
    <t>Összes csökkenés (=09+…+13)</t>
  </si>
  <si>
    <t>Bruttó érték összesen (=01+08-14)</t>
  </si>
  <si>
    <t>Terv szerinti értékcsökkenés nyitó állománya</t>
  </si>
  <si>
    <t>Terv szerinti értékcsökkenés növekedése</t>
  </si>
  <si>
    <t>Terv szerinti értékcsökkenés záró állománya  (=16+17-18)</t>
  </si>
  <si>
    <t>Terven felüli értékcsökkenés növekedés</t>
  </si>
  <si>
    <t>Terven felüli értékcsökkenés záró állománya (=20+21-22)</t>
  </si>
  <si>
    <t>Értékcsökkenés összesen (=19+23)</t>
  </si>
  <si>
    <t>25</t>
  </si>
  <si>
    <t>Eszközök nettó értéke (=15-24)</t>
  </si>
  <si>
    <t>26</t>
  </si>
  <si>
    <t>Teljesen (0-ig) leírt eszközök bruttó értéke</t>
  </si>
  <si>
    <t>Kimutatás az immateriális javak, tárgyi eszközök koncesszióba, vagyonkezelésbe adott eszközök állományának alakulásáról</t>
  </si>
  <si>
    <t>Székhely</t>
  </si>
  <si>
    <t>Érték (eFt)</t>
  </si>
  <si>
    <t>100%-os önkormányzati részesedés</t>
  </si>
  <si>
    <t>összesen:</t>
  </si>
  <si>
    <t>75% feletti önkormányzati részesedés</t>
  </si>
  <si>
    <t>50% feletti önkormányzati részesedés</t>
  </si>
  <si>
    <t>25% feletti önkormányzati részesedés</t>
  </si>
  <si>
    <t>25% alatti önkormányzati részesedés</t>
  </si>
  <si>
    <t>Bakonykarszt Zrt.</t>
  </si>
  <si>
    <t>8200. Veszprém, Pápai u. 41.</t>
  </si>
  <si>
    <t>Elmib Zrt.</t>
  </si>
  <si>
    <t>8800. Nagykanizsa, Csengery u. 9.</t>
  </si>
  <si>
    <t>Részesedések mindösszesen:</t>
  </si>
  <si>
    <t>Kárpótlási jegyek</t>
  </si>
  <si>
    <t>Mindösszesen:</t>
  </si>
  <si>
    <t>Az Önkormányzat tulajdonában álló gazdálkodó szervezetek működéséből származó kötelezettségei az önkormányzatnak  nincsenek.</t>
  </si>
  <si>
    <t>Részesedések és értékpapírok állománya 2016. év</t>
  </si>
  <si>
    <t>Pénzeszközök változása 2016. év</t>
  </si>
  <si>
    <t>Pénzkészlet tárgyidőszak elején</t>
  </si>
  <si>
    <t>Költségvetési bevételek                                                                                         (+)</t>
  </si>
  <si>
    <t>Finanszírozási bevételek    (kivéve maradvány igénybevétel)                                   (+)</t>
  </si>
  <si>
    <t>Költségvetési kiadások                                                                                          (-)</t>
  </si>
  <si>
    <t>Finanszírozási kiadások                                                                                         (-)</t>
  </si>
  <si>
    <t>Sajátos  elszámolások                                                                                          (+/-)</t>
  </si>
  <si>
    <t>Kapott előlegek                                                                                                   (+/-)</t>
  </si>
  <si>
    <t>Pénzkészlet tárgyidőszak végén</t>
  </si>
  <si>
    <t>A központi költségvetésből támogatásként rendelkezésre bocsátott összeg</t>
  </si>
  <si>
    <t>Az önkormányzat által az adott célra ténylegesen felhasznált összeg</t>
  </si>
  <si>
    <t>Az önkormányzat által fel nem használt, de a következő évben jogszerűen felhasználható összeg</t>
  </si>
  <si>
    <t>Eltérés (=3-4-5)</t>
  </si>
  <si>
    <t>Belterületi utak, járdák, hidak felújítása</t>
  </si>
  <si>
    <t>Önkormányzati feladatellátást szolgáló fejlesztések (=12+….+15)</t>
  </si>
  <si>
    <t>Adósságkonszolidációban nem részesült települési önkormányzatok fejlesztéseinek támogatása</t>
  </si>
  <si>
    <t>Helyi önkormányzatok felhalmozási célú költségvetési támogatásai összesen (=10+11+16+17+…+24)</t>
  </si>
  <si>
    <t>36</t>
  </si>
  <si>
    <t>Helyi önkormányzatok kiegészítő támogatásai összesen (=9+25+26+….+35)</t>
  </si>
  <si>
    <t>37</t>
  </si>
  <si>
    <t>A 2015. évről áthúzódó bérkompenzáció támogatása</t>
  </si>
  <si>
    <t>40</t>
  </si>
  <si>
    <t>A települési önkormányzatok szociális feladatainak egyéb támogatása</t>
  </si>
  <si>
    <t>41</t>
  </si>
  <si>
    <t>Szociális ágazati pótlék</t>
  </si>
  <si>
    <t>45</t>
  </si>
  <si>
    <t>Települési önkormányzatok nyilvános könyvtári és közművelődési feladatainak támogatása</t>
  </si>
  <si>
    <t>Könyvtári, közművelődési és múzeumi feladatok támogatása (=42+…+50)</t>
  </si>
  <si>
    <t>60</t>
  </si>
  <si>
    <t>5. A költségvetési szerveknél foglalkoztatottak 2016. évi kompenzációja (1047/2016. (II. 15.) Korm. hat.)</t>
  </si>
  <si>
    <t>18. A helyi önkormányzatok szociális célú tüzelőanyag vásárláshoz kapcsolódó kiegészítő támogatás (1426/2016. (VIII. 17.) Korm. hat.)</t>
  </si>
  <si>
    <t>Összesen 38. sor kivételével (=36+37+39+40+41+51+58+59+…+87)</t>
  </si>
  <si>
    <t>Mindösszesen (=36+37+...+41+51+58+59+…+87)</t>
  </si>
  <si>
    <t>Az önkormányzat által a 2015. évben fel nem használt, de 2016. évben jogszerűen felhasználható összeg (2016. évi)</t>
  </si>
  <si>
    <t>Ebből 2016. évben az előirt határidőig ténylegesen felhasznált</t>
  </si>
  <si>
    <t>Eltérés (fel nem használt) (=3-4)</t>
  </si>
  <si>
    <t>Kötelező önkormányzati feladatot ellátó intézmények fejlesztése, felújítása</t>
  </si>
  <si>
    <t>Egyes önkormányzati feladatokhoz kapcsolódó fejlesztési támogatás (=14+…+17)</t>
  </si>
  <si>
    <t>Önkormányzati feladatellátást szolgáló fejlesztések (=18+19)</t>
  </si>
  <si>
    <t>30</t>
  </si>
  <si>
    <t>Helyi önkormányzatok felhalmozási célú költségvetési támogatásai összesen (=11+12+13+20…+29)</t>
  </si>
  <si>
    <t>Helyi önkormányzatok kiegészítő támogatásai összesen (=10+30+…..+41)</t>
  </si>
  <si>
    <t>95</t>
  </si>
  <si>
    <t>Összesen 44. sor kivételével (=42+43+45+46+47+57+58+…+94)</t>
  </si>
  <si>
    <t>96</t>
  </si>
  <si>
    <t>Mindösszesen (=42+43+...+47+57+58+…+94)</t>
  </si>
  <si>
    <t>Költségvetési törvény alapján feladatátvétellel/feladatátadással korrigált támogatás</t>
  </si>
  <si>
    <t>Támogatás évközi változása - Május 15.</t>
  </si>
  <si>
    <t>Támogatás évközi változása - Október 1.</t>
  </si>
  <si>
    <t>Tényleges támogatás</t>
  </si>
  <si>
    <t>Évvégi eltérés (+,-) mutatószám szerinti támogatás (=6-(3+4+5))</t>
  </si>
  <si>
    <t>A 05. űrlap alapján a támogatási jogcímhez kapcsolódó kormányzati funkció szerinti kiadások összege</t>
  </si>
  <si>
    <t>Az önkormányzat által az adott célra december 31-ig ténylegesen felhasznált összeg</t>
  </si>
  <si>
    <t>Többlettámogatás (ha a 7-6+9 &gt;0, akkor 7-6+9; egyébként 0)</t>
  </si>
  <si>
    <t>Visszafizetési kötelezettség (ha a 7-6+9 &lt;0, akkor 7-6+9 abszolútértéke; egyébként 0)</t>
  </si>
  <si>
    <t>I.1. A települési  önkormányzatok működésének támogatása (09 01 01 01 00)</t>
  </si>
  <si>
    <t>I.4. Határátkelőhelyek fenntartásának támogatása (09 01 01 04 00)</t>
  </si>
  <si>
    <t>III.3. Egyes szociális és gyermekjóléti feladatok támogatása és III.7. Kiegészítő támogatás a bölcsődében foglalkoztatott, felsőfokú végzettségű kisgyermeknevelők béréhez (09 01 03 03 00)</t>
  </si>
  <si>
    <t>III.5. a) és b) Intézményi gyermekétkeztetés támogatása (09 01 03 05 00)</t>
  </si>
  <si>
    <t>Összesen</t>
  </si>
  <si>
    <t>Az éves központi költségvetésből támogatásként rendelkezésre bocsátott összeg</t>
  </si>
  <si>
    <t>Az önkormányzat  által az adott célra ténylegesen felhasznált összeg 2014-ben</t>
  </si>
  <si>
    <t>Az önkormányzat  által az adott célra ténylegesen felhasznált összeg 2015-ben</t>
  </si>
  <si>
    <t>Az önkormányzat  által az adott célra ténylegesen felhasznált összeg 2016-ban</t>
  </si>
  <si>
    <t>Az önkormányzat  által az adott célra ténylegesen felhasznált összeg 2017-ben</t>
  </si>
  <si>
    <t>Az önkormányzat  által az adott célra ténylegesen felhasznált összeg 2018-ban</t>
  </si>
  <si>
    <t>Az önkormányzat  által 2016. december 31-éig fel nem használt, de a 2018. december 31-éig jogszerűen felhasználható összeg  (=3-4-5-6-7-8)</t>
  </si>
  <si>
    <t>Visszafizetési kötelezettség [=3-(4+…+9)]</t>
  </si>
  <si>
    <t>A Magyarország 2014. évi központi költségvetéséről szóló 2013. évi CCXXX. törvény 3. melléklet 10. a) pontja szerinti, az adósságkonszolidációban részt nem vett települési önkormányzatok fejlesztéseinek támogatása</t>
  </si>
  <si>
    <t>A Magyarország 2016. évi központi költségvetéséről szóló 2015. évi C. törvény 3. melléklet II. 8 pontja szerinti, az adósságkonszolidációban nem részesült települési önkormányzatok fejlesztéseinek támogatása</t>
  </si>
  <si>
    <t>A helyi önkormányzatok kiegészítő támogatásainak és egyéb kötött felhasználású támogatásainak elszámolása</t>
  </si>
  <si>
    <t>Az előző évi (2015.) kötelezettségvállalással terhelt  kiegészítő támogatásainak és egyéb kötött felhasználású támogatások maradványainak elszámolása</t>
  </si>
  <si>
    <t>Az önkormányzatok általános, köznevelési és szociális feladataihoz kapcsolódó támogatások elszámolása</t>
  </si>
  <si>
    <t>Adósságkonszolidációban részt nem vett önkormányzatok támogatásának több éves elszámolása</t>
  </si>
  <si>
    <t>2016.V. módosítás</t>
  </si>
  <si>
    <t xml:space="preserve"> 768.HRSZ-Ú ÚT FELÚJÍTÁSA - 5% VISSZATARTÁSA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</si>
</sst>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F_t_-;\-* #,##0.00\ _F_t_-;_-* &quot;-&quot;??\ _F_t_-;_-@_-"/>
    <numFmt numFmtId="164" formatCode="mmm\ d/"/>
    <numFmt numFmtId="165" formatCode="#,##0.0"/>
    <numFmt numFmtId="166" formatCode="#,##0;[Red]#,##0"/>
    <numFmt numFmtId="167" formatCode="0.0"/>
    <numFmt numFmtId="168" formatCode="#\ ##0"/>
  </numFmts>
  <fonts count="70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0"/>
      <name val="Times New Roman CE"/>
      <family val="1"/>
      <charset val="238"/>
    </font>
    <font>
      <sz val="12"/>
      <color theme="1"/>
      <name val="Times New Roman"/>
      <family val="1"/>
      <charset val="238"/>
    </font>
    <font>
      <sz val="10"/>
      <name val="Times New Roman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charset val="238"/>
    </font>
    <font>
      <b/>
      <sz val="10"/>
      <name val="Arial CE"/>
      <family val="2"/>
      <charset val="238"/>
    </font>
    <font>
      <sz val="9"/>
      <name val="Times New Roman"/>
      <family val="1"/>
      <charset val="238"/>
    </font>
    <font>
      <b/>
      <i/>
      <sz val="11"/>
      <name val="Arial"/>
      <family val="2"/>
      <charset val="238"/>
    </font>
    <font>
      <sz val="12"/>
      <color indexed="10"/>
      <name val="Times New Roman"/>
      <family val="1"/>
      <charset val="238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</fonts>
  <fills count="6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6" fillId="22" borderId="0" applyNumberFormat="0" applyBorder="0" applyAlignment="0" applyProtection="0"/>
    <xf numFmtId="0" fontId="4" fillId="7" borderId="1" applyNumberFormat="0" applyAlignment="0" applyProtection="0"/>
    <xf numFmtId="0" fontId="18" fillId="23" borderId="1" applyNumberFormat="0" applyAlignment="0" applyProtection="0"/>
    <xf numFmtId="0" fontId="9" fillId="24" borderId="2" applyNumberFormat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3" fontId="28" fillId="0" borderId="0" applyFill="0" applyBorder="0" applyAlignment="0" applyProtection="0"/>
    <xf numFmtId="0" fontId="10" fillId="0" borderId="0" applyNumberFormat="0" applyFill="0" applyBorder="0" applyAlignment="0" applyProtection="0"/>
    <xf numFmtId="0" fontId="12" fillId="25" borderId="0" applyNumberFormat="0" applyBorder="0" applyAlignment="0" applyProtection="0"/>
    <xf numFmtId="0" fontId="11" fillId="0" borderId="6" applyNumberFormat="0" applyFill="0" applyAlignment="0" applyProtection="0"/>
    <xf numFmtId="0" fontId="28" fillId="26" borderId="7" applyNumberFormat="0" applyFont="0" applyAlignment="0" applyProtection="0"/>
    <xf numFmtId="0" fontId="13" fillId="27" borderId="8" applyNumberFormat="0" applyAlignment="0" applyProtection="0"/>
    <xf numFmtId="0" fontId="17" fillId="28" borderId="0" applyNumberFormat="0" applyBorder="0" applyAlignment="0" applyProtection="0"/>
    <xf numFmtId="0" fontId="28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7" borderId="1" applyNumberFormat="0" applyAlignment="0" applyProtection="0"/>
    <xf numFmtId="0" fontId="11" fillId="0" borderId="6" applyNumberFormat="0" applyFill="0" applyAlignment="0" applyProtection="0"/>
    <xf numFmtId="0" fontId="15" fillId="0" borderId="0"/>
    <xf numFmtId="0" fontId="15" fillId="0" borderId="0"/>
    <xf numFmtId="0" fontId="28" fillId="26" borderId="7" applyNumberFormat="0" applyFont="0" applyAlignment="0" applyProtection="0"/>
    <xf numFmtId="0" fontId="13" fillId="27" borderId="8" applyNumberFormat="0" applyAlignment="0" applyProtection="0"/>
    <xf numFmtId="0" fontId="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0" fillId="0" borderId="0" applyNumberFormat="0" applyFill="0" applyBorder="0" applyAlignment="0" applyProtection="0"/>
    <xf numFmtId="43" fontId="36" fillId="0" borderId="0" applyFill="0" applyBorder="0" applyAlignment="0" applyProtection="0"/>
    <xf numFmtId="0" fontId="15" fillId="0" borderId="0"/>
    <xf numFmtId="0" fontId="28" fillId="0" borderId="0"/>
    <xf numFmtId="0" fontId="37" fillId="0" borderId="0"/>
    <xf numFmtId="0" fontId="28" fillId="0" borderId="0"/>
    <xf numFmtId="0" fontId="43" fillId="0" borderId="0"/>
    <xf numFmtId="0" fontId="28" fillId="0" borderId="0"/>
    <xf numFmtId="0" fontId="28" fillId="0" borderId="0"/>
    <xf numFmtId="0" fontId="45" fillId="0" borderId="0"/>
    <xf numFmtId="0" fontId="28" fillId="0" borderId="0"/>
    <xf numFmtId="0" fontId="28" fillId="0" borderId="0"/>
    <xf numFmtId="0" fontId="28" fillId="0" borderId="0"/>
    <xf numFmtId="0" fontId="37" fillId="0" borderId="0"/>
    <xf numFmtId="0" fontId="53" fillId="33" borderId="0" applyNumberFormat="0" applyBorder="0" applyAlignment="0" applyProtection="0"/>
    <xf numFmtId="0" fontId="54" fillId="34" borderId="0" applyNumberFormat="0" applyBorder="0" applyAlignment="0" applyProtection="0"/>
    <xf numFmtId="0" fontId="55" fillId="35" borderId="0" applyNumberFormat="0" applyBorder="0" applyAlignment="0" applyProtection="0"/>
    <xf numFmtId="0" fontId="56" fillId="36" borderId="81" applyNumberFormat="0" applyAlignment="0" applyProtection="0"/>
    <xf numFmtId="0" fontId="57" fillId="37" borderId="82" applyNumberFormat="0" applyAlignment="0" applyProtection="0"/>
    <xf numFmtId="0" fontId="58" fillId="0" borderId="0" applyNumberFormat="0" applyFill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1" fillId="0" borderId="0"/>
    <xf numFmtId="0" fontId="60" fillId="0" borderId="0" applyNumberFormat="0" applyFill="0" applyBorder="0" applyAlignment="0" applyProtection="0"/>
    <xf numFmtId="0" fontId="61" fillId="0" borderId="83" applyNumberFormat="0" applyFill="0" applyAlignment="0" applyProtection="0"/>
    <xf numFmtId="0" fontId="62" fillId="0" borderId="84" applyNumberFormat="0" applyFill="0" applyAlignment="0" applyProtection="0"/>
    <xf numFmtId="0" fontId="63" fillId="0" borderId="85" applyNumberFormat="0" applyFill="0" applyAlignment="0" applyProtection="0"/>
    <xf numFmtId="0" fontId="63" fillId="0" borderId="0" applyNumberFormat="0" applyFill="0" applyBorder="0" applyAlignment="0" applyProtection="0"/>
    <xf numFmtId="0" fontId="64" fillId="44" borderId="81" applyNumberFormat="0" applyAlignment="0" applyProtection="0"/>
    <xf numFmtId="0" fontId="65" fillId="36" borderId="86" applyNumberFormat="0" applyAlignment="0" applyProtection="0"/>
    <xf numFmtId="0" fontId="66" fillId="0" borderId="87" applyNumberFormat="0" applyFill="0" applyAlignment="0" applyProtection="0"/>
    <xf numFmtId="0" fontId="67" fillId="0" borderId="0" applyNumberFormat="0" applyFill="0" applyBorder="0" applyAlignment="0" applyProtection="0"/>
    <xf numFmtId="0" fontId="1" fillId="45" borderId="88" applyNumberFormat="0" applyFont="0" applyAlignment="0" applyProtection="0"/>
    <xf numFmtId="0" fontId="68" fillId="0" borderId="89" applyNumberFormat="0" applyFill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59" fillId="48" borderId="0" applyNumberFormat="0" applyBorder="0" applyAlignment="0" applyProtection="0"/>
    <xf numFmtId="0" fontId="15" fillId="0" borderId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59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9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59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59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59" fillId="63" borderId="0" applyNumberFormat="0" applyBorder="0" applyAlignment="0" applyProtection="0"/>
  </cellStyleXfs>
  <cellXfs count="700">
    <xf numFmtId="0" fontId="0" fillId="0" borderId="0" xfId="0"/>
    <xf numFmtId="0" fontId="22" fillId="0" borderId="0" xfId="45" applyFont="1"/>
    <xf numFmtId="0" fontId="24" fillId="0" borderId="0" xfId="48" applyFont="1" applyFill="1" applyAlignment="1">
      <alignment horizontal="center" vertical="center" wrapText="1"/>
    </xf>
    <xf numFmtId="3" fontId="24" fillId="0" borderId="0" xfId="48" applyNumberFormat="1" applyFont="1" applyFill="1" applyAlignment="1">
      <alignment horizontal="center" vertical="center" wrapText="1"/>
    </xf>
    <xf numFmtId="0" fontId="20" fillId="0" borderId="0" xfId="44" applyFont="1"/>
    <xf numFmtId="0" fontId="25" fillId="0" borderId="0" xfId="45" applyFont="1" applyFill="1" applyBorder="1"/>
    <xf numFmtId="0" fontId="25" fillId="0" borderId="0" xfId="45" applyFont="1"/>
    <xf numFmtId="0" fontId="22" fillId="0" borderId="0" xfId="45" applyFont="1" applyBorder="1" applyAlignment="1">
      <alignment wrapText="1"/>
    </xf>
    <xf numFmtId="0" fontId="22" fillId="0" borderId="0" xfId="45" applyFont="1" applyBorder="1"/>
    <xf numFmtId="0" fontId="22" fillId="0" borderId="0" xfId="47" applyFont="1"/>
    <xf numFmtId="0" fontId="22" fillId="0" borderId="0" xfId="47" applyFont="1" applyBorder="1" applyAlignment="1">
      <alignment wrapText="1"/>
    </xf>
    <xf numFmtId="0" fontId="22" fillId="0" borderId="0" xfId="47" applyFont="1" applyBorder="1"/>
    <xf numFmtId="0" fontId="28" fillId="0" borderId="0" xfId="45" applyFont="1"/>
    <xf numFmtId="0" fontId="20" fillId="0" borderId="13" xfId="45" applyFont="1" applyBorder="1"/>
    <xf numFmtId="0" fontId="21" fillId="0" borderId="13" xfId="45" applyFont="1" applyBorder="1"/>
    <xf numFmtId="0" fontId="24" fillId="0" borderId="0" xfId="50" applyFont="1" applyAlignment="1">
      <alignment horizontal="center" wrapText="1"/>
    </xf>
    <xf numFmtId="0" fontId="28" fillId="0" borderId="0" xfId="50" applyFont="1"/>
    <xf numFmtId="0" fontId="28" fillId="0" borderId="0" xfId="50" applyFont="1" applyAlignment="1">
      <alignment horizontal="center" vertical="center"/>
    </xf>
    <xf numFmtId="0" fontId="22" fillId="0" borderId="0" xfId="50" applyFont="1" applyBorder="1"/>
    <xf numFmtId="0" fontId="22" fillId="0" borderId="0" xfId="50" applyFont="1"/>
    <xf numFmtId="0" fontId="22" fillId="29" borderId="0" xfId="50" applyFont="1" applyFill="1" applyBorder="1"/>
    <xf numFmtId="0" fontId="22" fillId="29" borderId="0" xfId="50" applyFont="1" applyFill="1"/>
    <xf numFmtId="0" fontId="28" fillId="0" borderId="0" xfId="50" applyFont="1" applyBorder="1"/>
    <xf numFmtId="0" fontId="28" fillId="0" borderId="0" xfId="50" applyFont="1" applyAlignment="1">
      <alignment wrapText="1"/>
    </xf>
    <xf numFmtId="0" fontId="29" fillId="0" borderId="0" xfId="50" applyFont="1" applyBorder="1"/>
    <xf numFmtId="0" fontId="29" fillId="29" borderId="0" xfId="50" applyFont="1" applyFill="1" applyBorder="1"/>
    <xf numFmtId="0" fontId="30" fillId="29" borderId="0" xfId="50" applyFont="1" applyFill="1" applyBorder="1"/>
    <xf numFmtId="3" fontId="31" fillId="29" borderId="0" xfId="50" applyNumberFormat="1" applyFont="1" applyFill="1" applyBorder="1"/>
    <xf numFmtId="0" fontId="31" fillId="29" borderId="0" xfId="50" applyFont="1" applyFill="1" applyBorder="1"/>
    <xf numFmtId="0" fontId="32" fillId="29" borderId="0" xfId="50" applyFont="1" applyFill="1" applyBorder="1"/>
    <xf numFmtId="3" fontId="30" fillId="29" borderId="0" xfId="50" applyNumberFormat="1" applyFont="1" applyFill="1" applyBorder="1"/>
    <xf numFmtId="3" fontId="30" fillId="29" borderId="0" xfId="50" applyNumberFormat="1" applyFont="1" applyFill="1" applyBorder="1" applyAlignment="1">
      <alignment vertical="center"/>
    </xf>
    <xf numFmtId="0" fontId="30" fillId="29" borderId="0" xfId="50" applyFont="1" applyFill="1" applyBorder="1" applyAlignment="1">
      <alignment vertical="center"/>
    </xf>
    <xf numFmtId="0" fontId="29" fillId="29" borderId="0" xfId="50" applyFont="1" applyFill="1" applyBorder="1" applyAlignment="1">
      <alignment vertical="center" wrapText="1"/>
    </xf>
    <xf numFmtId="0" fontId="29" fillId="29" borderId="0" xfId="50" applyFont="1" applyFill="1" applyBorder="1" applyAlignment="1">
      <alignment vertical="center"/>
    </xf>
    <xf numFmtId="3" fontId="29" fillId="29" borderId="0" xfId="50" applyNumberFormat="1" applyFont="1" applyFill="1" applyBorder="1" applyAlignment="1">
      <alignment vertical="center"/>
    </xf>
    <xf numFmtId="3" fontId="30" fillId="29" borderId="0" xfId="50" applyNumberFormat="1" applyFont="1" applyFill="1" applyBorder="1" applyAlignment="1">
      <alignment horizontal="right" wrapText="1"/>
    </xf>
    <xf numFmtId="3" fontId="29" fillId="0" borderId="0" xfId="50" applyNumberFormat="1" applyFont="1" applyBorder="1"/>
    <xf numFmtId="3" fontId="22" fillId="0" borderId="0" xfId="50" applyNumberFormat="1" applyFont="1"/>
    <xf numFmtId="0" fontId="28" fillId="0" borderId="0" xfId="45" applyFont="1" applyAlignment="1">
      <alignment horizontal="right"/>
    </xf>
    <xf numFmtId="0" fontId="28" fillId="0" borderId="0" xfId="48" applyFont="1" applyFill="1"/>
    <xf numFmtId="0" fontId="28" fillId="0" borderId="11" xfId="48" applyFont="1" applyFill="1" applyBorder="1" applyAlignment="1">
      <alignment wrapText="1"/>
    </xf>
    <xf numFmtId="0" fontId="28" fillId="0" borderId="0" xfId="48" applyFont="1" applyFill="1" applyAlignment="1">
      <alignment wrapText="1"/>
    </xf>
    <xf numFmtId="0" fontId="28" fillId="0" borderId="0" xfId="45" applyFont="1" applyAlignment="1">
      <alignment wrapText="1"/>
    </xf>
    <xf numFmtId="0" fontId="28" fillId="0" borderId="0" xfId="45" applyFont="1" applyAlignment="1">
      <alignment horizontal="right" wrapText="1"/>
    </xf>
    <xf numFmtId="0" fontId="28" fillId="0" borderId="0" xfId="47" applyFont="1" applyAlignment="1">
      <alignment wrapText="1"/>
    </xf>
    <xf numFmtId="0" fontId="28" fillId="0" borderId="0" xfId="47" applyFont="1"/>
    <xf numFmtId="0" fontId="28" fillId="0" borderId="0" xfId="47" applyFont="1" applyAlignment="1">
      <alignment horizontal="right"/>
    </xf>
    <xf numFmtId="3" fontId="28" fillId="0" borderId="0" xfId="47" applyNumberFormat="1" applyFont="1"/>
    <xf numFmtId="0" fontId="28" fillId="0" borderId="15" xfId="50" applyFont="1" applyBorder="1"/>
    <xf numFmtId="0" fontId="28" fillId="0" borderId="12" xfId="50" applyFont="1" applyBorder="1"/>
    <xf numFmtId="3" fontId="22" fillId="0" borderId="0" xfId="47" applyNumberFormat="1" applyFont="1" applyBorder="1"/>
    <xf numFmtId="0" fontId="28" fillId="0" borderId="11" xfId="50" applyFont="1" applyBorder="1"/>
    <xf numFmtId="3" fontId="22" fillId="29" borderId="10" xfId="50" applyNumberFormat="1" applyFont="1" applyFill="1" applyBorder="1" applyAlignment="1">
      <alignment horizontal="right" wrapText="1"/>
    </xf>
    <xf numFmtId="3" fontId="28" fillId="29" borderId="10" xfId="50" applyNumberFormat="1" applyFont="1" applyFill="1" applyBorder="1" applyAlignment="1">
      <alignment horizontal="right" wrapText="1"/>
    </xf>
    <xf numFmtId="3" fontId="33" fillId="29" borderId="10" xfId="50" applyNumberFormat="1" applyFont="1" applyFill="1" applyBorder="1" applyAlignment="1">
      <alignment horizontal="right" wrapText="1"/>
    </xf>
    <xf numFmtId="0" fontId="0" fillId="0" borderId="0" xfId="50" applyFont="1"/>
    <xf numFmtId="0" fontId="28" fillId="29" borderId="18" xfId="49" applyFont="1" applyFill="1" applyBorder="1" applyAlignment="1">
      <alignment wrapText="1"/>
    </xf>
    <xf numFmtId="0" fontId="28" fillId="0" borderId="0" xfId="48" applyFont="1" applyFill="1" applyBorder="1" applyAlignment="1">
      <alignment wrapText="1"/>
    </xf>
    <xf numFmtId="3" fontId="25" fillId="0" borderId="0" xfId="45" applyNumberFormat="1" applyFont="1" applyFill="1" applyBorder="1"/>
    <xf numFmtId="3" fontId="24" fillId="0" borderId="13" xfId="50" applyNumberFormat="1" applyFont="1" applyBorder="1" applyAlignment="1">
      <alignment horizontal="right" wrapText="1"/>
    </xf>
    <xf numFmtId="3" fontId="24" fillId="29" borderId="13" xfId="50" applyNumberFormat="1" applyFont="1" applyFill="1" applyBorder="1" applyAlignment="1">
      <alignment horizontal="right" wrapText="1"/>
    </xf>
    <xf numFmtId="0" fontId="34" fillId="0" borderId="29" xfId="50" applyFont="1" applyBorder="1" applyAlignment="1">
      <alignment horizontal="center" vertical="center" wrapText="1"/>
    </xf>
    <xf numFmtId="0" fontId="34" fillId="0" borderId="30" xfId="50" applyFont="1" applyBorder="1" applyAlignment="1">
      <alignment horizontal="center" vertical="center" wrapText="1"/>
    </xf>
    <xf numFmtId="0" fontId="22" fillId="29" borderId="31" xfId="50" applyFont="1" applyFill="1" applyBorder="1" applyAlignment="1">
      <alignment horizontal="center" vertical="center" wrapText="1"/>
    </xf>
    <xf numFmtId="3" fontId="22" fillId="29" borderId="13" xfId="50" applyNumberFormat="1" applyFont="1" applyFill="1" applyBorder="1" applyAlignment="1">
      <alignment horizontal="right" wrapText="1"/>
    </xf>
    <xf numFmtId="3" fontId="28" fillId="29" borderId="13" xfId="50" applyNumberFormat="1" applyFont="1" applyFill="1" applyBorder="1" applyAlignment="1">
      <alignment horizontal="right" wrapText="1"/>
    </xf>
    <xf numFmtId="3" fontId="33" fillId="29" borderId="13" xfId="50" applyNumberFormat="1" applyFont="1" applyFill="1" applyBorder="1" applyAlignment="1">
      <alignment horizontal="right" wrapText="1"/>
    </xf>
    <xf numFmtId="0" fontId="20" fillId="0" borderId="13" xfId="45" applyFont="1" applyBorder="1" applyAlignment="1">
      <alignment wrapText="1"/>
    </xf>
    <xf numFmtId="0" fontId="20" fillId="0" borderId="16" xfId="45" applyFont="1" applyBorder="1" applyAlignment="1">
      <alignment wrapText="1"/>
    </xf>
    <xf numFmtId="0" fontId="21" fillId="0" borderId="22" xfId="45" applyFont="1" applyBorder="1"/>
    <xf numFmtId="0" fontId="21" fillId="0" borderId="16" xfId="45" applyFont="1" applyBorder="1" applyAlignment="1">
      <alignment wrapText="1"/>
    </xf>
    <xf numFmtId="0" fontId="22" fillId="29" borderId="39" xfId="50" applyFont="1" applyFill="1" applyBorder="1" applyAlignment="1">
      <alignment wrapText="1"/>
    </xf>
    <xf numFmtId="0" fontId="28" fillId="29" borderId="19" xfId="50" applyFont="1" applyFill="1" applyBorder="1" applyAlignment="1">
      <alignment wrapText="1"/>
    </xf>
    <xf numFmtId="164" fontId="28" fillId="29" borderId="19" xfId="49" applyNumberFormat="1" applyFont="1" applyFill="1" applyBorder="1" applyAlignment="1">
      <alignment wrapText="1"/>
    </xf>
    <xf numFmtId="0" fontId="28" fillId="29" borderId="19" xfId="49" applyFont="1" applyFill="1" applyBorder="1" applyAlignment="1">
      <alignment wrapText="1"/>
    </xf>
    <xf numFmtId="0" fontId="0" fillId="29" borderId="19" xfId="49" applyFont="1" applyFill="1" applyBorder="1" applyAlignment="1">
      <alignment wrapText="1"/>
    </xf>
    <xf numFmtId="0" fontId="22" fillId="29" borderId="19" xfId="50" applyFont="1" applyFill="1" applyBorder="1" applyAlignment="1">
      <alignment wrapText="1"/>
    </xf>
    <xf numFmtId="0" fontId="0" fillId="29" borderId="26" xfId="49" applyFont="1" applyFill="1" applyBorder="1" applyAlignment="1">
      <alignment wrapText="1"/>
    </xf>
    <xf numFmtId="3" fontId="22" fillId="29" borderId="37" xfId="50" applyNumberFormat="1" applyFont="1" applyFill="1" applyBorder="1" applyAlignment="1">
      <alignment horizontal="right" wrapText="1"/>
    </xf>
    <xf numFmtId="3" fontId="28" fillId="29" borderId="22" xfId="50" applyNumberFormat="1" applyFont="1" applyFill="1" applyBorder="1" applyAlignment="1">
      <alignment horizontal="right" wrapText="1"/>
    </xf>
    <xf numFmtId="0" fontId="28" fillId="0" borderId="21" xfId="50" applyFont="1" applyBorder="1"/>
    <xf numFmtId="0" fontId="28" fillId="0" borderId="22" xfId="50" applyFont="1" applyBorder="1"/>
    <xf numFmtId="0" fontId="22" fillId="29" borderId="25" xfId="50" applyFont="1" applyFill="1" applyBorder="1" applyAlignment="1">
      <alignment wrapText="1"/>
    </xf>
    <xf numFmtId="0" fontId="22" fillId="0" borderId="0" xfId="48" applyFont="1" applyFill="1"/>
    <xf numFmtId="0" fontId="0" fillId="0" borderId="0" xfId="47" applyFont="1" applyAlignment="1">
      <alignment wrapText="1"/>
    </xf>
    <xf numFmtId="0" fontId="20" fillId="0" borderId="0" xfId="44" applyFont="1" applyBorder="1" applyAlignment="1">
      <alignment wrapText="1"/>
    </xf>
    <xf numFmtId="3" fontId="25" fillId="0" borderId="0" xfId="50" applyNumberFormat="1" applyFont="1" applyFill="1" applyBorder="1" applyAlignment="1">
      <alignment horizontal="right" vertical="center" wrapText="1"/>
    </xf>
    <xf numFmtId="0" fontId="0" fillId="0" borderId="0" xfId="48" applyFont="1" applyFill="1" applyBorder="1" applyAlignment="1">
      <alignment wrapText="1"/>
    </xf>
    <xf numFmtId="0" fontId="28" fillId="0" borderId="0" xfId="48" applyFont="1" applyBorder="1" applyAlignment="1">
      <alignment wrapText="1"/>
    </xf>
    <xf numFmtId="0" fontId="24" fillId="0" borderId="0" xfId="50" applyFont="1" applyFill="1" applyBorder="1" applyAlignment="1">
      <alignment horizontal="center" vertical="center" wrapText="1"/>
    </xf>
    <xf numFmtId="0" fontId="34" fillId="0" borderId="0" xfId="50" applyFont="1" applyBorder="1" applyAlignment="1">
      <alignment horizontal="center" vertical="center" wrapText="1"/>
    </xf>
    <xf numFmtId="0" fontId="25" fillId="0" borderId="0" xfId="50" applyFont="1" applyFill="1" applyBorder="1" applyAlignment="1">
      <alignment horizontal="left" vertical="center" wrapText="1"/>
    </xf>
    <xf numFmtId="0" fontId="28" fillId="0" borderId="0" xfId="45" applyFont="1" applyFill="1" applyBorder="1" applyAlignment="1">
      <alignment wrapText="1"/>
    </xf>
    <xf numFmtId="0" fontId="0" fillId="0" borderId="0" xfId="45" applyFont="1" applyFill="1" applyBorder="1" applyAlignment="1">
      <alignment wrapText="1"/>
    </xf>
    <xf numFmtId="0" fontId="28" fillId="0" borderId="0" xfId="45" applyFont="1" applyFill="1" applyBorder="1" applyAlignment="1">
      <alignment horizontal="left" vertical="center" wrapText="1"/>
    </xf>
    <xf numFmtId="0" fontId="35" fillId="0" borderId="0" xfId="50" applyFont="1" applyFill="1" applyBorder="1" applyAlignment="1">
      <alignment horizontal="left" vertical="center" wrapText="1"/>
    </xf>
    <xf numFmtId="0" fontId="24" fillId="0" borderId="0" xfId="48" applyFont="1" applyFill="1" applyBorder="1" applyAlignment="1">
      <alignment wrapText="1"/>
    </xf>
    <xf numFmtId="3" fontId="24" fillId="0" borderId="0" xfId="48" applyNumberFormat="1" applyFont="1" applyFill="1" applyBorder="1"/>
    <xf numFmtId="0" fontId="40" fillId="0" borderId="40" xfId="49" applyFont="1" applyFill="1" applyBorder="1" applyAlignment="1">
      <alignment horizontal="left" vertical="center" wrapText="1" indent="1"/>
    </xf>
    <xf numFmtId="0" fontId="39" fillId="0" borderId="41" xfId="49" applyFont="1" applyFill="1" applyBorder="1" applyAlignment="1">
      <alignment horizontal="left" vertical="center" wrapText="1" indent="2"/>
    </xf>
    <xf numFmtId="0" fontId="35" fillId="0" borderId="41" xfId="49" applyFont="1" applyFill="1" applyBorder="1" applyAlignment="1">
      <alignment horizontal="left" vertical="center" wrapText="1" indent="2"/>
    </xf>
    <xf numFmtId="0" fontId="42" fillId="0" borderId="41" xfId="49" applyFont="1" applyFill="1" applyBorder="1" applyAlignment="1">
      <alignment horizontal="left" vertical="center" wrapText="1" indent="1"/>
    </xf>
    <xf numFmtId="0" fontId="40" fillId="0" borderId="41" xfId="49" applyFont="1" applyFill="1" applyBorder="1" applyAlignment="1">
      <alignment horizontal="left" vertical="center" wrapText="1" indent="1"/>
    </xf>
    <xf numFmtId="0" fontId="35" fillId="0" borderId="41" xfId="49" applyFont="1" applyFill="1" applyBorder="1" applyAlignment="1">
      <alignment horizontal="left" vertical="center" wrapText="1" indent="1"/>
    </xf>
    <xf numFmtId="0" fontId="39" fillId="0" borderId="27" xfId="49" applyFont="1" applyFill="1" applyBorder="1" applyAlignment="1">
      <alignment horizontal="left" vertical="center" wrapText="1" indent="1"/>
    </xf>
    <xf numFmtId="0" fontId="42" fillId="0" borderId="41" xfId="49" applyFont="1" applyFill="1" applyBorder="1" applyAlignment="1">
      <alignment horizontal="left" vertical="center" wrapText="1" indent="2"/>
    </xf>
    <xf numFmtId="0" fontId="39" fillId="0" borderId="41" xfId="49" applyFont="1" applyFill="1" applyBorder="1" applyAlignment="1">
      <alignment horizontal="left" vertical="center" wrapText="1" indent="1"/>
    </xf>
    <xf numFmtId="3" fontId="28" fillId="0" borderId="13" xfId="45" applyNumberFormat="1" applyFont="1" applyBorder="1"/>
    <xf numFmtId="0" fontId="0" fillId="0" borderId="0" xfId="48" applyFont="1" applyFill="1"/>
    <xf numFmtId="0" fontId="28" fillId="0" borderId="0" xfId="86" applyFill="1"/>
    <xf numFmtId="3" fontId="21" fillId="0" borderId="13" xfId="49" applyNumberFormat="1" applyFont="1" applyFill="1" applyBorder="1" applyAlignment="1">
      <alignment vertical="center" wrapText="1"/>
    </xf>
    <xf numFmtId="0" fontId="20" fillId="0" borderId="13" xfId="86" applyFont="1" applyFill="1" applyBorder="1" applyAlignment="1">
      <alignment vertical="center" wrapText="1"/>
    </xf>
    <xf numFmtId="0" fontId="20" fillId="0" borderId="13" xfId="86" applyFont="1" applyFill="1" applyBorder="1" applyAlignment="1">
      <alignment vertical="center"/>
    </xf>
    <xf numFmtId="0" fontId="20" fillId="0" borderId="13" xfId="86" applyFont="1" applyFill="1" applyBorder="1" applyAlignment="1"/>
    <xf numFmtId="3" fontId="23" fillId="0" borderId="13" xfId="0" applyNumberFormat="1" applyFont="1" applyFill="1" applyBorder="1"/>
    <xf numFmtId="3" fontId="21" fillId="0" borderId="13" xfId="87" applyNumberFormat="1" applyFont="1" applyBorder="1" applyAlignment="1"/>
    <xf numFmtId="3" fontId="20" fillId="0" borderId="13" xfId="87" applyNumberFormat="1" applyFont="1" applyFill="1" applyBorder="1" applyAlignment="1"/>
    <xf numFmtId="0" fontId="20" fillId="0" borderId="0" xfId="0" applyFont="1" applyBorder="1"/>
    <xf numFmtId="0" fontId="20" fillId="0" borderId="0" xfId="85" applyFont="1" applyBorder="1"/>
    <xf numFmtId="0" fontId="20" fillId="0" borderId="0" xfId="44" applyFont="1" applyBorder="1"/>
    <xf numFmtId="0" fontId="21" fillId="0" borderId="0" xfId="44" applyFont="1" applyBorder="1"/>
    <xf numFmtId="0" fontId="28" fillId="0" borderId="13" xfId="50" applyFont="1" applyBorder="1"/>
    <xf numFmtId="0" fontId="20" fillId="0" borderId="0" xfId="0" applyFont="1" applyBorder="1" applyAlignment="1">
      <alignment wrapText="1"/>
    </xf>
    <xf numFmtId="0" fontId="21" fillId="0" borderId="0" xfId="44" applyFont="1" applyBorder="1" applyAlignment="1">
      <alignment wrapText="1"/>
    </xf>
    <xf numFmtId="3" fontId="21" fillId="0" borderId="0" xfId="44" applyNumberFormat="1" applyFont="1" applyBorder="1"/>
    <xf numFmtId="3" fontId="20" fillId="0" borderId="0" xfId="44" applyNumberFormat="1" applyFont="1" applyBorder="1"/>
    <xf numFmtId="0" fontId="21" fillId="0" borderId="0" xfId="50" applyFont="1" applyBorder="1" applyAlignment="1">
      <alignment horizontal="center" vertical="center" wrapText="1"/>
    </xf>
    <xf numFmtId="0" fontId="20" fillId="0" borderId="0" xfId="85" applyFont="1" applyBorder="1" applyAlignment="1">
      <alignment wrapText="1"/>
    </xf>
    <xf numFmtId="0" fontId="21" fillId="0" borderId="0" xfId="85" applyFont="1" applyBorder="1" applyAlignment="1">
      <alignment wrapText="1"/>
    </xf>
    <xf numFmtId="3" fontId="21" fillId="0" borderId="0" xfId="85" applyNumberFormat="1" applyFont="1" applyBorder="1"/>
    <xf numFmtId="0" fontId="28" fillId="0" borderId="0" xfId="50" applyFont="1" applyBorder="1" applyAlignment="1">
      <alignment horizontal="center" vertical="center"/>
    </xf>
    <xf numFmtId="3" fontId="25" fillId="0" borderId="13" xfId="50" applyNumberFormat="1" applyFont="1" applyBorder="1"/>
    <xf numFmtId="3" fontId="24" fillId="0" borderId="13" xfId="50" applyNumberFormat="1" applyFont="1" applyBorder="1"/>
    <xf numFmtId="0" fontId="22" fillId="29" borderId="43" xfId="50" applyFont="1" applyFill="1" applyBorder="1" applyAlignment="1">
      <alignment horizontal="center" vertical="center" wrapText="1"/>
    </xf>
    <xf numFmtId="0" fontId="34" fillId="0" borderId="28" xfId="50" applyFont="1" applyBorder="1" applyAlignment="1">
      <alignment horizontal="center" vertical="center" wrapText="1"/>
    </xf>
    <xf numFmtId="3" fontId="22" fillId="29" borderId="33" xfId="50" applyNumberFormat="1" applyFont="1" applyFill="1" applyBorder="1" applyAlignment="1">
      <alignment horizontal="right" wrapText="1"/>
    </xf>
    <xf numFmtId="3" fontId="33" fillId="29" borderId="16" xfId="50" applyNumberFormat="1" applyFont="1" applyFill="1" applyBorder="1" applyAlignment="1">
      <alignment horizontal="right" wrapText="1"/>
    </xf>
    <xf numFmtId="3" fontId="28" fillId="29" borderId="16" xfId="50" applyNumberFormat="1" applyFont="1" applyFill="1" applyBorder="1" applyAlignment="1">
      <alignment horizontal="right" wrapText="1"/>
    </xf>
    <xf numFmtId="3" fontId="22" fillId="29" borderId="16" xfId="50" applyNumberFormat="1" applyFont="1" applyFill="1" applyBorder="1" applyAlignment="1">
      <alignment horizontal="right" wrapText="1"/>
    </xf>
    <xf numFmtId="3" fontId="28" fillId="29" borderId="21" xfId="50" applyNumberFormat="1" applyFont="1" applyFill="1" applyBorder="1" applyAlignment="1">
      <alignment horizontal="right" wrapText="1"/>
    </xf>
    <xf numFmtId="165" fontId="22" fillId="29" borderId="38" xfId="50" applyNumberFormat="1" applyFont="1" applyFill="1" applyBorder="1" applyAlignment="1">
      <alignment horizontal="right" wrapText="1"/>
    </xf>
    <xf numFmtId="165" fontId="28" fillId="29" borderId="20" xfId="50" applyNumberFormat="1" applyFont="1" applyFill="1" applyBorder="1" applyAlignment="1">
      <alignment horizontal="right" wrapText="1"/>
    </xf>
    <xf numFmtId="165" fontId="28" fillId="29" borderId="23" xfId="50" applyNumberFormat="1" applyFont="1" applyFill="1" applyBorder="1" applyAlignment="1">
      <alignment horizontal="right" wrapText="1"/>
    </xf>
    <xf numFmtId="165" fontId="22" fillId="29" borderId="20" xfId="50" applyNumberFormat="1" applyFont="1" applyFill="1" applyBorder="1" applyAlignment="1">
      <alignment horizontal="right" wrapText="1"/>
    </xf>
    <xf numFmtId="0" fontId="0" fillId="29" borderId="19" xfId="50" applyFont="1" applyFill="1" applyBorder="1" applyAlignment="1">
      <alignment horizontal="center" wrapText="1"/>
    </xf>
    <xf numFmtId="0" fontId="22" fillId="29" borderId="24" xfId="50" applyFont="1" applyFill="1" applyBorder="1" applyAlignment="1">
      <alignment wrapText="1"/>
    </xf>
    <xf numFmtId="164" fontId="28" fillId="29" borderId="19" xfId="50" applyNumberFormat="1" applyFont="1" applyFill="1" applyBorder="1" applyAlignment="1">
      <alignment wrapText="1"/>
    </xf>
    <xf numFmtId="164" fontId="0" fillId="29" borderId="19" xfId="50" applyNumberFormat="1" applyFont="1" applyFill="1" applyBorder="1" applyAlignment="1">
      <alignment wrapText="1"/>
    </xf>
    <xf numFmtId="0" fontId="28" fillId="29" borderId="19" xfId="49" applyFont="1" applyFill="1" applyBorder="1" applyAlignment="1">
      <alignment horizontal="left" wrapText="1"/>
    </xf>
    <xf numFmtId="0" fontId="28" fillId="29" borderId="26" xfId="49" applyFont="1" applyFill="1" applyBorder="1" applyAlignment="1">
      <alignment wrapText="1"/>
    </xf>
    <xf numFmtId="3" fontId="22" fillId="29" borderId="44" xfId="50" applyNumberFormat="1" applyFont="1" applyFill="1" applyBorder="1" applyAlignment="1">
      <alignment horizontal="right" wrapText="1"/>
    </xf>
    <xf numFmtId="3" fontId="22" fillId="29" borderId="45" xfId="50" applyNumberFormat="1" applyFont="1" applyFill="1" applyBorder="1" applyAlignment="1">
      <alignment horizontal="right" wrapText="1"/>
    </xf>
    <xf numFmtId="3" fontId="28" fillId="29" borderId="47" xfId="50" applyNumberFormat="1" applyFont="1" applyFill="1" applyBorder="1" applyAlignment="1">
      <alignment horizontal="right" wrapText="1"/>
    </xf>
    <xf numFmtId="3" fontId="33" fillId="29" borderId="47" xfId="50" applyNumberFormat="1" applyFont="1" applyFill="1" applyBorder="1" applyAlignment="1">
      <alignment horizontal="right" wrapText="1"/>
    </xf>
    <xf numFmtId="3" fontId="22" fillId="29" borderId="47" xfId="50" applyNumberFormat="1" applyFont="1" applyFill="1" applyBorder="1" applyAlignment="1">
      <alignment horizontal="right" wrapText="1"/>
    </xf>
    <xf numFmtId="3" fontId="28" fillId="29" borderId="49" xfId="50" applyNumberFormat="1" applyFont="1" applyFill="1" applyBorder="1" applyAlignment="1">
      <alignment horizontal="right" wrapText="1"/>
    </xf>
    <xf numFmtId="3" fontId="28" fillId="29" borderId="50" xfId="50" applyNumberFormat="1" applyFont="1" applyFill="1" applyBorder="1" applyAlignment="1">
      <alignment horizontal="right" wrapText="1"/>
    </xf>
    <xf numFmtId="165" fontId="22" fillId="29" borderId="46" xfId="50" applyNumberFormat="1" applyFont="1" applyFill="1" applyBorder="1" applyAlignment="1">
      <alignment horizontal="right" wrapText="1"/>
    </xf>
    <xf numFmtId="165" fontId="28" fillId="29" borderId="48" xfId="50" applyNumberFormat="1" applyFont="1" applyFill="1" applyBorder="1" applyAlignment="1">
      <alignment horizontal="right" wrapText="1"/>
    </xf>
    <xf numFmtId="165" fontId="28" fillId="29" borderId="51" xfId="50" applyNumberFormat="1" applyFont="1" applyFill="1" applyBorder="1" applyAlignment="1">
      <alignment horizontal="right" wrapText="1"/>
    </xf>
    <xf numFmtId="165" fontId="22" fillId="29" borderId="48" xfId="50" applyNumberFormat="1" applyFont="1" applyFill="1" applyBorder="1" applyAlignment="1">
      <alignment horizontal="right" wrapText="1"/>
    </xf>
    <xf numFmtId="0" fontId="22" fillId="29" borderId="39" xfId="49" applyFont="1" applyFill="1" applyBorder="1" applyAlignment="1">
      <alignment wrapText="1"/>
    </xf>
    <xf numFmtId="0" fontId="22" fillId="29" borderId="19" xfId="49" applyFont="1" applyFill="1" applyBorder="1" applyAlignment="1">
      <alignment wrapText="1"/>
    </xf>
    <xf numFmtId="0" fontId="22" fillId="29" borderId="25" xfId="49" applyFont="1" applyFill="1" applyBorder="1" applyAlignment="1">
      <alignment wrapText="1"/>
    </xf>
    <xf numFmtId="0" fontId="0" fillId="29" borderId="24" xfId="50" applyFont="1" applyFill="1" applyBorder="1" applyAlignment="1">
      <alignment wrapText="1"/>
    </xf>
    <xf numFmtId="0" fontId="0" fillId="29" borderId="19" xfId="50" applyFont="1" applyFill="1" applyBorder="1" applyAlignment="1">
      <alignment wrapText="1"/>
    </xf>
    <xf numFmtId="0" fontId="0" fillId="29" borderId="25" xfId="50" applyFont="1" applyFill="1" applyBorder="1" applyAlignment="1">
      <alignment wrapText="1"/>
    </xf>
    <xf numFmtId="0" fontId="0" fillId="0" borderId="25" xfId="50" applyFont="1" applyBorder="1"/>
    <xf numFmtId="0" fontId="28" fillId="0" borderId="27" xfId="50" applyFont="1" applyBorder="1"/>
    <xf numFmtId="3" fontId="26" fillId="29" borderId="16" xfId="50" applyNumberFormat="1" applyFont="1" applyFill="1" applyBorder="1" applyAlignment="1">
      <alignment horizontal="right" wrapText="1"/>
    </xf>
    <xf numFmtId="0" fontId="28" fillId="0" borderId="16" xfId="50" applyFont="1" applyBorder="1"/>
    <xf numFmtId="0" fontId="24" fillId="0" borderId="31" xfId="50" applyFont="1" applyFill="1" applyBorder="1" applyAlignment="1">
      <alignment horizontal="center" vertical="center" wrapText="1"/>
    </xf>
    <xf numFmtId="0" fontId="34" fillId="0" borderId="52" xfId="50" applyFont="1" applyBorder="1" applyAlignment="1">
      <alignment horizontal="center" vertical="center" wrapText="1"/>
    </xf>
    <xf numFmtId="0" fontId="34" fillId="0" borderId="34" xfId="50" applyFont="1" applyBorder="1" applyAlignment="1">
      <alignment horizontal="center" vertical="center" wrapText="1"/>
    </xf>
    <xf numFmtId="0" fontId="34" fillId="0" borderId="53" xfId="50" applyFont="1" applyBorder="1" applyAlignment="1">
      <alignment horizontal="center" vertical="center" wrapText="1"/>
    </xf>
    <xf numFmtId="3" fontId="28" fillId="0" borderId="33" xfId="45" applyNumberFormat="1" applyFont="1" applyBorder="1"/>
    <xf numFmtId="3" fontId="28" fillId="0" borderId="37" xfId="45" applyNumberFormat="1" applyFont="1" applyBorder="1"/>
    <xf numFmtId="3" fontId="28" fillId="0" borderId="38" xfId="45" applyNumberFormat="1" applyFont="1" applyBorder="1"/>
    <xf numFmtId="3" fontId="28" fillId="0" borderId="16" xfId="45" applyNumberFormat="1" applyFont="1" applyBorder="1"/>
    <xf numFmtId="165" fontId="28" fillId="0" borderId="20" xfId="45" applyNumberFormat="1" applyFont="1" applyBorder="1"/>
    <xf numFmtId="3" fontId="22" fillId="0" borderId="16" xfId="45" applyNumberFormat="1" applyFont="1" applyBorder="1"/>
    <xf numFmtId="3" fontId="22" fillId="0" borderId="13" xfId="45" applyNumberFormat="1" applyFont="1" applyBorder="1"/>
    <xf numFmtId="165" fontId="22" fillId="0" borderId="20" xfId="45" applyNumberFormat="1" applyFont="1" applyBorder="1"/>
    <xf numFmtId="3" fontId="22" fillId="0" borderId="21" xfId="45" applyNumberFormat="1" applyFont="1" applyBorder="1"/>
    <xf numFmtId="3" fontId="22" fillId="0" borderId="22" xfId="45" applyNumberFormat="1" applyFont="1" applyBorder="1"/>
    <xf numFmtId="165" fontId="22" fillId="0" borderId="23" xfId="45" applyNumberFormat="1" applyFont="1" applyBorder="1"/>
    <xf numFmtId="3" fontId="22" fillId="0" borderId="35" xfId="45" applyNumberFormat="1" applyFont="1" applyBorder="1"/>
    <xf numFmtId="3" fontId="22" fillId="0" borderId="36" xfId="45" applyNumberFormat="1" applyFont="1" applyBorder="1"/>
    <xf numFmtId="165" fontId="22" fillId="0" borderId="32" xfId="45" applyNumberFormat="1" applyFont="1" applyBorder="1"/>
    <xf numFmtId="0" fontId="35" fillId="0" borderId="41" xfId="0" applyFont="1" applyBorder="1" applyAlignment="1">
      <alignment horizontal="left" wrapText="1" indent="5"/>
    </xf>
    <xf numFmtId="0" fontId="38" fillId="0" borderId="18" xfId="49" applyFont="1" applyFill="1" applyBorder="1"/>
    <xf numFmtId="3" fontId="0" fillId="0" borderId="0" xfId="0" applyNumberFormat="1" applyFill="1" applyBorder="1"/>
    <xf numFmtId="0" fontId="34" fillId="0" borderId="54" xfId="50" applyFont="1" applyBorder="1" applyAlignment="1">
      <alignment horizontal="center" vertical="center" wrapText="1"/>
    </xf>
    <xf numFmtId="0" fontId="34" fillId="0" borderId="55" xfId="50" applyFont="1" applyBorder="1" applyAlignment="1">
      <alignment horizontal="center" vertical="center" wrapText="1"/>
    </xf>
    <xf numFmtId="0" fontId="34" fillId="0" borderId="56" xfId="50" applyFont="1" applyBorder="1" applyAlignment="1">
      <alignment horizontal="center" vertical="center" wrapText="1"/>
    </xf>
    <xf numFmtId="0" fontId="24" fillId="0" borderId="14" xfId="86" applyFont="1" applyFill="1" applyBorder="1" applyAlignment="1">
      <alignment horizontal="left" vertical="center" wrapText="1"/>
    </xf>
    <xf numFmtId="0" fontId="28" fillId="0" borderId="14" xfId="86" applyFont="1" applyFill="1" applyBorder="1" applyAlignment="1">
      <alignment wrapText="1"/>
    </xf>
    <xf numFmtId="0" fontId="28" fillId="0" borderId="14" xfId="86" applyFont="1" applyBorder="1" applyAlignment="1">
      <alignment wrapText="1"/>
    </xf>
    <xf numFmtId="0" fontId="0" fillId="0" borderId="14" xfId="0" applyFill="1" applyBorder="1" applyAlignment="1">
      <alignment wrapText="1"/>
    </xf>
    <xf numFmtId="0" fontId="0" fillId="0" borderId="14" xfId="0" applyFont="1" applyFill="1" applyBorder="1" applyAlignment="1">
      <alignment wrapText="1"/>
    </xf>
    <xf numFmtId="0" fontId="28" fillId="0" borderId="14" xfId="0" applyFont="1" applyFill="1" applyBorder="1" applyAlignment="1">
      <alignment wrapText="1"/>
    </xf>
    <xf numFmtId="0" fontId="33" fillId="0" borderId="14" xfId="86" applyFont="1" applyFill="1" applyBorder="1"/>
    <xf numFmtId="0" fontId="28" fillId="0" borderId="14" xfId="86" applyFont="1" applyFill="1" applyBorder="1"/>
    <xf numFmtId="3" fontId="21" fillId="0" borderId="33" xfId="49" applyNumberFormat="1" applyFont="1" applyFill="1" applyBorder="1" applyAlignment="1">
      <alignment vertical="center" wrapText="1"/>
    </xf>
    <xf numFmtId="3" fontId="21" fillId="0" borderId="37" xfId="49" applyNumberFormat="1" applyFont="1" applyFill="1" applyBorder="1" applyAlignment="1">
      <alignment vertical="center" wrapText="1"/>
    </xf>
    <xf numFmtId="165" fontId="21" fillId="0" borderId="38" xfId="49" applyNumberFormat="1" applyFont="1" applyFill="1" applyBorder="1" applyAlignment="1">
      <alignment vertical="center" wrapText="1"/>
    </xf>
    <xf numFmtId="3" fontId="20" fillId="0" borderId="16" xfId="0" applyNumberFormat="1" applyFont="1" applyFill="1" applyBorder="1"/>
    <xf numFmtId="165" fontId="20" fillId="0" borderId="20" xfId="49" applyNumberFormat="1" applyFont="1" applyFill="1" applyBorder="1" applyAlignment="1">
      <alignment vertical="center" wrapText="1"/>
    </xf>
    <xf numFmtId="3" fontId="21" fillId="0" borderId="16" xfId="49" applyNumberFormat="1" applyFont="1" applyFill="1" applyBorder="1" applyAlignment="1">
      <alignment vertical="center" wrapText="1"/>
    </xf>
    <xf numFmtId="3" fontId="23" fillId="0" borderId="16" xfId="0" applyNumberFormat="1" applyFont="1" applyFill="1" applyBorder="1"/>
    <xf numFmtId="3" fontId="21" fillId="0" borderId="21" xfId="86" applyNumberFormat="1" applyFont="1" applyFill="1" applyBorder="1"/>
    <xf numFmtId="3" fontId="21" fillId="0" borderId="22" xfId="86" applyNumberFormat="1" applyFont="1" applyFill="1" applyBorder="1" applyAlignment="1"/>
    <xf numFmtId="165" fontId="21" fillId="0" borderId="20" xfId="49" applyNumberFormat="1" applyFont="1" applyFill="1" applyBorder="1" applyAlignment="1">
      <alignment vertical="center" wrapText="1"/>
    </xf>
    <xf numFmtId="165" fontId="21" fillId="0" borderId="23" xfId="49" applyNumberFormat="1" applyFont="1" applyFill="1" applyBorder="1" applyAlignment="1">
      <alignment vertical="center" wrapText="1"/>
    </xf>
    <xf numFmtId="165" fontId="28" fillId="0" borderId="0" xfId="47" applyNumberFormat="1" applyFont="1"/>
    <xf numFmtId="0" fontId="21" fillId="0" borderId="13" xfId="47" applyFont="1" applyBorder="1"/>
    <xf numFmtId="0" fontId="28" fillId="0" borderId="13" xfId="47" applyFont="1" applyBorder="1"/>
    <xf numFmtId="3" fontId="20" fillId="0" borderId="13" xfId="47" applyNumberFormat="1" applyFont="1" applyBorder="1"/>
    <xf numFmtId="3" fontId="20" fillId="0" borderId="20" xfId="47" applyNumberFormat="1" applyFont="1" applyBorder="1"/>
    <xf numFmtId="3" fontId="20" fillId="29" borderId="13" xfId="51" applyNumberFormat="1" applyFont="1" applyFill="1" applyBorder="1" applyAlignment="1">
      <alignment horizontal="right" wrapText="1"/>
    </xf>
    <xf numFmtId="3" fontId="21" fillId="0" borderId="13" xfId="47" applyNumberFormat="1" applyFont="1" applyBorder="1"/>
    <xf numFmtId="3" fontId="21" fillId="0" borderId="13" xfId="47" applyNumberFormat="1" applyFont="1" applyBorder="1" applyAlignment="1">
      <alignment wrapText="1"/>
    </xf>
    <xf numFmtId="3" fontId="21" fillId="0" borderId="22" xfId="47" applyNumberFormat="1" applyFont="1" applyBorder="1"/>
    <xf numFmtId="165" fontId="20" fillId="0" borderId="20" xfId="47" applyNumberFormat="1" applyFont="1" applyBorder="1"/>
    <xf numFmtId="165" fontId="21" fillId="0" borderId="20" xfId="47" applyNumberFormat="1" applyFont="1" applyBorder="1"/>
    <xf numFmtId="0" fontId="28" fillId="0" borderId="20" xfId="47" applyFont="1" applyBorder="1"/>
    <xf numFmtId="0" fontId="0" fillId="0" borderId="0" xfId="0" applyFill="1"/>
    <xf numFmtId="0" fontId="22" fillId="0" borderId="0" xfId="0" applyFont="1" applyFill="1"/>
    <xf numFmtId="0" fontId="25" fillId="0" borderId="13" xfId="0" applyFont="1" applyFill="1" applyBorder="1" applyAlignment="1">
      <alignment horizontal="center" vertical="top" wrapText="1"/>
    </xf>
    <xf numFmtId="0" fontId="28" fillId="0" borderId="13" xfId="0" applyFont="1" applyFill="1" applyBorder="1" applyAlignment="1">
      <alignment horizontal="left" vertical="top" wrapText="1"/>
    </xf>
    <xf numFmtId="3" fontId="28" fillId="0" borderId="13" xfId="0" applyNumberFormat="1" applyFont="1" applyFill="1" applyBorder="1" applyAlignment="1">
      <alignment horizontal="right" vertical="top" wrapText="1"/>
    </xf>
    <xf numFmtId="0" fontId="22" fillId="0" borderId="13" xfId="0" applyFont="1" applyFill="1" applyBorder="1" applyAlignment="1">
      <alignment horizontal="left" vertical="top" wrapText="1"/>
    </xf>
    <xf numFmtId="3" fontId="22" fillId="0" borderId="13" xfId="0" applyNumberFormat="1" applyFont="1" applyFill="1" applyBorder="1" applyAlignment="1">
      <alignment horizontal="right" vertical="top" wrapText="1"/>
    </xf>
    <xf numFmtId="0" fontId="24" fillId="0" borderId="33" xfId="0" applyFont="1" applyFill="1" applyBorder="1" applyAlignment="1">
      <alignment horizontal="center" vertical="top" wrapText="1"/>
    </xf>
    <xf numFmtId="0" fontId="24" fillId="0" borderId="37" xfId="0" applyFont="1" applyFill="1" applyBorder="1" applyAlignment="1">
      <alignment horizontal="center" vertical="top" wrapText="1"/>
    </xf>
    <xf numFmtId="0" fontId="24" fillId="0" borderId="38" xfId="0" applyFont="1" applyFill="1" applyBorder="1" applyAlignment="1">
      <alignment horizontal="center" vertical="top" wrapText="1"/>
    </xf>
    <xf numFmtId="0" fontId="25" fillId="0" borderId="16" xfId="0" applyFont="1" applyFill="1" applyBorder="1" applyAlignment="1">
      <alignment horizontal="center" vertical="top" wrapText="1"/>
    </xf>
    <xf numFmtId="0" fontId="25" fillId="0" borderId="20" xfId="0" applyFont="1" applyFill="1" applyBorder="1" applyAlignment="1">
      <alignment horizontal="center" vertical="top" wrapText="1"/>
    </xf>
    <xf numFmtId="0" fontId="28" fillId="0" borderId="16" xfId="0" applyFont="1" applyFill="1" applyBorder="1" applyAlignment="1">
      <alignment horizontal="center" vertical="top" wrapText="1"/>
    </xf>
    <xf numFmtId="3" fontId="28" fillId="0" borderId="20" xfId="0" applyNumberFormat="1" applyFont="1" applyFill="1" applyBorder="1" applyAlignment="1">
      <alignment horizontal="right" vertical="top" wrapText="1"/>
    </xf>
    <xf numFmtId="0" fontId="22" fillId="0" borderId="16" xfId="0" applyFont="1" applyFill="1" applyBorder="1" applyAlignment="1">
      <alignment horizontal="center" vertical="top" wrapText="1"/>
    </xf>
    <xf numFmtId="3" fontId="22" fillId="0" borderId="20" xfId="0" applyNumberFormat="1" applyFont="1" applyFill="1" applyBorder="1" applyAlignment="1">
      <alignment horizontal="right" vertical="top" wrapText="1"/>
    </xf>
    <xf numFmtId="0" fontId="22" fillId="0" borderId="21" xfId="0" applyFont="1" applyFill="1" applyBorder="1" applyAlignment="1">
      <alignment horizontal="center" vertical="top" wrapText="1"/>
    </xf>
    <xf numFmtId="0" fontId="22" fillId="0" borderId="22" xfId="0" applyFont="1" applyFill="1" applyBorder="1" applyAlignment="1">
      <alignment horizontal="left" vertical="top" wrapText="1"/>
    </xf>
    <xf numFmtId="3" fontId="22" fillId="0" borderId="22" xfId="0" applyNumberFormat="1" applyFont="1" applyFill="1" applyBorder="1" applyAlignment="1">
      <alignment horizontal="right" vertical="top" wrapText="1"/>
    </xf>
    <xf numFmtId="3" fontId="22" fillId="0" borderId="23" xfId="0" applyNumberFormat="1" applyFont="1" applyFill="1" applyBorder="1" applyAlignment="1">
      <alignment horizontal="right" vertical="top" wrapText="1"/>
    </xf>
    <xf numFmtId="3" fontId="22" fillId="0" borderId="10" xfId="50" applyNumberFormat="1" applyFont="1" applyFill="1" applyBorder="1" applyAlignment="1">
      <alignment horizontal="right" wrapText="1"/>
    </xf>
    <xf numFmtId="49" fontId="35" fillId="0" borderId="16" xfId="86" applyNumberFormat="1" applyFont="1" applyFill="1" applyBorder="1" applyAlignment="1">
      <alignment wrapText="1"/>
    </xf>
    <xf numFmtId="0" fontId="25" fillId="0" borderId="0" xfId="48" applyFont="1" applyFill="1" applyAlignment="1">
      <alignment horizontal="center" vertical="center" wrapText="1"/>
    </xf>
    <xf numFmtId="0" fontId="28" fillId="0" borderId="0" xfId="86" applyFont="1" applyFill="1" applyBorder="1"/>
    <xf numFmtId="0" fontId="22" fillId="0" borderId="42" xfId="86" applyFont="1" applyFill="1" applyBorder="1"/>
    <xf numFmtId="3" fontId="20" fillId="0" borderId="13" xfId="87" applyNumberFormat="1" applyFont="1" applyBorder="1" applyAlignment="1"/>
    <xf numFmtId="166" fontId="20" fillId="0" borderId="13" xfId="0" applyNumberFormat="1" applyFont="1" applyBorder="1" applyAlignment="1">
      <alignment horizontal="right" wrapText="1"/>
    </xf>
    <xf numFmtId="3" fontId="21" fillId="0" borderId="13" xfId="87" applyNumberFormat="1" applyFont="1" applyFill="1" applyBorder="1" applyAlignment="1"/>
    <xf numFmtId="0" fontId="24" fillId="0" borderId="33" xfId="50" applyFont="1" applyFill="1" applyBorder="1" applyAlignment="1">
      <alignment horizontal="center" vertical="center" wrapText="1"/>
    </xf>
    <xf numFmtId="0" fontId="34" fillId="0" borderId="37" xfId="50" applyFont="1" applyBorder="1" applyAlignment="1">
      <alignment horizontal="center" vertical="center" wrapText="1"/>
    </xf>
    <xf numFmtId="0" fontId="34" fillId="0" borderId="38" xfId="50" applyFont="1" applyBorder="1" applyAlignment="1">
      <alignment horizontal="center" vertical="center" wrapText="1"/>
    </xf>
    <xf numFmtId="3" fontId="21" fillId="0" borderId="16" xfId="87" applyNumberFormat="1" applyFont="1" applyBorder="1" applyAlignment="1">
      <alignment wrapText="1"/>
    </xf>
    <xf numFmtId="3" fontId="20" fillId="0" borderId="16" xfId="87" applyNumberFormat="1" applyFont="1" applyBorder="1" applyAlignment="1">
      <alignment wrapText="1"/>
    </xf>
    <xf numFmtId="0" fontId="20" fillId="0" borderId="16" xfId="0" applyFont="1" applyFill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3" fontId="25" fillId="0" borderId="16" xfId="43" applyNumberFormat="1" applyFont="1" applyFill="1" applyBorder="1" applyAlignment="1">
      <alignment wrapText="1"/>
    </xf>
    <xf numFmtId="0" fontId="24" fillId="0" borderId="33" xfId="50" applyFont="1" applyBorder="1" applyAlignment="1">
      <alignment horizontal="center" vertical="center" wrapText="1"/>
    </xf>
    <xf numFmtId="0" fontId="25" fillId="0" borderId="16" xfId="50" applyFont="1" applyBorder="1" applyAlignment="1">
      <alignment horizontal="left" wrapText="1"/>
    </xf>
    <xf numFmtId="165" fontId="25" fillId="0" borderId="20" xfId="50" applyNumberFormat="1" applyFont="1" applyBorder="1"/>
    <xf numFmtId="0" fontId="25" fillId="29" borderId="16" xfId="49" applyFont="1" applyFill="1" applyBorder="1" applyAlignment="1">
      <alignment wrapText="1"/>
    </xf>
    <xf numFmtId="0" fontId="24" fillId="0" borderId="16" xfId="50" applyFont="1" applyBorder="1" applyAlignment="1">
      <alignment horizontal="left" wrapText="1"/>
    </xf>
    <xf numFmtId="165" fontId="24" fillId="0" borderId="20" xfId="50" applyNumberFormat="1" applyFont="1" applyBorder="1"/>
    <xf numFmtId="0" fontId="24" fillId="0" borderId="16" xfId="49" applyFont="1" applyBorder="1" applyAlignment="1">
      <alignment horizontal="left" wrapText="1"/>
    </xf>
    <xf numFmtId="0" fontId="24" fillId="29" borderId="16" xfId="50" applyFont="1" applyFill="1" applyBorder="1" applyAlignment="1">
      <alignment horizontal="left" wrapText="1"/>
    </xf>
    <xf numFmtId="0" fontId="20" fillId="0" borderId="16" xfId="50" applyFont="1" applyBorder="1" applyAlignment="1">
      <alignment wrapText="1"/>
    </xf>
    <xf numFmtId="3" fontId="25" fillId="0" borderId="20" xfId="50" applyNumberFormat="1" applyFont="1" applyBorder="1"/>
    <xf numFmtId="0" fontId="28" fillId="0" borderId="16" xfId="50" applyFont="1" applyBorder="1" applyAlignment="1">
      <alignment wrapText="1"/>
    </xf>
    <xf numFmtId="0" fontId="28" fillId="0" borderId="21" xfId="50" applyFont="1" applyBorder="1" applyAlignment="1">
      <alignment wrapText="1"/>
    </xf>
    <xf numFmtId="3" fontId="25" fillId="0" borderId="22" xfId="50" applyNumberFormat="1" applyFont="1" applyBorder="1"/>
    <xf numFmtId="3" fontId="25" fillId="0" borderId="23" xfId="50" applyNumberFormat="1" applyFont="1" applyBorder="1"/>
    <xf numFmtId="167" fontId="28" fillId="0" borderId="0" xfId="45" applyNumberFormat="1" applyFont="1"/>
    <xf numFmtId="167" fontId="20" fillId="0" borderId="20" xfId="45" applyNumberFormat="1" applyFont="1" applyBorder="1"/>
    <xf numFmtId="167" fontId="21" fillId="0" borderId="13" xfId="45" applyNumberFormat="1" applyFont="1" applyBorder="1"/>
    <xf numFmtId="167" fontId="21" fillId="0" borderId="20" xfId="45" applyNumberFormat="1" applyFont="1" applyBorder="1"/>
    <xf numFmtId="167" fontId="21" fillId="0" borderId="22" xfId="45" applyNumberFormat="1" applyFont="1" applyBorder="1"/>
    <xf numFmtId="167" fontId="22" fillId="0" borderId="0" xfId="45" applyNumberFormat="1" applyFont="1" applyBorder="1"/>
    <xf numFmtId="167" fontId="28" fillId="0" borderId="0" xfId="45" applyNumberFormat="1" applyFont="1" applyAlignment="1">
      <alignment horizontal="right"/>
    </xf>
    <xf numFmtId="167" fontId="34" fillId="0" borderId="38" xfId="50" applyNumberFormat="1" applyFont="1" applyBorder="1" applyAlignment="1">
      <alignment horizontal="center" vertical="center" wrapText="1"/>
    </xf>
    <xf numFmtId="3" fontId="20" fillId="0" borderId="13" xfId="45" applyNumberFormat="1" applyFont="1" applyBorder="1"/>
    <xf numFmtId="167" fontId="20" fillId="0" borderId="13" xfId="45" applyNumberFormat="1" applyFont="1" applyBorder="1"/>
    <xf numFmtId="164" fontId="20" fillId="0" borderId="13" xfId="45" applyNumberFormat="1" applyFont="1" applyBorder="1" applyAlignment="1">
      <alignment wrapText="1"/>
    </xf>
    <xf numFmtId="0" fontId="21" fillId="0" borderId="13" xfId="45" applyFont="1" applyBorder="1" applyAlignment="1">
      <alignment wrapText="1"/>
    </xf>
    <xf numFmtId="3" fontId="21" fillId="0" borderId="13" xfId="45" applyNumberFormat="1" applyFont="1" applyBorder="1"/>
    <xf numFmtId="0" fontId="20" fillId="0" borderId="13" xfId="45" applyNumberFormat="1" applyFont="1" applyBorder="1" applyAlignment="1">
      <alignment wrapText="1"/>
    </xf>
    <xf numFmtId="0" fontId="24" fillId="0" borderId="37" xfId="50" applyFont="1" applyFill="1" applyBorder="1" applyAlignment="1">
      <alignment horizontal="center" vertical="center" wrapText="1"/>
    </xf>
    <xf numFmtId="0" fontId="28" fillId="29" borderId="16" xfId="50" applyFont="1" applyFill="1" applyBorder="1" applyAlignment="1">
      <alignment wrapText="1"/>
    </xf>
    <xf numFmtId="0" fontId="20" fillId="29" borderId="16" xfId="50" applyFont="1" applyFill="1" applyBorder="1" applyAlignment="1">
      <alignment wrapText="1"/>
    </xf>
    <xf numFmtId="0" fontId="20" fillId="29" borderId="16" xfId="49" applyFont="1" applyFill="1" applyBorder="1" applyAlignment="1">
      <alignment wrapText="1"/>
    </xf>
    <xf numFmtId="49" fontId="20" fillId="0" borderId="16" xfId="45" applyNumberFormat="1" applyFont="1" applyBorder="1" applyAlignment="1">
      <alignment wrapText="1"/>
    </xf>
    <xf numFmtId="0" fontId="21" fillId="0" borderId="21" xfId="45" applyFont="1" applyBorder="1" applyAlignment="1">
      <alignment wrapText="1"/>
    </xf>
    <xf numFmtId="0" fontId="21" fillId="0" borderId="22" xfId="45" applyFont="1" applyBorder="1" applyAlignment="1">
      <alignment wrapText="1"/>
    </xf>
    <xf numFmtId="167" fontId="21" fillId="0" borderId="23" xfId="45" applyNumberFormat="1" applyFont="1" applyBorder="1"/>
    <xf numFmtId="0" fontId="20" fillId="0" borderId="13" xfId="45" applyFont="1" applyFill="1" applyBorder="1" applyAlignment="1">
      <alignment wrapText="1"/>
    </xf>
    <xf numFmtId="3" fontId="20" fillId="0" borderId="13" xfId="45" applyNumberFormat="1" applyFont="1" applyFill="1" applyBorder="1"/>
    <xf numFmtId="0" fontId="21" fillId="0" borderId="33" xfId="45" applyFont="1" applyBorder="1" applyAlignment="1">
      <alignment wrapText="1"/>
    </xf>
    <xf numFmtId="0" fontId="21" fillId="0" borderId="37" xfId="45" applyFont="1" applyBorder="1" applyAlignment="1">
      <alignment wrapText="1"/>
    </xf>
    <xf numFmtId="167" fontId="20" fillId="0" borderId="20" xfId="45" applyNumberFormat="1" applyFont="1" applyFill="1" applyBorder="1"/>
    <xf numFmtId="167" fontId="21" fillId="0" borderId="20" xfId="45" applyNumberFormat="1" applyFont="1" applyBorder="1" applyAlignment="1">
      <alignment wrapText="1"/>
    </xf>
    <xf numFmtId="3" fontId="21" fillId="0" borderId="22" xfId="45" applyNumberFormat="1" applyFont="1" applyBorder="1"/>
    <xf numFmtId="0" fontId="21" fillId="0" borderId="0" xfId="45" applyFont="1" applyBorder="1" applyAlignment="1">
      <alignment wrapText="1"/>
    </xf>
    <xf numFmtId="0" fontId="21" fillId="0" borderId="0" xfId="45" applyFont="1" applyBorder="1"/>
    <xf numFmtId="167" fontId="21" fillId="0" borderId="0" xfId="45" applyNumberFormat="1" applyFont="1" applyBorder="1"/>
    <xf numFmtId="0" fontId="21" fillId="0" borderId="13" xfId="47" applyFont="1" applyBorder="1" applyAlignment="1">
      <alignment wrapText="1"/>
    </xf>
    <xf numFmtId="0" fontId="21" fillId="29" borderId="13" xfId="51" applyFont="1" applyFill="1" applyBorder="1" applyAlignment="1">
      <alignment horizontal="center" vertical="center" wrapText="1"/>
    </xf>
    <xf numFmtId="0" fontId="28" fillId="0" borderId="13" xfId="47" applyFont="1" applyBorder="1" applyAlignment="1">
      <alignment wrapText="1"/>
    </xf>
    <xf numFmtId="165" fontId="20" fillId="0" borderId="13" xfId="47" applyNumberFormat="1" applyFont="1" applyBorder="1"/>
    <xf numFmtId="0" fontId="20" fillId="0" borderId="13" xfId="46" applyFont="1" applyBorder="1" applyAlignment="1">
      <alignment wrapText="1"/>
    </xf>
    <xf numFmtId="165" fontId="21" fillId="0" borderId="13" xfId="47" applyNumberFormat="1" applyFont="1" applyBorder="1"/>
    <xf numFmtId="0" fontId="20" fillId="0" borderId="13" xfId="47" applyFont="1" applyBorder="1" applyAlignment="1">
      <alignment wrapText="1"/>
    </xf>
    <xf numFmtId="0" fontId="20" fillId="0" borderId="13" xfId="46" applyFont="1" applyFill="1" applyBorder="1" applyAlignment="1">
      <alignment wrapText="1"/>
    </xf>
    <xf numFmtId="0" fontId="21" fillId="0" borderId="16" xfId="47" applyFont="1" applyBorder="1" applyAlignment="1">
      <alignment wrapText="1"/>
    </xf>
    <xf numFmtId="0" fontId="28" fillId="0" borderId="20" xfId="47" applyFont="1" applyBorder="1" applyAlignment="1">
      <alignment wrapText="1"/>
    </xf>
    <xf numFmtId="0" fontId="20" fillId="0" borderId="16" xfId="50" applyFont="1" applyBorder="1" applyAlignment="1">
      <alignment horizontal="left" wrapText="1"/>
    </xf>
    <xf numFmtId="0" fontId="20" fillId="0" borderId="16" xfId="46" applyFont="1" applyBorder="1" applyAlignment="1">
      <alignment wrapText="1"/>
    </xf>
    <xf numFmtId="0" fontId="20" fillId="0" borderId="16" xfId="47" applyFont="1" applyBorder="1" applyAlignment="1">
      <alignment wrapText="1"/>
    </xf>
    <xf numFmtId="0" fontId="21" fillId="0" borderId="21" xfId="47" applyFont="1" applyBorder="1" applyAlignment="1">
      <alignment wrapText="1"/>
    </xf>
    <xf numFmtId="165" fontId="21" fillId="0" borderId="22" xfId="47" applyNumberFormat="1" applyFont="1" applyBorder="1"/>
    <xf numFmtId="0" fontId="21" fillId="0" borderId="22" xfId="47" applyFont="1" applyBorder="1" applyAlignment="1">
      <alignment wrapText="1"/>
    </xf>
    <xf numFmtId="165" fontId="21" fillId="0" borderId="23" xfId="47" applyNumberFormat="1" applyFont="1" applyBorder="1"/>
    <xf numFmtId="0" fontId="21" fillId="0" borderId="0" xfId="47" applyFont="1" applyBorder="1" applyAlignment="1">
      <alignment wrapText="1"/>
    </xf>
    <xf numFmtId="3" fontId="21" fillId="0" borderId="0" xfId="47" applyNumberFormat="1" applyFont="1" applyBorder="1"/>
    <xf numFmtId="165" fontId="21" fillId="0" borderId="0" xfId="47" applyNumberFormat="1" applyFont="1" applyBorder="1"/>
    <xf numFmtId="3" fontId="21" fillId="0" borderId="17" xfId="47" applyNumberFormat="1" applyFont="1" applyBorder="1"/>
    <xf numFmtId="3" fontId="20" fillId="0" borderId="13" xfId="47" applyNumberFormat="1" applyFont="1" applyBorder="1" applyAlignment="1">
      <alignment wrapText="1"/>
    </xf>
    <xf numFmtId="3" fontId="28" fillId="0" borderId="13" xfId="47" applyNumberFormat="1" applyFont="1" applyBorder="1"/>
    <xf numFmtId="165" fontId="28" fillId="0" borderId="20" xfId="47" applyNumberFormat="1" applyFont="1" applyBorder="1"/>
    <xf numFmtId="165" fontId="21" fillId="0" borderId="32" xfId="47" applyNumberFormat="1" applyFont="1" applyBorder="1"/>
    <xf numFmtId="165" fontId="21" fillId="0" borderId="13" xfId="47" applyNumberFormat="1" applyFont="1" applyBorder="1" applyAlignment="1">
      <alignment wrapText="1"/>
    </xf>
    <xf numFmtId="0" fontId="20" fillId="0" borderId="22" xfId="45" applyFont="1" applyBorder="1" applyAlignment="1">
      <alignment wrapText="1"/>
    </xf>
    <xf numFmtId="0" fontId="0" fillId="0" borderId="0" xfId="0" applyFill="1"/>
    <xf numFmtId="0" fontId="35" fillId="0" borderId="0" xfId="88" applyFont="1"/>
    <xf numFmtId="0" fontId="35" fillId="0" borderId="0" xfId="42" applyFont="1"/>
    <xf numFmtId="0" fontId="40" fillId="0" borderId="57" xfId="89" applyFont="1" applyBorder="1" applyAlignment="1">
      <alignment horizontal="center"/>
    </xf>
    <xf numFmtId="0" fontId="40" fillId="0" borderId="58" xfId="89" applyFont="1" applyBorder="1" applyAlignment="1">
      <alignment horizontal="center"/>
    </xf>
    <xf numFmtId="0" fontId="35" fillId="0" borderId="60" xfId="89" applyFont="1" applyBorder="1" applyAlignment="1">
      <alignment horizontal="center"/>
    </xf>
    <xf numFmtId="0" fontId="35" fillId="0" borderId="61" xfId="89" applyFont="1" applyBorder="1" applyAlignment="1">
      <alignment horizontal="center"/>
    </xf>
    <xf numFmtId="0" fontId="40" fillId="0" borderId="61" xfId="89" applyFont="1" applyBorder="1" applyAlignment="1">
      <alignment horizontal="center"/>
    </xf>
    <xf numFmtId="0" fontId="40" fillId="0" borderId="60" xfId="89" applyFont="1" applyBorder="1" applyAlignment="1">
      <alignment horizontal="center" wrapText="1"/>
    </xf>
    <xf numFmtId="0" fontId="35" fillId="0" borderId="62" xfId="89" applyFont="1" applyBorder="1" applyAlignment="1">
      <alignment horizontal="center"/>
    </xf>
    <xf numFmtId="0" fontId="35" fillId="0" borderId="63" xfId="89" applyFont="1" applyBorder="1" applyAlignment="1">
      <alignment horizontal="center"/>
    </xf>
    <xf numFmtId="0" fontId="40" fillId="0" borderId="63" xfId="89" applyFont="1" applyBorder="1" applyAlignment="1">
      <alignment horizontal="center"/>
    </xf>
    <xf numFmtId="0" fontId="35" fillId="0" borderId="63" xfId="89" applyFont="1" applyBorder="1" applyAlignment="1">
      <alignment horizontal="center" wrapText="1"/>
    </xf>
    <xf numFmtId="0" fontId="40" fillId="0" borderId="62" xfId="89" applyFont="1" applyBorder="1" applyAlignment="1">
      <alignment wrapText="1"/>
    </xf>
    <xf numFmtId="0" fontId="40" fillId="0" borderId="10" xfId="89" applyFont="1" applyBorder="1" applyAlignment="1">
      <alignment horizontal="center"/>
    </xf>
    <xf numFmtId="0" fontId="40" fillId="0" borderId="64" xfId="89" applyFont="1" applyBorder="1" applyAlignment="1">
      <alignment horizontal="center"/>
    </xf>
    <xf numFmtId="0" fontId="40" fillId="0" borderId="65" xfId="89" applyFont="1" applyBorder="1" applyAlignment="1">
      <alignment horizontal="center"/>
    </xf>
    <xf numFmtId="0" fontId="40" fillId="0" borderId="10" xfId="88" applyFont="1" applyBorder="1" applyAlignment="1">
      <alignment horizontal="center"/>
    </xf>
    <xf numFmtId="0" fontId="40" fillId="0" borderId="58" xfId="89" applyFont="1" applyBorder="1"/>
    <xf numFmtId="0" fontId="35" fillId="32" borderId="58" xfId="89" applyFont="1" applyFill="1" applyBorder="1"/>
    <xf numFmtId="0" fontId="35" fillId="0" borderId="66" xfId="89" applyFont="1" applyBorder="1"/>
    <xf numFmtId="0" fontId="35" fillId="0" borderId="67" xfId="89" applyFont="1" applyBorder="1"/>
    <xf numFmtId="0" fontId="35" fillId="0" borderId="10" xfId="88" applyFont="1" applyBorder="1"/>
    <xf numFmtId="0" fontId="40" fillId="0" borderId="61" xfId="89" applyFont="1" applyBorder="1"/>
    <xf numFmtId="0" fontId="35" fillId="32" borderId="61" xfId="89" applyFont="1" applyFill="1" applyBorder="1"/>
    <xf numFmtId="0" fontId="35" fillId="0" borderId="61" xfId="89" applyFont="1" applyBorder="1"/>
    <xf numFmtId="0" fontId="35" fillId="0" borderId="0" xfId="89" applyFont="1" applyBorder="1"/>
    <xf numFmtId="0" fontId="35" fillId="0" borderId="10" xfId="89" applyFont="1" applyBorder="1" applyAlignment="1">
      <alignment horizontal="center"/>
    </xf>
    <xf numFmtId="0" fontId="35" fillId="0" borderId="10" xfId="89" applyFont="1" applyBorder="1"/>
    <xf numFmtId="0" fontId="35" fillId="0" borderId="59" xfId="89" applyFont="1" applyBorder="1"/>
    <xf numFmtId="0" fontId="40" fillId="0" borderId="66" xfId="89" applyFont="1" applyBorder="1"/>
    <xf numFmtId="0" fontId="35" fillId="0" borderId="58" xfId="89" applyFont="1" applyBorder="1"/>
    <xf numFmtId="0" fontId="35" fillId="0" borderId="15" xfId="89" applyFont="1" applyBorder="1"/>
    <xf numFmtId="0" fontId="40" fillId="0" borderId="68" xfId="89" applyFont="1" applyBorder="1"/>
    <xf numFmtId="168" fontId="40" fillId="0" borderId="10" xfId="89" applyNumberFormat="1" applyFont="1" applyBorder="1"/>
    <xf numFmtId="0" fontId="35" fillId="0" borderId="62" xfId="88" applyFont="1" applyBorder="1" applyAlignment="1">
      <alignment wrapText="1"/>
    </xf>
    <xf numFmtId="0" fontId="35" fillId="0" borderId="62" xfId="88" applyFont="1" applyBorder="1" applyAlignment="1">
      <alignment horizontal="center"/>
    </xf>
    <xf numFmtId="3" fontId="35" fillId="0" borderId="10" xfId="89" applyNumberFormat="1" applyFont="1" applyBorder="1"/>
    <xf numFmtId="3" fontId="35" fillId="0" borderId="59" xfId="89" applyNumberFormat="1" applyFont="1" applyBorder="1"/>
    <xf numFmtId="3" fontId="35" fillId="0" borderId="10" xfId="88" applyNumberFormat="1" applyFont="1" applyBorder="1"/>
    <xf numFmtId="0" fontId="35" fillId="0" borderId="10" xfId="88" applyFont="1" applyBorder="1" applyAlignment="1">
      <alignment wrapText="1"/>
    </xf>
    <xf numFmtId="0" fontId="35" fillId="0" borderId="10" xfId="88" applyFont="1" applyBorder="1" applyAlignment="1">
      <alignment horizontal="center"/>
    </xf>
    <xf numFmtId="168" fontId="35" fillId="0" borderId="10" xfId="89" applyNumberFormat="1" applyFont="1" applyBorder="1"/>
    <xf numFmtId="0" fontId="40" fillId="0" borderId="10" xfId="88" applyFont="1" applyBorder="1" applyAlignment="1">
      <alignment wrapText="1"/>
    </xf>
    <xf numFmtId="3" fontId="40" fillId="0" borderId="10" xfId="89" applyNumberFormat="1" applyFont="1" applyBorder="1"/>
    <xf numFmtId="0" fontId="40" fillId="0" borderId="0" xfId="88" applyFont="1"/>
    <xf numFmtId="0" fontId="35" fillId="0" borderId="57" xfId="88" applyFont="1" applyBorder="1" applyAlignment="1">
      <alignment horizontal="center"/>
    </xf>
    <xf numFmtId="0" fontId="40" fillId="0" borderId="10" xfId="89" applyFont="1" applyBorder="1"/>
    <xf numFmtId="0" fontId="35" fillId="32" borderId="10" xfId="89" applyFont="1" applyFill="1" applyBorder="1"/>
    <xf numFmtId="0" fontId="35" fillId="0" borderId="10" xfId="89" applyFont="1" applyBorder="1" applyAlignment="1">
      <alignment horizontal="left" wrapText="1"/>
    </xf>
    <xf numFmtId="3" fontId="35" fillId="0" borderId="10" xfId="89" applyNumberFormat="1" applyFont="1" applyBorder="1" applyAlignment="1">
      <alignment horizontal="right" wrapText="1"/>
    </xf>
    <xf numFmtId="3" fontId="35" fillId="0" borderId="10" xfId="89" applyNumberFormat="1" applyFont="1" applyBorder="1" applyAlignment="1">
      <alignment horizontal="right"/>
    </xf>
    <xf numFmtId="0" fontId="35" fillId="0" borderId="0" xfId="90" applyFont="1"/>
    <xf numFmtId="0" fontId="44" fillId="0" borderId="0" xfId="0" applyFont="1"/>
    <xf numFmtId="0" fontId="35" fillId="0" borderId="0" xfId="90" applyFont="1" applyAlignment="1">
      <alignment horizontal="center"/>
    </xf>
    <xf numFmtId="0" fontId="40" fillId="0" borderId="57" xfId="90" applyFont="1" applyBorder="1" applyAlignment="1">
      <alignment horizontal="center"/>
    </xf>
    <xf numFmtId="0" fontId="40" fillId="0" borderId="58" xfId="90" applyFont="1" applyBorder="1" applyAlignment="1">
      <alignment horizontal="center"/>
    </xf>
    <xf numFmtId="0" fontId="35" fillId="0" borderId="60" xfId="90" applyFont="1" applyBorder="1" applyAlignment="1">
      <alignment horizontal="center"/>
    </xf>
    <xf numFmtId="0" fontId="40" fillId="0" borderId="60" xfId="90" applyFont="1" applyBorder="1" applyAlignment="1">
      <alignment horizontal="center"/>
    </xf>
    <xf numFmtId="0" fontId="40" fillId="0" borderId="61" xfId="90" applyFont="1" applyBorder="1" applyAlignment="1">
      <alignment horizontal="center"/>
    </xf>
    <xf numFmtId="0" fontId="40" fillId="0" borderId="61" xfId="90" applyFont="1" applyBorder="1" applyAlignment="1">
      <alignment horizontal="center" wrapText="1"/>
    </xf>
    <xf numFmtId="0" fontId="35" fillId="0" borderId="62" xfId="90" applyFont="1" applyBorder="1" applyAlignment="1">
      <alignment horizontal="center"/>
    </xf>
    <xf numFmtId="0" fontId="40" fillId="0" borderId="63" xfId="90" applyFont="1" applyBorder="1" applyAlignment="1">
      <alignment horizontal="center"/>
    </xf>
    <xf numFmtId="0" fontId="35" fillId="0" borderId="63" xfId="90" applyFont="1" applyBorder="1" applyAlignment="1">
      <alignment horizontal="center"/>
    </xf>
    <xf numFmtId="0" fontId="40" fillId="0" borderId="10" xfId="90" applyFont="1" applyBorder="1" applyAlignment="1">
      <alignment horizontal="center"/>
    </xf>
    <xf numFmtId="0" fontId="40" fillId="0" borderId="10" xfId="90" applyFont="1" applyBorder="1" applyAlignment="1">
      <alignment wrapText="1"/>
    </xf>
    <xf numFmtId="0" fontId="35" fillId="32" borderId="10" xfId="90" applyFont="1" applyFill="1" applyBorder="1"/>
    <xf numFmtId="0" fontId="35" fillId="0" borderId="10" xfId="90" applyFont="1" applyBorder="1"/>
    <xf numFmtId="0" fontId="40" fillId="0" borderId="62" xfId="90" applyFont="1" applyBorder="1" applyAlignment="1">
      <alignment horizontal="center"/>
    </xf>
    <xf numFmtId="0" fontId="35" fillId="0" borderId="62" xfId="90" applyFont="1" applyBorder="1"/>
    <xf numFmtId="0" fontId="40" fillId="0" borderId="10" xfId="90" applyFont="1" applyFill="1" applyBorder="1"/>
    <xf numFmtId="0" fontId="35" fillId="0" borderId="57" xfId="90" applyFont="1" applyBorder="1"/>
    <xf numFmtId="3" fontId="40" fillId="0" borderId="10" xfId="90" applyNumberFormat="1" applyFont="1" applyBorder="1"/>
    <xf numFmtId="3" fontId="35" fillId="0" borderId="10" xfId="90" applyNumberFormat="1" applyFont="1" applyBorder="1"/>
    <xf numFmtId="0" fontId="40" fillId="0" borderId="57" xfId="90" applyFont="1" applyFill="1" applyBorder="1"/>
    <xf numFmtId="3" fontId="40" fillId="0" borderId="57" xfId="90" applyNumberFormat="1" applyFont="1" applyBorder="1"/>
    <xf numFmtId="0" fontId="40" fillId="0" borderId="10" xfId="90" applyFont="1" applyBorder="1"/>
    <xf numFmtId="3" fontId="35" fillId="0" borderId="62" xfId="90" applyNumberFormat="1" applyFont="1" applyBorder="1"/>
    <xf numFmtId="0" fontId="35" fillId="0" borderId="0" xfId="90" applyFont="1" applyBorder="1"/>
    <xf numFmtId="3" fontId="35" fillId="0" borderId="57" xfId="90" applyNumberFormat="1" applyFont="1" applyBorder="1"/>
    <xf numFmtId="0" fontId="28" fillId="0" borderId="0" xfId="91"/>
    <xf numFmtId="0" fontId="46" fillId="0" borderId="69" xfId="92" applyFont="1" applyBorder="1" applyAlignment="1">
      <alignment horizontal="center"/>
    </xf>
    <xf numFmtId="0" fontId="46" fillId="0" borderId="70" xfId="92" applyFont="1" applyBorder="1" applyAlignment="1">
      <alignment horizontal="center"/>
    </xf>
    <xf numFmtId="0" fontId="46" fillId="0" borderId="71" xfId="92" applyFont="1" applyBorder="1" applyAlignment="1">
      <alignment horizontal="center"/>
    </xf>
    <xf numFmtId="0" fontId="47" fillId="0" borderId="72" xfId="92" applyFont="1" applyBorder="1"/>
    <xf numFmtId="0" fontId="47" fillId="0" borderId="73" xfId="92" applyFont="1" applyBorder="1"/>
    <xf numFmtId="0" fontId="48" fillId="0" borderId="73" xfId="92" applyFont="1" applyBorder="1" applyAlignment="1">
      <alignment horizontal="center"/>
    </xf>
    <xf numFmtId="0" fontId="46" fillId="0" borderId="73" xfId="92" applyFont="1" applyBorder="1" applyAlignment="1">
      <alignment horizontal="center"/>
    </xf>
    <xf numFmtId="0" fontId="46" fillId="0" borderId="74" xfId="92" applyFont="1" applyBorder="1" applyAlignment="1">
      <alignment horizontal="center"/>
    </xf>
    <xf numFmtId="0" fontId="46" fillId="0" borderId="75" xfId="92" applyFont="1" applyBorder="1" applyAlignment="1">
      <alignment horizontal="center"/>
    </xf>
    <xf numFmtId="0" fontId="46" fillId="0" borderId="76" xfId="92" applyFont="1" applyBorder="1" applyAlignment="1">
      <alignment horizontal="center"/>
    </xf>
    <xf numFmtId="0" fontId="46" fillId="0" borderId="77" xfId="92" applyFont="1" applyBorder="1" applyAlignment="1">
      <alignment horizontal="center"/>
    </xf>
    <xf numFmtId="0" fontId="49" fillId="0" borderId="16" xfId="92" applyFont="1" applyBorder="1" applyAlignment="1">
      <alignment horizontal="center"/>
    </xf>
    <xf numFmtId="0" fontId="49" fillId="0" borderId="13" xfId="92" applyFont="1" applyBorder="1" applyAlignment="1">
      <alignment wrapText="1"/>
    </xf>
    <xf numFmtId="0" fontId="49" fillId="0" borderId="13" xfId="92" applyFont="1" applyBorder="1"/>
    <xf numFmtId="168" fontId="38" fillId="0" borderId="13" xfId="92" applyNumberFormat="1" applyFont="1" applyBorder="1" applyAlignment="1">
      <alignment horizontal="right"/>
    </xf>
    <xf numFmtId="168" fontId="38" fillId="0" borderId="20" xfId="92" applyNumberFormat="1" applyFont="1" applyBorder="1" applyAlignment="1">
      <alignment horizontal="right"/>
    </xf>
    <xf numFmtId="0" fontId="15" fillId="0" borderId="16" xfId="92" applyFont="1" applyBorder="1" applyAlignment="1">
      <alignment horizontal="center"/>
    </xf>
    <xf numFmtId="0" fontId="15" fillId="0" borderId="13" xfId="92" applyFont="1" applyBorder="1"/>
    <xf numFmtId="168" fontId="37" fillId="0" borderId="13" xfId="92" applyNumberFormat="1" applyFont="1" applyBorder="1" applyAlignment="1">
      <alignment horizontal="right"/>
    </xf>
    <xf numFmtId="168" fontId="37" fillId="0" borderId="20" xfId="92" applyNumberFormat="1" applyFont="1" applyBorder="1" applyAlignment="1">
      <alignment horizontal="right"/>
    </xf>
    <xf numFmtId="0" fontId="38" fillId="0" borderId="16" xfId="92" applyFont="1" applyBorder="1" applyAlignment="1">
      <alignment horizontal="center" wrapText="1"/>
    </xf>
    <xf numFmtId="0" fontId="38" fillId="0" borderId="13" xfId="92" applyFont="1" applyBorder="1" applyAlignment="1">
      <alignment wrapText="1"/>
    </xf>
    <xf numFmtId="0" fontId="38" fillId="0" borderId="36" xfId="92" applyFont="1" applyBorder="1" applyAlignment="1">
      <alignment wrapText="1"/>
    </xf>
    <xf numFmtId="0" fontId="38" fillId="0" borderId="36" xfId="92" applyFont="1" applyBorder="1"/>
    <xf numFmtId="168" fontId="38" fillId="0" borderId="36" xfId="92" applyNumberFormat="1" applyFont="1" applyBorder="1"/>
    <xf numFmtId="0" fontId="28" fillId="0" borderId="13" xfId="91" applyBorder="1"/>
    <xf numFmtId="0" fontId="37" fillId="0" borderId="13" xfId="92" applyFont="1" applyBorder="1"/>
    <xf numFmtId="3" fontId="50" fillId="29" borderId="10" xfId="50" applyNumberFormat="1" applyFont="1" applyFill="1" applyBorder="1" applyAlignment="1">
      <alignment horizontal="right" wrapText="1"/>
    </xf>
    <xf numFmtId="3" fontId="37" fillId="0" borderId="13" xfId="92" applyNumberFormat="1" applyFont="1" applyBorder="1" applyAlignment="1">
      <alignment horizontal="right"/>
    </xf>
    <xf numFmtId="3" fontId="37" fillId="0" borderId="20" xfId="92" applyNumberFormat="1" applyFont="1" applyBorder="1" applyAlignment="1">
      <alignment horizontal="right"/>
    </xf>
    <xf numFmtId="0" fontId="37" fillId="0" borderId="13" xfId="92" applyFont="1" applyBorder="1" applyAlignment="1">
      <alignment wrapText="1"/>
    </xf>
    <xf numFmtId="3" fontId="50" fillId="29" borderId="11" xfId="50" applyNumberFormat="1" applyFont="1" applyFill="1" applyBorder="1" applyAlignment="1">
      <alignment horizontal="right" wrapText="1"/>
    </xf>
    <xf numFmtId="0" fontId="38" fillId="0" borderId="78" xfId="92" applyFont="1" applyBorder="1" applyAlignment="1">
      <alignment horizontal="center" wrapText="1"/>
    </xf>
    <xf numFmtId="0" fontId="38" fillId="0" borderId="79" xfId="92" applyFont="1" applyBorder="1" applyAlignment="1">
      <alignment wrapText="1"/>
    </xf>
    <xf numFmtId="0" fontId="15" fillId="0" borderId="79" xfId="92" applyFont="1" applyBorder="1"/>
    <xf numFmtId="168" fontId="37" fillId="0" borderId="79" xfId="92" applyNumberFormat="1" applyFont="1" applyBorder="1" applyAlignment="1">
      <alignment horizontal="right"/>
    </xf>
    <xf numFmtId="168" fontId="37" fillId="0" borderId="80" xfId="92" applyNumberFormat="1" applyFont="1" applyBorder="1" applyAlignment="1">
      <alignment horizontal="right"/>
    </xf>
    <xf numFmtId="0" fontId="49" fillId="0" borderId="28" xfId="92" applyFont="1" applyBorder="1" applyAlignment="1">
      <alignment horizontal="center"/>
    </xf>
    <xf numFmtId="0" fontId="49" fillId="0" borderId="30" xfId="92" applyFont="1" applyBorder="1"/>
    <xf numFmtId="3" fontId="49" fillId="0" borderId="30" xfId="92" applyNumberFormat="1" applyFont="1" applyBorder="1" applyAlignment="1">
      <alignment horizontal="right"/>
    </xf>
    <xf numFmtId="3" fontId="49" fillId="0" borderId="29" xfId="92" applyNumberFormat="1" applyFont="1" applyBorder="1" applyAlignment="1">
      <alignment horizontal="right"/>
    </xf>
    <xf numFmtId="0" fontId="28" fillId="0" borderId="0" xfId="93" applyFont="1"/>
    <xf numFmtId="0" fontId="25" fillId="0" borderId="0" xfId="93" applyFont="1" applyAlignment="1">
      <alignment horizontal="justify" wrapText="1"/>
    </xf>
    <xf numFmtId="0" fontId="28" fillId="0" borderId="0" xfId="93" applyFont="1" applyAlignment="1">
      <alignment wrapText="1"/>
    </xf>
    <xf numFmtId="0" fontId="51" fillId="0" borderId="57" xfId="93" applyFont="1" applyBorder="1" applyAlignment="1">
      <alignment horizontal="left" wrapText="1"/>
    </xf>
    <xf numFmtId="0" fontId="21" fillId="0" borderId="10" xfId="93" applyFont="1" applyBorder="1" applyAlignment="1">
      <alignment horizontal="right"/>
    </xf>
    <xf numFmtId="0" fontId="20" fillId="0" borderId="10" xfId="93" applyFont="1" applyBorder="1" applyAlignment="1">
      <alignment wrapText="1"/>
    </xf>
    <xf numFmtId="0" fontId="20" fillId="0" borderId="10" xfId="93" applyFont="1" applyBorder="1" applyAlignment="1"/>
    <xf numFmtId="3" fontId="20" fillId="0" borderId="13" xfId="93" applyNumberFormat="1" applyFont="1" applyBorder="1"/>
    <xf numFmtId="0" fontId="20" fillId="0" borderId="10" xfId="93" applyFont="1" applyBorder="1"/>
    <xf numFmtId="3" fontId="20" fillId="0" borderId="10" xfId="93" applyNumberFormat="1" applyFont="1" applyBorder="1"/>
    <xf numFmtId="0" fontId="21" fillId="0" borderId="10" xfId="93" applyFont="1" applyBorder="1" applyAlignment="1">
      <alignment wrapText="1"/>
    </xf>
    <xf numFmtId="3" fontId="21" fillId="0" borderId="10" xfId="93" applyNumberFormat="1" applyFont="1" applyBorder="1"/>
    <xf numFmtId="0" fontId="22" fillId="0" borderId="0" xfId="93" applyFont="1"/>
    <xf numFmtId="0" fontId="20" fillId="0" borderId="0" xfId="93" applyFont="1" applyBorder="1" applyAlignment="1">
      <alignment wrapText="1"/>
    </xf>
    <xf numFmtId="0" fontId="20" fillId="0" borderId="0" xfId="93" applyFont="1" applyBorder="1" applyAlignment="1"/>
    <xf numFmtId="0" fontId="20" fillId="0" borderId="0" xfId="93" applyFont="1" applyBorder="1"/>
    <xf numFmtId="0" fontId="20" fillId="0" borderId="0" xfId="93" applyFont="1" applyAlignment="1">
      <alignment wrapText="1"/>
    </xf>
    <xf numFmtId="0" fontId="20" fillId="0" borderId="0" xfId="93" applyFont="1"/>
    <xf numFmtId="0" fontId="21" fillId="0" borderId="10" xfId="93" applyFont="1" applyBorder="1" applyAlignment="1">
      <alignment horizontal="center" wrapText="1"/>
    </xf>
    <xf numFmtId="0" fontId="20" fillId="0" borderId="62" xfId="93" applyFont="1" applyBorder="1" applyAlignment="1">
      <alignment wrapText="1"/>
    </xf>
    <xf numFmtId="0" fontId="20" fillId="0" borderId="10" xfId="93" applyFont="1" applyBorder="1" applyAlignment="1">
      <alignment horizontal="center"/>
    </xf>
    <xf numFmtId="0" fontId="51" fillId="0" borderId="10" xfId="93" applyFont="1" applyBorder="1" applyAlignment="1">
      <alignment wrapText="1"/>
    </xf>
    <xf numFmtId="0" fontId="51" fillId="0" borderId="10" xfId="93" applyFont="1" applyBorder="1" applyAlignment="1">
      <alignment horizontal="center"/>
    </xf>
    <xf numFmtId="3" fontId="51" fillId="0" borderId="10" xfId="93" applyNumberFormat="1" applyFont="1" applyBorder="1"/>
    <xf numFmtId="3" fontId="28" fillId="0" borderId="0" xfId="93" applyNumberFormat="1" applyFont="1"/>
    <xf numFmtId="0" fontId="40" fillId="0" borderId="57" xfId="94" applyFont="1" applyBorder="1" applyAlignment="1">
      <alignment horizontal="center" wrapText="1"/>
    </xf>
    <xf numFmtId="3" fontId="20" fillId="0" borderId="10" xfId="93" applyNumberFormat="1" applyFont="1" applyBorder="1" applyAlignment="1">
      <alignment wrapText="1"/>
    </xf>
    <xf numFmtId="3" fontId="20" fillId="0" borderId="10" xfId="93" applyNumberFormat="1" applyFont="1" applyBorder="1" applyAlignment="1"/>
    <xf numFmtId="0" fontId="24" fillId="0" borderId="0" xfId="93" applyFont="1" applyBorder="1" applyAlignment="1">
      <alignment wrapText="1"/>
    </xf>
    <xf numFmtId="0" fontId="35" fillId="0" borderId="0" xfId="95" applyFont="1" applyAlignment="1"/>
    <xf numFmtId="3" fontId="35" fillId="0" borderId="0" xfId="95" applyNumberFormat="1" applyFont="1" applyAlignment="1"/>
    <xf numFmtId="3" fontId="35" fillId="0" borderId="0" xfId="95" applyNumberFormat="1" applyFont="1" applyAlignment="1">
      <alignment horizontal="right"/>
    </xf>
    <xf numFmtId="0" fontId="35" fillId="0" borderId="0" xfId="95" applyFont="1"/>
    <xf numFmtId="3" fontId="35" fillId="0" borderId="0" xfId="95" applyNumberFormat="1" applyFont="1"/>
    <xf numFmtId="0" fontId="35" fillId="0" borderId="10" xfId="95" applyFont="1" applyBorder="1" applyAlignment="1">
      <alignment horizontal="center" vertical="center" wrapText="1"/>
    </xf>
    <xf numFmtId="3" fontId="35" fillId="0" borderId="10" xfId="95" applyNumberFormat="1" applyFont="1" applyBorder="1" applyAlignment="1">
      <alignment horizontal="center" vertical="center" wrapText="1"/>
    </xf>
    <xf numFmtId="0" fontId="35" fillId="0" borderId="10" xfId="95" applyFont="1" applyBorder="1"/>
    <xf numFmtId="3" fontId="35" fillId="0" borderId="10" xfId="95" applyNumberFormat="1" applyFont="1" applyBorder="1"/>
    <xf numFmtId="0" fontId="35" fillId="0" borderId="10" xfId="95" applyFont="1" applyBorder="1" applyAlignment="1">
      <alignment wrapText="1"/>
    </xf>
    <xf numFmtId="3" fontId="35" fillId="0" borderId="10" xfId="95" applyNumberFormat="1" applyFont="1" applyBorder="1" applyAlignment="1">
      <alignment wrapText="1"/>
    </xf>
    <xf numFmtId="0" fontId="44" fillId="0" borderId="57" xfId="95" applyFont="1" applyBorder="1" applyAlignment="1">
      <alignment horizontal="left" wrapText="1" indent="1"/>
    </xf>
    <xf numFmtId="0" fontId="52" fillId="0" borderId="0" xfId="42" applyFont="1"/>
    <xf numFmtId="3" fontId="40" fillId="0" borderId="0" xfId="42" applyNumberFormat="1" applyFont="1"/>
    <xf numFmtId="0" fontId="40" fillId="0" borderId="10" xfId="95" applyFont="1" applyBorder="1"/>
    <xf numFmtId="3" fontId="40" fillId="0" borderId="10" xfId="95" applyNumberFormat="1" applyFont="1" applyBorder="1"/>
    <xf numFmtId="3" fontId="35" fillId="0" borderId="0" xfId="42" applyNumberFormat="1" applyFont="1"/>
    <xf numFmtId="0" fontId="35" fillId="0" borderId="0" xfId="95" applyFont="1" applyAlignment="1">
      <alignment wrapText="1"/>
    </xf>
    <xf numFmtId="167" fontId="35" fillId="0" borderId="0" xfId="95" applyNumberFormat="1" applyFont="1"/>
    <xf numFmtId="0" fontId="40" fillId="0" borderId="13" xfId="95" applyFont="1" applyBorder="1" applyAlignment="1">
      <alignment horizontal="center" wrapText="1"/>
    </xf>
    <xf numFmtId="0" fontId="40" fillId="0" borderId="13" xfId="95" applyFont="1" applyBorder="1" applyAlignment="1">
      <alignment horizontal="center"/>
    </xf>
    <xf numFmtId="0" fontId="44" fillId="0" borderId="13" xfId="95" applyFont="1" applyBorder="1"/>
    <xf numFmtId="3" fontId="40" fillId="0" borderId="13" xfId="95" applyNumberFormat="1" applyFont="1" applyBorder="1" applyAlignment="1">
      <alignment horizontal="center"/>
    </xf>
    <xf numFmtId="0" fontId="44" fillId="0" borderId="13" xfId="95" applyFont="1" applyBorder="1" applyAlignment="1">
      <alignment horizontal="center" wrapText="1"/>
    </xf>
    <xf numFmtId="0" fontId="44" fillId="0" borderId="13" xfId="95" applyFont="1" applyBorder="1" applyAlignment="1">
      <alignment horizontal="center"/>
    </xf>
    <xf numFmtId="167" fontId="40" fillId="0" borderId="13" xfId="95" applyNumberFormat="1" applyFont="1" applyBorder="1" applyAlignment="1">
      <alignment horizontal="center"/>
    </xf>
    <xf numFmtId="0" fontId="40" fillId="0" borderId="13" xfId="95" applyFont="1" applyBorder="1" applyAlignment="1">
      <alignment wrapText="1"/>
    </xf>
    <xf numFmtId="3" fontId="40" fillId="0" borderId="13" xfId="95" applyNumberFormat="1" applyFont="1" applyBorder="1" applyAlignment="1">
      <alignment horizontal="right"/>
    </xf>
    <xf numFmtId="167" fontId="40" fillId="0" borderId="13" xfId="95" applyNumberFormat="1" applyFont="1" applyBorder="1" applyAlignment="1">
      <alignment horizontal="right"/>
    </xf>
    <xf numFmtId="164" fontId="35" fillId="0" borderId="13" xfId="95" applyNumberFormat="1" applyFont="1" applyBorder="1" applyAlignment="1">
      <alignment wrapText="1"/>
    </xf>
    <xf numFmtId="0" fontId="35" fillId="0" borderId="13" xfId="95" applyFont="1" applyBorder="1" applyAlignment="1">
      <alignment horizontal="center"/>
    </xf>
    <xf numFmtId="3" fontId="35" fillId="0" borderId="13" xfId="95" applyNumberFormat="1" applyFont="1" applyBorder="1" applyAlignment="1">
      <alignment horizontal="right"/>
    </xf>
    <xf numFmtId="167" fontId="35" fillId="0" borderId="13" xfId="95" applyNumberFormat="1" applyFont="1" applyBorder="1" applyAlignment="1">
      <alignment horizontal="right"/>
    </xf>
    <xf numFmtId="0" fontId="35" fillId="0" borderId="13" xfId="95" applyFont="1" applyBorder="1" applyAlignment="1">
      <alignment wrapText="1"/>
    </xf>
    <xf numFmtId="3" fontId="40" fillId="0" borderId="13" xfId="95" applyNumberFormat="1" applyFont="1" applyFill="1" applyBorder="1" applyAlignment="1">
      <alignment horizontal="right"/>
    </xf>
    <xf numFmtId="0" fontId="44" fillId="0" borderId="13" xfId="95" applyFont="1" applyBorder="1" applyAlignment="1">
      <alignment horizontal="left" wrapText="1"/>
    </xf>
    <xf numFmtId="3" fontId="44" fillId="0" borderId="13" xfId="95" applyNumberFormat="1" applyFont="1" applyBorder="1" applyAlignment="1">
      <alignment horizontal="right"/>
    </xf>
    <xf numFmtId="0" fontId="40" fillId="0" borderId="13" xfId="95" applyFont="1" applyBorder="1" applyAlignment="1">
      <alignment horizontal="left" wrapText="1"/>
    </xf>
    <xf numFmtId="0" fontId="40" fillId="0" borderId="0" xfId="42" applyFont="1"/>
    <xf numFmtId="164" fontId="40" fillId="0" borderId="13" xfId="95" applyNumberFormat="1" applyFont="1" applyBorder="1" applyAlignment="1">
      <alignment horizontal="left" wrapText="1"/>
    </xf>
    <xf numFmtId="0" fontId="35" fillId="0" borderId="13" xfId="95" applyFont="1" applyBorder="1" applyAlignment="1">
      <alignment horizontal="left" wrapText="1"/>
    </xf>
    <xf numFmtId="3" fontId="40" fillId="0" borderId="13" xfId="96" applyNumberFormat="1" applyFont="1" applyBorder="1" applyAlignment="1">
      <alignment horizontal="right" vertical="top" wrapText="1"/>
    </xf>
    <xf numFmtId="3" fontId="40" fillId="0" borderId="13" xfId="95" applyNumberFormat="1" applyFont="1" applyBorder="1" applyAlignment="1">
      <alignment horizontal="right" wrapText="1"/>
    </xf>
    <xf numFmtId="0" fontId="35" fillId="0" borderId="0" xfId="42" applyFont="1" applyAlignment="1">
      <alignment wrapText="1"/>
    </xf>
    <xf numFmtId="3" fontId="35" fillId="0" borderId="13" xfId="95" applyNumberFormat="1" applyFont="1" applyBorder="1" applyAlignment="1">
      <alignment horizontal="right" wrapText="1"/>
    </xf>
    <xf numFmtId="0" fontId="35" fillId="0" borderId="13" xfId="95" applyFont="1" applyBorder="1"/>
    <xf numFmtId="0" fontId="44" fillId="0" borderId="13" xfId="95" applyFont="1" applyBorder="1" applyAlignment="1">
      <alignment horizontal="center" vertical="center"/>
    </xf>
    <xf numFmtId="167" fontId="44" fillId="0" borderId="13" xfId="95" applyNumberFormat="1" applyFont="1" applyBorder="1" applyAlignment="1">
      <alignment horizontal="right"/>
    </xf>
    <xf numFmtId="0" fontId="44" fillId="0" borderId="13" xfId="95" applyFont="1" applyBorder="1" applyAlignment="1">
      <alignment wrapText="1"/>
    </xf>
    <xf numFmtId="0" fontId="35" fillId="0" borderId="13" xfId="42" applyFont="1" applyBorder="1" applyAlignment="1">
      <alignment wrapText="1"/>
    </xf>
    <xf numFmtId="0" fontId="35" fillId="0" borderId="13" xfId="42" applyFont="1" applyBorder="1" applyAlignment="1">
      <alignment horizontal="center"/>
    </xf>
    <xf numFmtId="3" fontId="35" fillId="0" borderId="13" xfId="42" applyNumberFormat="1" applyFont="1" applyBorder="1" applyAlignment="1">
      <alignment horizontal="right"/>
    </xf>
    <xf numFmtId="167" fontId="35" fillId="0" borderId="13" xfId="42" applyNumberFormat="1" applyFont="1" applyBorder="1" applyAlignment="1">
      <alignment horizontal="right"/>
    </xf>
    <xf numFmtId="167" fontId="35" fillId="0" borderId="0" xfId="42" applyNumberFormat="1" applyFont="1"/>
    <xf numFmtId="3" fontId="28" fillId="0" borderId="0" xfId="0" applyNumberFormat="1" applyFont="1" applyAlignment="1">
      <alignment horizontal="right" vertical="top" wrapText="1"/>
    </xf>
    <xf numFmtId="3" fontId="22" fillId="0" borderId="0" xfId="0" applyNumberFormat="1" applyFont="1" applyAlignment="1">
      <alignment horizontal="right" vertical="top" wrapText="1"/>
    </xf>
    <xf numFmtId="3" fontId="35" fillId="0" borderId="13" xfId="96" applyNumberFormat="1" applyFont="1" applyBorder="1" applyAlignment="1">
      <alignment horizontal="right" vertical="top" wrapText="1"/>
    </xf>
    <xf numFmtId="0" fontId="40" fillId="0" borderId="33" xfId="42" applyFont="1" applyBorder="1" applyAlignment="1">
      <alignment horizontal="center"/>
    </xf>
    <xf numFmtId="0" fontId="40" fillId="0" borderId="37" xfId="42" applyFont="1" applyBorder="1" applyAlignment="1">
      <alignment horizontal="center" wrapText="1"/>
    </xf>
    <xf numFmtId="0" fontId="40" fillId="0" borderId="16" xfId="42" applyFont="1" applyBorder="1" applyAlignment="1">
      <alignment horizontal="center"/>
    </xf>
    <xf numFmtId="0" fontId="40" fillId="0" borderId="13" xfId="42" applyFont="1" applyBorder="1"/>
    <xf numFmtId="0" fontId="35" fillId="0" borderId="16" xfId="42" applyFont="1" applyBorder="1"/>
    <xf numFmtId="0" fontId="35" fillId="0" borderId="13" xfId="42" applyFont="1" applyBorder="1"/>
    <xf numFmtId="0" fontId="35" fillId="0" borderId="16" xfId="42" applyFont="1" applyBorder="1" applyAlignment="1">
      <alignment horizontal="center"/>
    </xf>
    <xf numFmtId="3" fontId="35" fillId="0" borderId="13" xfId="42" applyNumberFormat="1" applyFont="1" applyBorder="1" applyAlignment="1">
      <alignment horizontal="center"/>
    </xf>
    <xf numFmtId="167" fontId="40" fillId="0" borderId="20" xfId="42" applyNumberFormat="1" applyFont="1" applyBorder="1" applyAlignment="1">
      <alignment horizontal="center"/>
    </xf>
    <xf numFmtId="0" fontId="40" fillId="0" borderId="16" xfId="42" applyFont="1" applyBorder="1" applyAlignment="1"/>
    <xf numFmtId="0" fontId="40" fillId="0" borderId="13" xfId="42" applyFont="1" applyBorder="1" applyAlignment="1">
      <alignment horizontal="center"/>
    </xf>
    <xf numFmtId="3" fontId="40" fillId="0" borderId="13" xfId="42" applyNumberFormat="1" applyFont="1" applyBorder="1" applyAlignment="1">
      <alignment horizontal="center"/>
    </xf>
    <xf numFmtId="167" fontId="40" fillId="0" borderId="20" xfId="42" applyNumberFormat="1" applyFont="1" applyBorder="1"/>
    <xf numFmtId="0" fontId="35" fillId="0" borderId="16" xfId="42" applyFont="1" applyBorder="1" applyAlignment="1">
      <alignment wrapText="1"/>
    </xf>
    <xf numFmtId="3" fontId="35" fillId="0" borderId="13" xfId="42" applyNumberFormat="1" applyFont="1" applyBorder="1" applyAlignment="1">
      <alignment horizontal="right" vertical="top" wrapText="1"/>
    </xf>
    <xf numFmtId="167" fontId="35" fillId="0" borderId="20" xfId="42" applyNumberFormat="1" applyFont="1" applyBorder="1"/>
    <xf numFmtId="3" fontId="35" fillId="0" borderId="13" xfId="42" applyNumberFormat="1" applyFont="1" applyBorder="1"/>
    <xf numFmtId="0" fontId="40" fillId="0" borderId="16" xfId="42" applyFont="1" applyBorder="1" applyAlignment="1">
      <alignment wrapText="1"/>
    </xf>
    <xf numFmtId="3" fontId="40" fillId="0" borderId="13" xfId="42" applyNumberFormat="1" applyFont="1" applyBorder="1"/>
    <xf numFmtId="167" fontId="40" fillId="0" borderId="0" xfId="42" applyNumberFormat="1" applyFont="1"/>
    <xf numFmtId="49" fontId="40" fillId="0" borderId="16" xfId="42" applyNumberFormat="1" applyFont="1" applyBorder="1" applyAlignment="1">
      <alignment wrapText="1"/>
    </xf>
    <xf numFmtId="0" fontId="40" fillId="0" borderId="16" xfId="42" applyFont="1" applyBorder="1"/>
    <xf numFmtId="3" fontId="40" fillId="0" borderId="13" xfId="42" applyNumberFormat="1" applyFont="1" applyBorder="1" applyAlignment="1">
      <alignment horizontal="right" vertical="top" wrapText="1"/>
    </xf>
    <xf numFmtId="0" fontId="40" fillId="0" borderId="21" xfId="42" applyFont="1" applyBorder="1"/>
    <xf numFmtId="0" fontId="35" fillId="0" borderId="22" xfId="42" applyFont="1" applyBorder="1" applyAlignment="1">
      <alignment horizontal="center"/>
    </xf>
    <xf numFmtId="3" fontId="40" fillId="0" borderId="22" xfId="42" applyNumberFormat="1" applyFont="1" applyBorder="1"/>
    <xf numFmtId="167" fontId="40" fillId="0" borderId="23" xfId="42" applyNumberFormat="1" applyFont="1" applyBorder="1"/>
    <xf numFmtId="0" fontId="40" fillId="0" borderId="0" xfId="42" applyFont="1" applyBorder="1"/>
    <xf numFmtId="0" fontId="35" fillId="0" borderId="0" xfId="42" applyFont="1" applyBorder="1" applyAlignment="1">
      <alignment horizontal="center"/>
    </xf>
    <xf numFmtId="3" fontId="40" fillId="0" borderId="0" xfId="42" applyNumberFormat="1" applyFont="1" applyBorder="1"/>
    <xf numFmtId="167" fontId="40" fillId="0" borderId="0" xfId="42" applyNumberFormat="1" applyFont="1" applyBorder="1"/>
    <xf numFmtId="0" fontId="40" fillId="0" borderId="33" xfId="42" applyFont="1" applyFill="1" applyBorder="1"/>
    <xf numFmtId="0" fontId="35" fillId="0" borderId="37" xfId="42" applyFont="1" applyBorder="1"/>
    <xf numFmtId="3" fontId="35" fillId="0" borderId="37" xfId="42" applyNumberFormat="1" applyFont="1" applyBorder="1"/>
    <xf numFmtId="167" fontId="40" fillId="0" borderId="38" xfId="42" applyNumberFormat="1" applyFont="1" applyBorder="1"/>
    <xf numFmtId="0" fontId="35" fillId="0" borderId="16" xfId="42" applyFont="1" applyFill="1" applyBorder="1" applyAlignment="1">
      <alignment wrapText="1"/>
    </xf>
    <xf numFmtId="0" fontId="35" fillId="0" borderId="13" xfId="42" applyFont="1" applyBorder="1" applyAlignment="1">
      <alignment horizontal="center" vertical="center"/>
    </xf>
    <xf numFmtId="0" fontId="35" fillId="0" borderId="16" xfId="42" applyFont="1" applyFill="1" applyBorder="1"/>
    <xf numFmtId="0" fontId="35" fillId="0" borderId="21" xfId="42" applyFont="1" applyBorder="1"/>
    <xf numFmtId="0" fontId="35" fillId="0" borderId="22" xfId="42" applyFont="1" applyFill="1" applyBorder="1" applyAlignment="1">
      <alignment horizontal="center" vertical="center"/>
    </xf>
    <xf numFmtId="3" fontId="35" fillId="0" borderId="22" xfId="42" applyNumberFormat="1" applyFont="1" applyBorder="1"/>
    <xf numFmtId="49" fontId="22" fillId="0" borderId="0" xfId="0" applyNumberFormat="1" applyFont="1" applyFill="1" applyAlignment="1">
      <alignment wrapText="1"/>
    </xf>
    <xf numFmtId="49" fontId="24" fillId="0" borderId="13" xfId="0" applyNumberFormat="1" applyFont="1" applyFill="1" applyBorder="1" applyAlignment="1">
      <alignment horizontal="center" vertical="top" wrapText="1"/>
    </xf>
    <xf numFmtId="49" fontId="24" fillId="0" borderId="16" xfId="0" applyNumberFormat="1" applyFont="1" applyFill="1" applyBorder="1" applyAlignment="1">
      <alignment horizontal="center" vertical="top" wrapText="1"/>
    </xf>
    <xf numFmtId="49" fontId="24" fillId="0" borderId="20" xfId="0" applyNumberFormat="1" applyFont="1" applyFill="1" applyBorder="1" applyAlignment="1">
      <alignment horizontal="center" vertical="top" wrapText="1"/>
    </xf>
    <xf numFmtId="0" fontId="28" fillId="0" borderId="21" xfId="0" applyFont="1" applyFill="1" applyBorder="1" applyAlignment="1">
      <alignment horizontal="center" vertical="top" wrapText="1"/>
    </xf>
    <xf numFmtId="0" fontId="28" fillId="0" borderId="22" xfId="0" applyFont="1" applyFill="1" applyBorder="1" applyAlignment="1">
      <alignment horizontal="left" vertical="top" wrapText="1"/>
    </xf>
    <xf numFmtId="3" fontId="28" fillId="0" borderId="22" xfId="0" applyNumberFormat="1" applyFont="1" applyFill="1" applyBorder="1" applyAlignment="1">
      <alignment horizontal="right" vertical="top" wrapText="1"/>
    </xf>
    <xf numFmtId="3" fontId="28" fillId="0" borderId="23" xfId="0" applyNumberFormat="1" applyFont="1" applyFill="1" applyBorder="1" applyAlignment="1">
      <alignment horizontal="right" vertical="top" wrapText="1"/>
    </xf>
    <xf numFmtId="0" fontId="25" fillId="0" borderId="0" xfId="42" applyFont="1"/>
    <xf numFmtId="3" fontId="25" fillId="0" borderId="0" xfId="42" applyNumberFormat="1" applyFont="1"/>
    <xf numFmtId="0" fontId="25" fillId="0" borderId="10" xfId="42" applyFont="1" applyBorder="1" applyAlignment="1">
      <alignment horizontal="center"/>
    </xf>
    <xf numFmtId="3" fontId="25" fillId="0" borderId="10" xfId="42" applyNumberFormat="1" applyFont="1" applyBorder="1" applyAlignment="1">
      <alignment horizontal="center"/>
    </xf>
    <xf numFmtId="0" fontId="24" fillId="0" borderId="10" xfId="42" applyFont="1" applyBorder="1" applyAlignment="1">
      <alignment horizontal="left"/>
    </xf>
    <xf numFmtId="0" fontId="25" fillId="0" borderId="10" xfId="42" applyFont="1" applyBorder="1"/>
    <xf numFmtId="3" fontId="25" fillId="0" borderId="10" xfId="42" applyNumberFormat="1" applyFont="1" applyBorder="1"/>
    <xf numFmtId="0" fontId="24" fillId="0" borderId="10" xfId="42" applyFont="1" applyBorder="1"/>
    <xf numFmtId="3" fontId="24" fillId="0" borderId="10" xfId="42" applyNumberFormat="1" applyFont="1" applyBorder="1"/>
    <xf numFmtId="0" fontId="1" fillId="0" borderId="13" xfId="109" applyBorder="1"/>
    <xf numFmtId="0" fontId="25" fillId="0" borderId="62" xfId="42" applyFont="1" applyBorder="1"/>
    <xf numFmtId="3" fontId="24" fillId="0" borderId="57" xfId="42" applyNumberFormat="1" applyFont="1" applyBorder="1"/>
    <xf numFmtId="0" fontId="24" fillId="0" borderId="57" xfId="42" applyFont="1" applyBorder="1"/>
    <xf numFmtId="0" fontId="35" fillId="29" borderId="0" xfId="124" applyFont="1" applyFill="1"/>
    <xf numFmtId="3" fontId="25" fillId="0" borderId="62" xfId="42" applyNumberFormat="1" applyFont="1" applyBorder="1"/>
    <xf numFmtId="0" fontId="40" fillId="0" borderId="0" xfId="42" applyFont="1" applyAlignment="1">
      <alignment horizontal="center"/>
    </xf>
    <xf numFmtId="3" fontId="25" fillId="0" borderId="13" xfId="42" applyNumberFormat="1" applyFont="1" applyBorder="1"/>
    <xf numFmtId="0" fontId="25" fillId="0" borderId="13" xfId="42" applyFont="1" applyBorder="1"/>
    <xf numFmtId="0" fontId="35" fillId="0" borderId="0" xfId="124" applyFont="1"/>
    <xf numFmtId="0" fontId="40" fillId="29" borderId="0" xfId="124" applyFont="1" applyFill="1" applyBorder="1" applyAlignment="1">
      <alignment horizontal="center" vertical="top" wrapText="1"/>
    </xf>
    <xf numFmtId="0" fontId="40" fillId="29" borderId="33" xfId="124" applyFont="1" applyFill="1" applyBorder="1" applyAlignment="1">
      <alignment horizontal="center" vertical="top" wrapText="1"/>
    </xf>
    <xf numFmtId="0" fontId="40" fillId="29" borderId="37" xfId="124" applyFont="1" applyFill="1" applyBorder="1" applyAlignment="1">
      <alignment horizontal="center" vertical="top" wrapText="1"/>
    </xf>
    <xf numFmtId="0" fontId="40" fillId="29" borderId="38" xfId="124" applyFont="1" applyFill="1" applyBorder="1" applyAlignment="1">
      <alignment horizontal="center" vertical="top" wrapText="1"/>
    </xf>
    <xf numFmtId="0" fontId="40" fillId="29" borderId="0" xfId="124" applyFont="1" applyFill="1"/>
    <xf numFmtId="0" fontId="40" fillId="0" borderId="0" xfId="124" applyFont="1"/>
    <xf numFmtId="0" fontId="35" fillId="29" borderId="16" xfId="124" applyFont="1" applyFill="1" applyBorder="1" applyAlignment="1">
      <alignment horizontal="center" vertical="top" wrapText="1"/>
    </xf>
    <xf numFmtId="0" fontId="35" fillId="29" borderId="13" xfId="124" applyFont="1" applyFill="1" applyBorder="1" applyAlignment="1">
      <alignment horizontal="center" vertical="top" wrapText="1"/>
    </xf>
    <xf numFmtId="0" fontId="35" fillId="29" borderId="20" xfId="124" applyFont="1" applyFill="1" applyBorder="1" applyAlignment="1">
      <alignment horizontal="center" vertical="top" wrapText="1"/>
    </xf>
    <xf numFmtId="0" fontId="35" fillId="0" borderId="16" xfId="124" applyFont="1" applyBorder="1" applyAlignment="1">
      <alignment horizontal="center" vertical="top" wrapText="1"/>
    </xf>
    <xf numFmtId="0" fontId="35" fillId="0" borderId="13" xfId="124" applyFont="1" applyBorder="1" applyAlignment="1">
      <alignment horizontal="left" vertical="top" wrapText="1"/>
    </xf>
    <xf numFmtId="3" fontId="22" fillId="0" borderId="20" xfId="96" applyNumberFormat="1" applyFont="1" applyBorder="1" applyAlignment="1">
      <alignment horizontal="right" vertical="top" wrapText="1"/>
    </xf>
    <xf numFmtId="0" fontId="35" fillId="0" borderId="0" xfId="124" applyFont="1" applyBorder="1"/>
    <xf numFmtId="3" fontId="35" fillId="0" borderId="20" xfId="124" applyNumberFormat="1" applyFont="1" applyBorder="1" applyAlignment="1">
      <alignment horizontal="right" vertical="top" wrapText="1"/>
    </xf>
    <xf numFmtId="3" fontId="35" fillId="0" borderId="0" xfId="124" applyNumberFormat="1" applyFont="1" applyBorder="1"/>
    <xf numFmtId="3" fontId="35" fillId="0" borderId="0" xfId="124" applyNumberFormat="1" applyFont="1"/>
    <xf numFmtId="0" fontId="35" fillId="0" borderId="21" xfId="124" applyFont="1" applyBorder="1" applyAlignment="1">
      <alignment horizontal="center" vertical="top" wrapText="1"/>
    </xf>
    <xf numFmtId="0" fontId="35" fillId="0" borderId="22" xfId="124" applyFont="1" applyBorder="1" applyAlignment="1">
      <alignment horizontal="left" vertical="top" wrapText="1"/>
    </xf>
    <xf numFmtId="3" fontId="40" fillId="0" borderId="23" xfId="124" applyNumberFormat="1" applyFont="1" applyBorder="1"/>
    <xf numFmtId="3" fontId="69" fillId="0" borderId="0" xfId="124" applyNumberFormat="1" applyFont="1"/>
    <xf numFmtId="3" fontId="22" fillId="0" borderId="0" xfId="96" applyNumberFormat="1" applyFont="1" applyAlignment="1">
      <alignment horizontal="right" vertical="top" wrapText="1"/>
    </xf>
    <xf numFmtId="0" fontId="24" fillId="0" borderId="13" xfId="0" applyFont="1" applyFill="1" applyBorder="1" applyAlignment="1">
      <alignment horizontal="center" vertical="top" wrapText="1"/>
    </xf>
    <xf numFmtId="0" fontId="24" fillId="0" borderId="16" xfId="0" applyFont="1" applyFill="1" applyBorder="1" applyAlignment="1">
      <alignment horizontal="center" vertical="top" wrapText="1"/>
    </xf>
    <xf numFmtId="0" fontId="24" fillId="0" borderId="20" xfId="0" applyFont="1" applyFill="1" applyBorder="1" applyAlignment="1">
      <alignment horizontal="center" vertical="top" wrapText="1"/>
    </xf>
    <xf numFmtId="167" fontId="20" fillId="0" borderId="0" xfId="44" applyNumberFormat="1" applyFont="1"/>
    <xf numFmtId="167" fontId="34" fillId="30" borderId="20" xfId="49" applyNumberFormat="1" applyFont="1" applyFill="1" applyBorder="1" applyAlignment="1">
      <alignment horizontal="right" vertical="center" wrapText="1"/>
    </xf>
    <xf numFmtId="167" fontId="41" fillId="30" borderId="20" xfId="49" applyNumberFormat="1" applyFont="1" applyFill="1" applyBorder="1" applyAlignment="1">
      <alignment horizontal="right" vertical="center" wrapText="1"/>
    </xf>
    <xf numFmtId="167" fontId="34" fillId="30" borderId="23" xfId="49" applyNumberFormat="1" applyFont="1" applyFill="1" applyBorder="1" applyAlignment="1">
      <alignment horizontal="right" vertical="center" wrapText="1"/>
    </xf>
    <xf numFmtId="167" fontId="20" fillId="0" borderId="0" xfId="44" applyNumberFormat="1" applyFont="1" applyBorder="1"/>
    <xf numFmtId="167" fontId="21" fillId="0" borderId="0" xfId="44" applyNumberFormat="1" applyFont="1" applyBorder="1"/>
    <xf numFmtId="167" fontId="34" fillId="0" borderId="0" xfId="50" applyNumberFormat="1" applyFont="1" applyBorder="1" applyAlignment="1">
      <alignment horizontal="center" vertical="center" wrapText="1"/>
    </xf>
    <xf numFmtId="167" fontId="21" fillId="0" borderId="0" xfId="85" applyNumberFormat="1" applyFont="1" applyBorder="1"/>
    <xf numFmtId="0" fontId="21" fillId="0" borderId="33" xfId="50" applyFont="1" applyFill="1" applyBorder="1" applyAlignment="1">
      <alignment horizontal="center" vertical="center" wrapText="1"/>
    </xf>
    <xf numFmtId="3" fontId="20" fillId="0" borderId="0" xfId="44" applyNumberFormat="1" applyFont="1"/>
    <xf numFmtId="0" fontId="21" fillId="0" borderId="0" xfId="44" applyFont="1"/>
    <xf numFmtId="0" fontId="20" fillId="0" borderId="16" xfId="44" applyFont="1" applyBorder="1" applyAlignment="1">
      <alignment wrapText="1"/>
    </xf>
    <xf numFmtId="3" fontId="20" fillId="31" borderId="13" xfId="87" applyNumberFormat="1" applyFont="1" applyFill="1" applyBorder="1" applyAlignment="1"/>
    <xf numFmtId="3" fontId="21" fillId="0" borderId="16" xfId="43" applyNumberFormat="1" applyFont="1" applyBorder="1" applyAlignment="1">
      <alignment wrapText="1"/>
    </xf>
    <xf numFmtId="3" fontId="20" fillId="0" borderId="13" xfId="0" applyNumberFormat="1" applyFont="1" applyBorder="1" applyAlignment="1">
      <alignment horizontal="right" wrapText="1"/>
    </xf>
    <xf numFmtId="3" fontId="20" fillId="0" borderId="16" xfId="43" applyNumberFormat="1" applyFont="1" applyFill="1" applyBorder="1" applyAlignment="1">
      <alignment wrapText="1"/>
    </xf>
    <xf numFmtId="3" fontId="21" fillId="0" borderId="13" xfId="0" applyNumberFormat="1" applyFont="1" applyBorder="1" applyAlignment="1">
      <alignment horizontal="right" wrapText="1"/>
    </xf>
    <xf numFmtId="3" fontId="21" fillId="0" borderId="21" xfId="87" applyNumberFormat="1" applyFont="1" applyBorder="1" applyAlignment="1">
      <alignment wrapText="1"/>
    </xf>
    <xf numFmtId="3" fontId="21" fillId="0" borderId="22" xfId="87" applyNumberFormat="1" applyFont="1" applyBorder="1" applyAlignment="1"/>
    <xf numFmtId="0" fontId="0" fillId="0" borderId="0" xfId="0" applyFill="1"/>
    <xf numFmtId="0" fontId="20" fillId="0" borderId="0" xfId="44" applyFont="1" applyFill="1"/>
    <xf numFmtId="0" fontId="34" fillId="0" borderId="37" xfId="50" applyFont="1" applyFill="1" applyBorder="1" applyAlignment="1">
      <alignment horizontal="center" vertical="center" wrapText="1"/>
    </xf>
    <xf numFmtId="3" fontId="20" fillId="0" borderId="13" xfId="0" applyNumberFormat="1" applyFont="1" applyFill="1" applyBorder="1" applyAlignment="1">
      <alignment horizontal="right" wrapText="1"/>
    </xf>
    <xf numFmtId="3" fontId="21" fillId="0" borderId="13" xfId="0" applyNumberFormat="1" applyFont="1" applyFill="1" applyBorder="1" applyAlignment="1">
      <alignment horizontal="right" wrapText="1"/>
    </xf>
    <xf numFmtId="3" fontId="21" fillId="0" borderId="22" xfId="87" applyNumberFormat="1" applyFont="1" applyFill="1" applyBorder="1" applyAlignment="1"/>
    <xf numFmtId="0" fontId="20" fillId="0" borderId="0" xfId="0" applyFont="1" applyFill="1" applyBorder="1"/>
    <xf numFmtId="0" fontId="21" fillId="0" borderId="0" xfId="44" applyFont="1" applyFill="1" applyBorder="1"/>
    <xf numFmtId="0" fontId="20" fillId="0" borderId="0" xfId="44" applyFont="1" applyFill="1" applyBorder="1"/>
    <xf numFmtId="3" fontId="21" fillId="0" borderId="0" xfId="44" applyNumberFormat="1" applyFont="1" applyFill="1" applyBorder="1"/>
    <xf numFmtId="0" fontId="34" fillId="0" borderId="0" xfId="50" applyFont="1" applyFill="1" applyBorder="1" applyAlignment="1">
      <alignment horizontal="center" vertical="center" wrapText="1"/>
    </xf>
    <xf numFmtId="3" fontId="20" fillId="0" borderId="0" xfId="44" applyNumberFormat="1" applyFont="1" applyFill="1" applyBorder="1"/>
    <xf numFmtId="0" fontId="21" fillId="0" borderId="0" xfId="50" applyFont="1" applyFill="1" applyBorder="1" applyAlignment="1">
      <alignment horizontal="center" vertical="center" wrapText="1"/>
    </xf>
    <xf numFmtId="0" fontId="20" fillId="0" borderId="0" xfId="85" applyFont="1" applyFill="1" applyBorder="1"/>
    <xf numFmtId="3" fontId="21" fillId="0" borderId="0" xfId="85" applyNumberFormat="1" applyFont="1" applyFill="1" applyBorder="1"/>
    <xf numFmtId="0" fontId="25" fillId="0" borderId="0" xfId="0" applyFont="1" applyFill="1" applyAlignment="1">
      <alignment horizontal="center" vertical="top" wrapText="1"/>
    </xf>
    <xf numFmtId="0" fontId="0" fillId="0" borderId="0" xfId="0" applyFill="1"/>
    <xf numFmtId="0" fontId="22" fillId="29" borderId="43" xfId="50" applyFont="1" applyFill="1" applyBorder="1" applyAlignment="1">
      <alignment horizontal="center" vertical="center" wrapText="1"/>
    </xf>
    <xf numFmtId="0" fontId="21" fillId="0" borderId="0" xfId="44" applyFont="1" applyBorder="1" applyAlignment="1">
      <alignment horizontal="center" wrapText="1"/>
    </xf>
    <xf numFmtId="0" fontId="24" fillId="0" borderId="0" xfId="45" applyFont="1" applyBorder="1" applyAlignment="1">
      <alignment horizontal="center"/>
    </xf>
    <xf numFmtId="0" fontId="24" fillId="0" borderId="0" xfId="47" applyFont="1" applyBorder="1" applyAlignment="1">
      <alignment horizontal="center"/>
    </xf>
    <xf numFmtId="0" fontId="40" fillId="0" borderId="0" xfId="88" applyFont="1" applyBorder="1" applyAlignment="1">
      <alignment horizontal="center"/>
    </xf>
    <xf numFmtId="0" fontId="40" fillId="0" borderId="10" xfId="89" applyFont="1" applyBorder="1" applyAlignment="1">
      <alignment horizontal="center" wrapText="1"/>
    </xf>
    <xf numFmtId="0" fontId="40" fillId="0" borderId="57" xfId="89" applyFont="1" applyBorder="1" applyAlignment="1">
      <alignment horizontal="center" vertical="center" wrapText="1"/>
    </xf>
    <xf numFmtId="0" fontId="40" fillId="0" borderId="60" xfId="89" applyFont="1" applyBorder="1" applyAlignment="1">
      <alignment horizontal="center" vertical="center" wrapText="1"/>
    </xf>
    <xf numFmtId="0" fontId="40" fillId="0" borderId="62" xfId="89" applyFont="1" applyBorder="1" applyAlignment="1">
      <alignment horizontal="center" vertical="center" wrapText="1"/>
    </xf>
    <xf numFmtId="0" fontId="40" fillId="0" borderId="59" xfId="89" applyFont="1" applyBorder="1" applyAlignment="1">
      <alignment horizontal="center" wrapText="1"/>
    </xf>
    <xf numFmtId="0" fontId="40" fillId="0" borderId="0" xfId="90" applyFont="1" applyFill="1" applyBorder="1" applyAlignment="1">
      <alignment horizontal="center"/>
    </xf>
    <xf numFmtId="0" fontId="40" fillId="0" borderId="57" xfId="90" applyFont="1" applyBorder="1" applyAlignment="1">
      <alignment horizontal="center"/>
    </xf>
    <xf numFmtId="0" fontId="22" fillId="0" borderId="0" xfId="91" applyFont="1" applyAlignment="1">
      <alignment horizontal="center"/>
    </xf>
    <xf numFmtId="0" fontId="24" fillId="0" borderId="0" xfId="93" applyFont="1" applyBorder="1" applyAlignment="1">
      <alignment horizontal="center" wrapText="1"/>
    </xf>
    <xf numFmtId="0" fontId="40" fillId="0" borderId="0" xfId="95" applyFont="1" applyBorder="1" applyAlignment="1">
      <alignment horizontal="center"/>
    </xf>
    <xf numFmtId="3" fontId="40" fillId="0" borderId="13" xfId="95" applyNumberFormat="1" applyFont="1" applyBorder="1" applyAlignment="1">
      <alignment horizontal="center"/>
    </xf>
    <xf numFmtId="167" fontId="40" fillId="0" borderId="13" xfId="95" applyNumberFormat="1" applyFont="1" applyBorder="1" applyAlignment="1">
      <alignment horizontal="center"/>
    </xf>
    <xf numFmtId="0" fontId="40" fillId="0" borderId="0" xfId="42" applyFont="1" applyBorder="1" applyAlignment="1">
      <alignment horizontal="center"/>
    </xf>
    <xf numFmtId="0" fontId="40" fillId="0" borderId="37" xfId="95" applyFont="1" applyBorder="1" applyAlignment="1">
      <alignment horizontal="center"/>
    </xf>
    <xf numFmtId="167" fontId="40" fillId="0" borderId="38" xfId="95" applyNumberFormat="1" applyFont="1" applyBorder="1" applyAlignment="1">
      <alignment horizontal="center"/>
    </xf>
    <xf numFmtId="167" fontId="40" fillId="0" borderId="20" xfId="95" applyNumberFormat="1" applyFont="1" applyBorder="1" applyAlignment="1">
      <alignment horizontal="center"/>
    </xf>
    <xf numFmtId="0" fontId="40" fillId="0" borderId="13" xfId="95" applyFont="1" applyBorder="1" applyAlignment="1">
      <alignment horizontal="center"/>
    </xf>
    <xf numFmtId="0" fontId="24" fillId="0" borderId="33" xfId="0" applyFont="1" applyFill="1" applyBorder="1" applyAlignment="1">
      <alignment horizontal="center" vertical="top" wrapText="1"/>
    </xf>
    <xf numFmtId="0" fontId="22" fillId="0" borderId="37" xfId="0" applyFont="1" applyFill="1" applyBorder="1"/>
    <xf numFmtId="0" fontId="22" fillId="0" borderId="38" xfId="0" applyFont="1" applyFill="1" applyBorder="1"/>
    <xf numFmtId="49" fontId="0" fillId="0" borderId="0" xfId="42" applyNumberFormat="1" applyFont="1" applyAlignment="1">
      <alignment horizontal="left" wrapText="1"/>
    </xf>
    <xf numFmtId="0" fontId="40" fillId="0" borderId="0" xfId="42" applyFont="1" applyAlignment="1">
      <alignment horizontal="center"/>
    </xf>
    <xf numFmtId="0" fontId="40" fillId="29" borderId="0" xfId="124" applyFont="1" applyFill="1" applyBorder="1" applyAlignment="1">
      <alignment horizontal="center" vertical="top" wrapText="1"/>
    </xf>
  </cellXfs>
  <cellStyles count="140">
    <cellStyle name="20% - 1. jelölőszín" xfId="1" builtinId="30" customBuiltin="1"/>
    <cellStyle name="20% - 1. jelölőszín 2" xfId="121"/>
    <cellStyle name="20% - 2. jelölőszín" xfId="2" builtinId="34" customBuiltin="1"/>
    <cellStyle name="20% - 2. jelölőszín 2" xfId="125"/>
    <cellStyle name="20% - 3. jelölőszín" xfId="3" builtinId="38" customBuiltin="1"/>
    <cellStyle name="20% - 3. jelölőszín 2" xfId="128"/>
    <cellStyle name="20% - 4. jelölőszín" xfId="4" builtinId="42" customBuiltin="1"/>
    <cellStyle name="20% - 4. jelölőszín 2" xfId="131"/>
    <cellStyle name="20% - 5. jelölőszín" xfId="5" builtinId="46" customBuiltin="1"/>
    <cellStyle name="20% - 5. jelölőszín 2" xfId="134"/>
    <cellStyle name="20% - 6. jelölőszín" xfId="6" builtinId="50" customBuiltin="1"/>
    <cellStyle name="20% - 6. jelölőszín 2" xfId="137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1. jelölőszín 2" xfId="122"/>
    <cellStyle name="40% - 2. jelölőszín" xfId="8" builtinId="35" customBuiltin="1"/>
    <cellStyle name="40% - 2. jelölőszín 2" xfId="126"/>
    <cellStyle name="40% - 3. jelölőszín" xfId="9" builtinId="39" customBuiltin="1"/>
    <cellStyle name="40% - 3. jelölőszín 2" xfId="129"/>
    <cellStyle name="40% - 4. jelölőszín" xfId="10" builtinId="43" customBuiltin="1"/>
    <cellStyle name="40% - 4. jelölőszín 2" xfId="132"/>
    <cellStyle name="40% - 5. jelölőszín" xfId="11" builtinId="47" customBuiltin="1"/>
    <cellStyle name="40% - 5. jelölőszín 2" xfId="135"/>
    <cellStyle name="40% - 6. jelölőszín" xfId="12" builtinId="51" customBuiltin="1"/>
    <cellStyle name="40% - 6. jelölőszín 2" xfId="138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1. jelölőszín 2" xfId="123"/>
    <cellStyle name="60% - 2. jelölőszín" xfId="14" builtinId="36" customBuiltin="1"/>
    <cellStyle name="60% - 2. jelölőszín 2" xfId="127"/>
    <cellStyle name="60% - 3. jelölőszín" xfId="15" builtinId="40" customBuiltin="1"/>
    <cellStyle name="60% - 3. jelölőszín 2" xfId="130"/>
    <cellStyle name="60% - 4. jelölőszín" xfId="16" builtinId="44" customBuiltin="1"/>
    <cellStyle name="60% - 4. jelölőszín 2" xfId="133"/>
    <cellStyle name="60% - 5. jelölőszín" xfId="17" builtinId="48" customBuiltin="1"/>
    <cellStyle name="60% - 5. jelölőszín 2" xfId="136"/>
    <cellStyle name="60% - 6. jelölőszín" xfId="18" builtinId="52" customBuiltin="1"/>
    <cellStyle name="60% - 6. jelölőszín 2" xfId="139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Bevitel 2" xfId="115"/>
    <cellStyle name="Calculation" xfId="27"/>
    <cellStyle name="Check Cell" xfId="28"/>
    <cellStyle name="Cím" xfId="29" builtinId="15" customBuiltin="1"/>
    <cellStyle name="Cím 2" xfId="110"/>
    <cellStyle name="Címsor 1" xfId="30" builtinId="16" customBuiltin="1"/>
    <cellStyle name="Címsor 1 2" xfId="111"/>
    <cellStyle name="Címsor 2" xfId="31" builtinId="17" customBuiltin="1"/>
    <cellStyle name="Címsor 2 2" xfId="112"/>
    <cellStyle name="Címsor 3" xfId="32" builtinId="18" customBuiltin="1"/>
    <cellStyle name="Címsor 3 2" xfId="113"/>
    <cellStyle name="Címsor 4" xfId="33" builtinId="19" customBuiltin="1"/>
    <cellStyle name="Címsor 4 2" xfId="114"/>
    <cellStyle name="Ellenőrzőcella" xfId="101" builtinId="23" customBuiltin="1"/>
    <cellStyle name="Excel Built-in Normál_2012. évi költségvetés I. módosítás VÉGLEGES" xfId="94"/>
    <cellStyle name="Explanatory Text" xfId="34"/>
    <cellStyle name="Ezres 2" xfId="35"/>
    <cellStyle name="Ezres 3" xfId="84"/>
    <cellStyle name="Figyelmeztetés" xfId="36" builtinId="11" customBuiltin="1"/>
    <cellStyle name="Figyelmeztetés 2" xfId="118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Hivatkozott cella 2" xfId="117"/>
    <cellStyle name="Input" xfId="75"/>
    <cellStyle name="Jegyzet" xfId="39" builtinId="10" customBuiltin="1"/>
    <cellStyle name="Jegyzet 2" xfId="119"/>
    <cellStyle name="Jelölőszín (1)" xfId="103" builtinId="29" customBuiltin="1"/>
    <cellStyle name="Jelölőszín (2)" xfId="104" builtinId="33" customBuiltin="1"/>
    <cellStyle name="Jelölőszín (3)" xfId="105" builtinId="37" customBuiltin="1"/>
    <cellStyle name="Jelölőszín (4)" xfId="106" builtinId="41" customBuiltin="1"/>
    <cellStyle name="Jelölőszín (5)" xfId="107" builtinId="45" customBuiltin="1"/>
    <cellStyle name="Jelölőszín (6)" xfId="108" builtinId="49" customBuiltin="1"/>
    <cellStyle name="Jó" xfId="97" builtinId="26" customBuiltin="1"/>
    <cellStyle name="Kimenet" xfId="40" builtinId="21" customBuiltin="1"/>
    <cellStyle name="Kimenet 2" xfId="116"/>
    <cellStyle name="Linked Cell" xfId="76"/>
    <cellStyle name="Magyarázó szöveg" xfId="102" builtinId="53" customBuiltin="1"/>
    <cellStyle name="Neutral" xfId="41"/>
    <cellStyle name="Normál" xfId="0" builtinId="0"/>
    <cellStyle name="Normál 2" xfId="42"/>
    <cellStyle name="Normál 3" xfId="96"/>
    <cellStyle name="Normál 4" xfId="109"/>
    <cellStyle name="Normál_2007_Koncepció táblák" xfId="87"/>
    <cellStyle name="Normál_2007_Koncepció táblák_2013. évi költségvetés I." xfId="43"/>
    <cellStyle name="Normál_2012. évi költségvetés I. módosítás VÉGLEGES" xfId="93"/>
    <cellStyle name="Normál_2012. évi költségvetés IV. módosítás" xfId="44"/>
    <cellStyle name="Normál_2013 évi költségvetéshez 2013.02.19." xfId="88"/>
    <cellStyle name="Normál_2013 évi költségvetéshez 2013.02.19._2014 évi költségvetés Tündi táblák" xfId="90"/>
    <cellStyle name="Normál_2013. évi költségvetés I." xfId="45"/>
    <cellStyle name="Normál_2013. évi költségvetés I._2013. évi költségvetés II. forduló testületi előterjesztés" xfId="46"/>
    <cellStyle name="Normál_2013. évi költségvetés II. forduló testületi előterjesztés" xfId="47"/>
    <cellStyle name="Normál_2013. évi költségvetés II. forduló testületi előterjesztés2." xfId="91"/>
    <cellStyle name="Normál_2014. évi kv. 6. tábla_kitöltve_szűkített II.fordulóhoz 2" xfId="85"/>
    <cellStyle name="Normál_4. sz. melléklet" xfId="92"/>
    <cellStyle name="Normal_KARSZJ3" xfId="77"/>
    <cellStyle name="Normál_költségvetés10melléklet" xfId="86"/>
    <cellStyle name="Normál_költségvetés10melléklet_2013. évi költségvetés I." xfId="48"/>
    <cellStyle name="Normal_KTRSZJ" xfId="78"/>
    <cellStyle name="Normál_Másolat eredetijeKÖLTSÉGVETÉS2005új1" xfId="49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rmál_Munka1" xfId="95"/>
    <cellStyle name="Normál_Munka4_2013 évi költségvetéshez 2013.02.19." xfId="89"/>
    <cellStyle name="Normál_Önkormányzat MÁK beszámoló" xfId="124"/>
    <cellStyle name="Note" xfId="79"/>
    <cellStyle name="Output" xfId="80"/>
    <cellStyle name="Összesen" xfId="52" builtinId="25" customBuiltin="1"/>
    <cellStyle name="Összesen 2" xfId="120"/>
    <cellStyle name="Rossz" xfId="98" builtinId="27" customBuiltin="1"/>
    <cellStyle name="Semleges" xfId="99" builtinId="28" customBuiltin="1"/>
    <cellStyle name="Számítás" xfId="100" builtinId="22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agyari_zsuzsa\Asztal\P&#201;CSELY+V&#193;SZOLY\P&#233;csely%20%202-2017%20(II.15.)%20kv%20rendelet%20mell&#233;klete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"/>
      <sheetName val="2.sz.tábla"/>
      <sheetName val="2a. tábla"/>
      <sheetName val="3.tábla"/>
      <sheetName val="4. sz. tábla"/>
      <sheetName val="5.sz.tábla "/>
      <sheetName val="6. sz. tábla "/>
      <sheetName val="7. sz. tábla"/>
      <sheetName val="8. sz. tábla "/>
      <sheetName val="9. sz. stabilitási tv "/>
      <sheetName val="10. sz. tábla"/>
      <sheetName val="11. tábla"/>
      <sheetName val="12. sz. EU projektek"/>
      <sheetName val="13.tábla"/>
      <sheetName val="14. tábla"/>
      <sheetName val="Munka1"/>
    </sheetNames>
    <sheetDataSet>
      <sheetData sheetId="0" refreshError="1"/>
      <sheetData sheetId="1">
        <row r="33">
          <cell r="B33">
            <v>10000000</v>
          </cell>
          <cell r="D33">
            <v>10000000</v>
          </cell>
        </row>
        <row r="35">
          <cell r="D35">
            <v>200000</v>
          </cell>
        </row>
        <row r="36">
          <cell r="B36">
            <v>9800000</v>
          </cell>
        </row>
        <row r="38">
          <cell r="B38">
            <v>8600000</v>
          </cell>
          <cell r="D38">
            <v>8600000</v>
          </cell>
        </row>
        <row r="39">
          <cell r="D39">
            <v>8600000</v>
          </cell>
        </row>
        <row r="40">
          <cell r="D40">
            <v>1500000</v>
          </cell>
        </row>
        <row r="41">
          <cell r="B41">
            <v>100000</v>
          </cell>
          <cell r="D41">
            <v>100000</v>
          </cell>
        </row>
        <row r="42">
          <cell r="D42">
            <v>100000</v>
          </cell>
        </row>
        <row r="45">
          <cell r="D45">
            <v>250000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view="pageLayout" zoomScaleNormal="100" workbookViewId="0">
      <selection activeCell="B2" sqref="B2"/>
    </sheetView>
  </sheetViews>
  <sheetFormatPr defaultRowHeight="13.2" x14ac:dyDescent="0.25"/>
  <cols>
    <col min="1" max="1" width="4.109375" style="227" bestFit="1" customWidth="1"/>
    <col min="2" max="2" width="47" style="227" customWidth="1"/>
    <col min="3" max="3" width="13.5546875" style="227" customWidth="1"/>
    <col min="4" max="4" width="15.5546875" style="227" customWidth="1"/>
    <col min="5" max="5" width="16.44140625" style="227" customWidth="1"/>
    <col min="6" max="256" width="9.109375" style="227"/>
    <col min="257" max="257" width="8.109375" style="227" customWidth="1"/>
    <col min="258" max="258" width="41" style="227" customWidth="1"/>
    <col min="259" max="261" width="32.88671875" style="227" customWidth="1"/>
    <col min="262" max="512" width="9.109375" style="227"/>
    <col min="513" max="513" width="8.109375" style="227" customWidth="1"/>
    <col min="514" max="514" width="41" style="227" customWidth="1"/>
    <col min="515" max="517" width="32.88671875" style="227" customWidth="1"/>
    <col min="518" max="768" width="9.109375" style="227"/>
    <col min="769" max="769" width="8.109375" style="227" customWidth="1"/>
    <col min="770" max="770" width="41" style="227" customWidth="1"/>
    <col min="771" max="773" width="32.88671875" style="227" customWidth="1"/>
    <col min="774" max="1024" width="9.109375" style="227"/>
    <col min="1025" max="1025" width="8.109375" style="227" customWidth="1"/>
    <col min="1026" max="1026" width="41" style="227" customWidth="1"/>
    <col min="1027" max="1029" width="32.88671875" style="227" customWidth="1"/>
    <col min="1030" max="1280" width="9.109375" style="227"/>
    <col min="1281" max="1281" width="8.109375" style="227" customWidth="1"/>
    <col min="1282" max="1282" width="41" style="227" customWidth="1"/>
    <col min="1283" max="1285" width="32.88671875" style="227" customWidth="1"/>
    <col min="1286" max="1536" width="9.109375" style="227"/>
    <col min="1537" max="1537" width="8.109375" style="227" customWidth="1"/>
    <col min="1538" max="1538" width="41" style="227" customWidth="1"/>
    <col min="1539" max="1541" width="32.88671875" style="227" customWidth="1"/>
    <col min="1542" max="1792" width="9.109375" style="227"/>
    <col min="1793" max="1793" width="8.109375" style="227" customWidth="1"/>
    <col min="1794" max="1794" width="41" style="227" customWidth="1"/>
    <col min="1795" max="1797" width="32.88671875" style="227" customWidth="1"/>
    <col min="1798" max="2048" width="9.109375" style="227"/>
    <col min="2049" max="2049" width="8.109375" style="227" customWidth="1"/>
    <col min="2050" max="2050" width="41" style="227" customWidth="1"/>
    <col min="2051" max="2053" width="32.88671875" style="227" customWidth="1"/>
    <col min="2054" max="2304" width="9.109375" style="227"/>
    <col min="2305" max="2305" width="8.109375" style="227" customWidth="1"/>
    <col min="2306" max="2306" width="41" style="227" customWidth="1"/>
    <col min="2307" max="2309" width="32.88671875" style="227" customWidth="1"/>
    <col min="2310" max="2560" width="9.109375" style="227"/>
    <col min="2561" max="2561" width="8.109375" style="227" customWidth="1"/>
    <col min="2562" max="2562" width="41" style="227" customWidth="1"/>
    <col min="2563" max="2565" width="32.88671875" style="227" customWidth="1"/>
    <col min="2566" max="2816" width="9.109375" style="227"/>
    <col min="2817" max="2817" width="8.109375" style="227" customWidth="1"/>
    <col min="2818" max="2818" width="41" style="227" customWidth="1"/>
    <col min="2819" max="2821" width="32.88671875" style="227" customWidth="1"/>
    <col min="2822" max="3072" width="9.109375" style="227"/>
    <col min="3073" max="3073" width="8.109375" style="227" customWidth="1"/>
    <col min="3074" max="3074" width="41" style="227" customWidth="1"/>
    <col min="3075" max="3077" width="32.88671875" style="227" customWidth="1"/>
    <col min="3078" max="3328" width="9.109375" style="227"/>
    <col min="3329" max="3329" width="8.109375" style="227" customWidth="1"/>
    <col min="3330" max="3330" width="41" style="227" customWidth="1"/>
    <col min="3331" max="3333" width="32.88671875" style="227" customWidth="1"/>
    <col min="3334" max="3584" width="9.109375" style="227"/>
    <col min="3585" max="3585" width="8.109375" style="227" customWidth="1"/>
    <col min="3586" max="3586" width="41" style="227" customWidth="1"/>
    <col min="3587" max="3589" width="32.88671875" style="227" customWidth="1"/>
    <col min="3590" max="3840" width="9.109375" style="227"/>
    <col min="3841" max="3841" width="8.109375" style="227" customWidth="1"/>
    <col min="3842" max="3842" width="41" style="227" customWidth="1"/>
    <col min="3843" max="3845" width="32.88671875" style="227" customWidth="1"/>
    <col min="3846" max="4096" width="9.109375" style="227"/>
    <col min="4097" max="4097" width="8.109375" style="227" customWidth="1"/>
    <col min="4098" max="4098" width="41" style="227" customWidth="1"/>
    <col min="4099" max="4101" width="32.88671875" style="227" customWidth="1"/>
    <col min="4102" max="4352" width="9.109375" style="227"/>
    <col min="4353" max="4353" width="8.109375" style="227" customWidth="1"/>
    <col min="4354" max="4354" width="41" style="227" customWidth="1"/>
    <col min="4355" max="4357" width="32.88671875" style="227" customWidth="1"/>
    <col min="4358" max="4608" width="9.109375" style="227"/>
    <col min="4609" max="4609" width="8.109375" style="227" customWidth="1"/>
    <col min="4610" max="4610" width="41" style="227" customWidth="1"/>
    <col min="4611" max="4613" width="32.88671875" style="227" customWidth="1"/>
    <col min="4614" max="4864" width="9.109375" style="227"/>
    <col min="4865" max="4865" width="8.109375" style="227" customWidth="1"/>
    <col min="4866" max="4866" width="41" style="227" customWidth="1"/>
    <col min="4867" max="4869" width="32.88671875" style="227" customWidth="1"/>
    <col min="4870" max="5120" width="9.109375" style="227"/>
    <col min="5121" max="5121" width="8.109375" style="227" customWidth="1"/>
    <col min="5122" max="5122" width="41" style="227" customWidth="1"/>
    <col min="5123" max="5125" width="32.88671875" style="227" customWidth="1"/>
    <col min="5126" max="5376" width="9.109375" style="227"/>
    <col min="5377" max="5377" width="8.109375" style="227" customWidth="1"/>
    <col min="5378" max="5378" width="41" style="227" customWidth="1"/>
    <col min="5379" max="5381" width="32.88671875" style="227" customWidth="1"/>
    <col min="5382" max="5632" width="9.109375" style="227"/>
    <col min="5633" max="5633" width="8.109375" style="227" customWidth="1"/>
    <col min="5634" max="5634" width="41" style="227" customWidth="1"/>
    <col min="5635" max="5637" width="32.88671875" style="227" customWidth="1"/>
    <col min="5638" max="5888" width="9.109375" style="227"/>
    <col min="5889" max="5889" width="8.109375" style="227" customWidth="1"/>
    <col min="5890" max="5890" width="41" style="227" customWidth="1"/>
    <col min="5891" max="5893" width="32.88671875" style="227" customWidth="1"/>
    <col min="5894" max="6144" width="9.109375" style="227"/>
    <col min="6145" max="6145" width="8.109375" style="227" customWidth="1"/>
    <col min="6146" max="6146" width="41" style="227" customWidth="1"/>
    <col min="6147" max="6149" width="32.88671875" style="227" customWidth="1"/>
    <col min="6150" max="6400" width="9.109375" style="227"/>
    <col min="6401" max="6401" width="8.109375" style="227" customWidth="1"/>
    <col min="6402" max="6402" width="41" style="227" customWidth="1"/>
    <col min="6403" max="6405" width="32.88671875" style="227" customWidth="1"/>
    <col min="6406" max="6656" width="9.109375" style="227"/>
    <col min="6657" max="6657" width="8.109375" style="227" customWidth="1"/>
    <col min="6658" max="6658" width="41" style="227" customWidth="1"/>
    <col min="6659" max="6661" width="32.88671875" style="227" customWidth="1"/>
    <col min="6662" max="6912" width="9.109375" style="227"/>
    <col min="6913" max="6913" width="8.109375" style="227" customWidth="1"/>
    <col min="6914" max="6914" width="41" style="227" customWidth="1"/>
    <col min="6915" max="6917" width="32.88671875" style="227" customWidth="1"/>
    <col min="6918" max="7168" width="9.109375" style="227"/>
    <col min="7169" max="7169" width="8.109375" style="227" customWidth="1"/>
    <col min="7170" max="7170" width="41" style="227" customWidth="1"/>
    <col min="7171" max="7173" width="32.88671875" style="227" customWidth="1"/>
    <col min="7174" max="7424" width="9.109375" style="227"/>
    <col min="7425" max="7425" width="8.109375" style="227" customWidth="1"/>
    <col min="7426" max="7426" width="41" style="227" customWidth="1"/>
    <col min="7427" max="7429" width="32.88671875" style="227" customWidth="1"/>
    <col min="7430" max="7680" width="9.109375" style="227"/>
    <col min="7681" max="7681" width="8.109375" style="227" customWidth="1"/>
    <col min="7682" max="7682" width="41" style="227" customWidth="1"/>
    <col min="7683" max="7685" width="32.88671875" style="227" customWidth="1"/>
    <col min="7686" max="7936" width="9.109375" style="227"/>
    <col min="7937" max="7937" width="8.109375" style="227" customWidth="1"/>
    <col min="7938" max="7938" width="41" style="227" customWidth="1"/>
    <col min="7939" max="7941" width="32.88671875" style="227" customWidth="1"/>
    <col min="7942" max="8192" width="9.109375" style="227"/>
    <col min="8193" max="8193" width="8.109375" style="227" customWidth="1"/>
    <col min="8194" max="8194" width="41" style="227" customWidth="1"/>
    <col min="8195" max="8197" width="32.88671875" style="227" customWidth="1"/>
    <col min="8198" max="8448" width="9.109375" style="227"/>
    <col min="8449" max="8449" width="8.109375" style="227" customWidth="1"/>
    <col min="8450" max="8450" width="41" style="227" customWidth="1"/>
    <col min="8451" max="8453" width="32.88671875" style="227" customWidth="1"/>
    <col min="8454" max="8704" width="9.109375" style="227"/>
    <col min="8705" max="8705" width="8.109375" style="227" customWidth="1"/>
    <col min="8706" max="8706" width="41" style="227" customWidth="1"/>
    <col min="8707" max="8709" width="32.88671875" style="227" customWidth="1"/>
    <col min="8710" max="8960" width="9.109375" style="227"/>
    <col min="8961" max="8961" width="8.109375" style="227" customWidth="1"/>
    <col min="8962" max="8962" width="41" style="227" customWidth="1"/>
    <col min="8963" max="8965" width="32.88671875" style="227" customWidth="1"/>
    <col min="8966" max="9216" width="9.109375" style="227"/>
    <col min="9217" max="9217" width="8.109375" style="227" customWidth="1"/>
    <col min="9218" max="9218" width="41" style="227" customWidth="1"/>
    <col min="9219" max="9221" width="32.88671875" style="227" customWidth="1"/>
    <col min="9222" max="9472" width="9.109375" style="227"/>
    <col min="9473" max="9473" width="8.109375" style="227" customWidth="1"/>
    <col min="9474" max="9474" width="41" style="227" customWidth="1"/>
    <col min="9475" max="9477" width="32.88671875" style="227" customWidth="1"/>
    <col min="9478" max="9728" width="9.109375" style="227"/>
    <col min="9729" max="9729" width="8.109375" style="227" customWidth="1"/>
    <col min="9730" max="9730" width="41" style="227" customWidth="1"/>
    <col min="9731" max="9733" width="32.88671875" style="227" customWidth="1"/>
    <col min="9734" max="9984" width="9.109375" style="227"/>
    <col min="9985" max="9985" width="8.109375" style="227" customWidth="1"/>
    <col min="9986" max="9986" width="41" style="227" customWidth="1"/>
    <col min="9987" max="9989" width="32.88671875" style="227" customWidth="1"/>
    <col min="9990" max="10240" width="9.109375" style="227"/>
    <col min="10241" max="10241" width="8.109375" style="227" customWidth="1"/>
    <col min="10242" max="10242" width="41" style="227" customWidth="1"/>
    <col min="10243" max="10245" width="32.88671875" style="227" customWidth="1"/>
    <col min="10246" max="10496" width="9.109375" style="227"/>
    <col min="10497" max="10497" width="8.109375" style="227" customWidth="1"/>
    <col min="10498" max="10498" width="41" style="227" customWidth="1"/>
    <col min="10499" max="10501" width="32.88671875" style="227" customWidth="1"/>
    <col min="10502" max="10752" width="9.109375" style="227"/>
    <col min="10753" max="10753" width="8.109375" style="227" customWidth="1"/>
    <col min="10754" max="10754" width="41" style="227" customWidth="1"/>
    <col min="10755" max="10757" width="32.88671875" style="227" customWidth="1"/>
    <col min="10758" max="11008" width="9.109375" style="227"/>
    <col min="11009" max="11009" width="8.109375" style="227" customWidth="1"/>
    <col min="11010" max="11010" width="41" style="227" customWidth="1"/>
    <col min="11011" max="11013" width="32.88671875" style="227" customWidth="1"/>
    <col min="11014" max="11264" width="9.109375" style="227"/>
    <col min="11265" max="11265" width="8.109375" style="227" customWidth="1"/>
    <col min="11266" max="11266" width="41" style="227" customWidth="1"/>
    <col min="11267" max="11269" width="32.88671875" style="227" customWidth="1"/>
    <col min="11270" max="11520" width="9.109375" style="227"/>
    <col min="11521" max="11521" width="8.109375" style="227" customWidth="1"/>
    <col min="11522" max="11522" width="41" style="227" customWidth="1"/>
    <col min="11523" max="11525" width="32.88671875" style="227" customWidth="1"/>
    <col min="11526" max="11776" width="9.109375" style="227"/>
    <col min="11777" max="11777" width="8.109375" style="227" customWidth="1"/>
    <col min="11778" max="11778" width="41" style="227" customWidth="1"/>
    <col min="11779" max="11781" width="32.88671875" style="227" customWidth="1"/>
    <col min="11782" max="12032" width="9.109375" style="227"/>
    <col min="12033" max="12033" width="8.109375" style="227" customWidth="1"/>
    <col min="12034" max="12034" width="41" style="227" customWidth="1"/>
    <col min="12035" max="12037" width="32.88671875" style="227" customWidth="1"/>
    <col min="12038" max="12288" width="9.109375" style="227"/>
    <col min="12289" max="12289" width="8.109375" style="227" customWidth="1"/>
    <col min="12290" max="12290" width="41" style="227" customWidth="1"/>
    <col min="12291" max="12293" width="32.88671875" style="227" customWidth="1"/>
    <col min="12294" max="12544" width="9.109375" style="227"/>
    <col min="12545" max="12545" width="8.109375" style="227" customWidth="1"/>
    <col min="12546" max="12546" width="41" style="227" customWidth="1"/>
    <col min="12547" max="12549" width="32.88671875" style="227" customWidth="1"/>
    <col min="12550" max="12800" width="9.109375" style="227"/>
    <col min="12801" max="12801" width="8.109375" style="227" customWidth="1"/>
    <col min="12802" max="12802" width="41" style="227" customWidth="1"/>
    <col min="12803" max="12805" width="32.88671875" style="227" customWidth="1"/>
    <col min="12806" max="13056" width="9.109375" style="227"/>
    <col min="13057" max="13057" width="8.109375" style="227" customWidth="1"/>
    <col min="13058" max="13058" width="41" style="227" customWidth="1"/>
    <col min="13059" max="13061" width="32.88671875" style="227" customWidth="1"/>
    <col min="13062" max="13312" width="9.109375" style="227"/>
    <col min="13313" max="13313" width="8.109375" style="227" customWidth="1"/>
    <col min="13314" max="13314" width="41" style="227" customWidth="1"/>
    <col min="13315" max="13317" width="32.88671875" style="227" customWidth="1"/>
    <col min="13318" max="13568" width="9.109375" style="227"/>
    <col min="13569" max="13569" width="8.109375" style="227" customWidth="1"/>
    <col min="13570" max="13570" width="41" style="227" customWidth="1"/>
    <col min="13571" max="13573" width="32.88671875" style="227" customWidth="1"/>
    <col min="13574" max="13824" width="9.109375" style="227"/>
    <col min="13825" max="13825" width="8.109375" style="227" customWidth="1"/>
    <col min="13826" max="13826" width="41" style="227" customWidth="1"/>
    <col min="13827" max="13829" width="32.88671875" style="227" customWidth="1"/>
    <col min="13830" max="14080" width="9.109375" style="227"/>
    <col min="14081" max="14081" width="8.109375" style="227" customWidth="1"/>
    <col min="14082" max="14082" width="41" style="227" customWidth="1"/>
    <col min="14083" max="14085" width="32.88671875" style="227" customWidth="1"/>
    <col min="14086" max="14336" width="9.109375" style="227"/>
    <col min="14337" max="14337" width="8.109375" style="227" customWidth="1"/>
    <col min="14338" max="14338" width="41" style="227" customWidth="1"/>
    <col min="14339" max="14341" width="32.88671875" style="227" customWidth="1"/>
    <col min="14342" max="14592" width="9.109375" style="227"/>
    <col min="14593" max="14593" width="8.109375" style="227" customWidth="1"/>
    <col min="14594" max="14594" width="41" style="227" customWidth="1"/>
    <col min="14595" max="14597" width="32.88671875" style="227" customWidth="1"/>
    <col min="14598" max="14848" width="9.109375" style="227"/>
    <col min="14849" max="14849" width="8.109375" style="227" customWidth="1"/>
    <col min="14850" max="14850" width="41" style="227" customWidth="1"/>
    <col min="14851" max="14853" width="32.88671875" style="227" customWidth="1"/>
    <col min="14854" max="15104" width="9.109375" style="227"/>
    <col min="15105" max="15105" width="8.109375" style="227" customWidth="1"/>
    <col min="15106" max="15106" width="41" style="227" customWidth="1"/>
    <col min="15107" max="15109" width="32.88671875" style="227" customWidth="1"/>
    <col min="15110" max="15360" width="9.109375" style="227"/>
    <col min="15361" max="15361" width="8.109375" style="227" customWidth="1"/>
    <col min="15362" max="15362" width="41" style="227" customWidth="1"/>
    <col min="15363" max="15365" width="32.88671875" style="227" customWidth="1"/>
    <col min="15366" max="15616" width="9.109375" style="227"/>
    <col min="15617" max="15617" width="8.109375" style="227" customWidth="1"/>
    <col min="15618" max="15618" width="41" style="227" customWidth="1"/>
    <col min="15619" max="15621" width="32.88671875" style="227" customWidth="1"/>
    <col min="15622" max="15872" width="9.109375" style="227"/>
    <col min="15873" max="15873" width="8.109375" style="227" customWidth="1"/>
    <col min="15874" max="15874" width="41" style="227" customWidth="1"/>
    <col min="15875" max="15877" width="32.88671875" style="227" customWidth="1"/>
    <col min="15878" max="16128" width="9.109375" style="227"/>
    <col min="16129" max="16129" width="8.109375" style="227" customWidth="1"/>
    <col min="16130" max="16130" width="41" style="227" customWidth="1"/>
    <col min="16131" max="16133" width="32.88671875" style="227" customWidth="1"/>
    <col min="16134" max="16384" width="9.109375" style="227"/>
  </cols>
  <sheetData>
    <row r="1" spans="1:5" ht="15.6" thickBot="1" x14ac:dyDescent="0.3">
      <c r="A1" s="670"/>
      <c r="B1" s="671"/>
      <c r="C1" s="671"/>
      <c r="D1" s="671"/>
      <c r="E1" s="671"/>
    </row>
    <row r="2" spans="1:5" s="228" customFormat="1" ht="31.5" customHeight="1" x14ac:dyDescent="0.25">
      <c r="A2" s="234"/>
      <c r="B2" s="235" t="s">
        <v>315</v>
      </c>
      <c r="C2" s="235" t="s">
        <v>316</v>
      </c>
      <c r="D2" s="235" t="s">
        <v>317</v>
      </c>
      <c r="E2" s="236" t="s">
        <v>318</v>
      </c>
    </row>
    <row r="3" spans="1:5" ht="15" x14ac:dyDescent="0.25">
      <c r="A3" s="237">
        <v>1</v>
      </c>
      <c r="B3" s="229">
        <v>2</v>
      </c>
      <c r="C3" s="229">
        <v>3</v>
      </c>
      <c r="D3" s="229">
        <v>4</v>
      </c>
      <c r="E3" s="238">
        <v>5</v>
      </c>
    </row>
    <row r="4" spans="1:5" x14ac:dyDescent="0.25">
      <c r="A4" s="239" t="s">
        <v>319</v>
      </c>
      <c r="B4" s="230" t="s">
        <v>320</v>
      </c>
      <c r="C4" s="231">
        <v>0</v>
      </c>
      <c r="D4" s="231">
        <v>0</v>
      </c>
      <c r="E4" s="240">
        <v>951920</v>
      </c>
    </row>
    <row r="5" spans="1:5" x14ac:dyDescent="0.25">
      <c r="A5" s="241" t="s">
        <v>321</v>
      </c>
      <c r="B5" s="232" t="s">
        <v>322</v>
      </c>
      <c r="C5" s="233">
        <v>0</v>
      </c>
      <c r="D5" s="233">
        <v>0</v>
      </c>
      <c r="E5" s="242">
        <v>951920</v>
      </c>
    </row>
    <row r="6" spans="1:5" ht="17.25" customHeight="1" x14ac:dyDescent="0.25">
      <c r="A6" s="239" t="s">
        <v>323</v>
      </c>
      <c r="B6" s="230" t="s">
        <v>324</v>
      </c>
      <c r="C6" s="231">
        <v>325734512</v>
      </c>
      <c r="D6" s="231">
        <v>0</v>
      </c>
      <c r="E6" s="240">
        <v>319463084</v>
      </c>
    </row>
    <row r="7" spans="1:5" ht="16.5" customHeight="1" x14ac:dyDescent="0.25">
      <c r="A7" s="239" t="s">
        <v>325</v>
      </c>
      <c r="B7" s="230" t="s">
        <v>326</v>
      </c>
      <c r="C7" s="231">
        <v>9399856</v>
      </c>
      <c r="D7" s="231">
        <v>0</v>
      </c>
      <c r="E7" s="240">
        <v>9019484</v>
      </c>
    </row>
    <row r="8" spans="1:5" x14ac:dyDescent="0.25">
      <c r="A8" s="239" t="s">
        <v>327</v>
      </c>
      <c r="B8" s="230" t="s">
        <v>328</v>
      </c>
      <c r="C8" s="231">
        <v>5855926</v>
      </c>
      <c r="D8" s="231">
        <v>0</v>
      </c>
      <c r="E8" s="240">
        <v>5037403</v>
      </c>
    </row>
    <row r="9" spans="1:5" x14ac:dyDescent="0.25">
      <c r="A9" s="241" t="s">
        <v>329</v>
      </c>
      <c r="B9" s="232" t="s">
        <v>330</v>
      </c>
      <c r="C9" s="233">
        <v>340990294</v>
      </c>
      <c r="D9" s="233">
        <v>0</v>
      </c>
      <c r="E9" s="242">
        <v>333519971</v>
      </c>
    </row>
    <row r="10" spans="1:5" ht="16.5" customHeight="1" x14ac:dyDescent="0.25">
      <c r="A10" s="239" t="s">
        <v>331</v>
      </c>
      <c r="B10" s="230" t="s">
        <v>332</v>
      </c>
      <c r="C10" s="231">
        <v>3550644</v>
      </c>
      <c r="D10" s="231">
        <v>0</v>
      </c>
      <c r="E10" s="240">
        <v>3550644</v>
      </c>
    </row>
    <row r="11" spans="1:5" x14ac:dyDescent="0.25">
      <c r="A11" s="239" t="s">
        <v>333</v>
      </c>
      <c r="B11" s="230" t="s">
        <v>334</v>
      </c>
      <c r="C11" s="231">
        <v>3550644</v>
      </c>
      <c r="D11" s="231">
        <v>0</v>
      </c>
      <c r="E11" s="240">
        <v>3550644</v>
      </c>
    </row>
    <row r="12" spans="1:5" ht="26.4" x14ac:dyDescent="0.25">
      <c r="A12" s="241" t="s">
        <v>335</v>
      </c>
      <c r="B12" s="232" t="s">
        <v>336</v>
      </c>
      <c r="C12" s="233">
        <v>3550644</v>
      </c>
      <c r="D12" s="233">
        <v>0</v>
      </c>
      <c r="E12" s="242">
        <v>3550644</v>
      </c>
    </row>
    <row r="13" spans="1:5" ht="28.5" customHeight="1" x14ac:dyDescent="0.25">
      <c r="A13" s="241" t="s">
        <v>337</v>
      </c>
      <c r="B13" s="232" t="s">
        <v>338</v>
      </c>
      <c r="C13" s="233">
        <v>344540938</v>
      </c>
      <c r="D13" s="233">
        <v>0</v>
      </c>
      <c r="E13" s="242">
        <v>338022535</v>
      </c>
    </row>
    <row r="14" spans="1:5" x14ac:dyDescent="0.25">
      <c r="A14" s="239" t="s">
        <v>339</v>
      </c>
      <c r="B14" s="230" t="s">
        <v>340</v>
      </c>
      <c r="C14" s="231">
        <v>16517</v>
      </c>
      <c r="D14" s="231">
        <v>0</v>
      </c>
      <c r="E14" s="240">
        <v>38884</v>
      </c>
    </row>
    <row r="15" spans="1:5" x14ac:dyDescent="0.25">
      <c r="A15" s="241" t="s">
        <v>341</v>
      </c>
      <c r="B15" s="232" t="s">
        <v>342</v>
      </c>
      <c r="C15" s="233">
        <v>16517</v>
      </c>
      <c r="D15" s="233">
        <v>0</v>
      </c>
      <c r="E15" s="242">
        <v>38884</v>
      </c>
    </row>
    <row r="16" spans="1:5" ht="26.4" x14ac:dyDescent="0.25">
      <c r="A16" s="241" t="s">
        <v>343</v>
      </c>
      <c r="B16" s="232" t="s">
        <v>344</v>
      </c>
      <c r="C16" s="233">
        <v>16517</v>
      </c>
      <c r="D16" s="233">
        <v>0</v>
      </c>
      <c r="E16" s="242">
        <v>38884</v>
      </c>
    </row>
    <row r="17" spans="1:5" ht="17.25" customHeight="1" x14ac:dyDescent="0.25">
      <c r="A17" s="239" t="s">
        <v>345</v>
      </c>
      <c r="B17" s="230" t="s">
        <v>346</v>
      </c>
      <c r="C17" s="231">
        <v>25000000</v>
      </c>
      <c r="D17" s="231">
        <v>0</v>
      </c>
      <c r="E17" s="240">
        <v>0</v>
      </c>
    </row>
    <row r="18" spans="1:5" x14ac:dyDescent="0.25">
      <c r="A18" s="241" t="s">
        <v>347</v>
      </c>
      <c r="B18" s="232" t="s">
        <v>348</v>
      </c>
      <c r="C18" s="233">
        <v>25000000</v>
      </c>
      <c r="D18" s="233">
        <v>0</v>
      </c>
      <c r="E18" s="242">
        <v>0</v>
      </c>
    </row>
    <row r="19" spans="1:5" x14ac:dyDescent="0.25">
      <c r="A19" s="239" t="s">
        <v>349</v>
      </c>
      <c r="B19" s="230" t="s">
        <v>350</v>
      </c>
      <c r="C19" s="231">
        <v>22790</v>
      </c>
      <c r="D19" s="231">
        <v>0</v>
      </c>
      <c r="E19" s="240">
        <v>61090</v>
      </c>
    </row>
    <row r="20" spans="1:5" ht="26.4" x14ac:dyDescent="0.25">
      <c r="A20" s="241" t="s">
        <v>351</v>
      </c>
      <c r="B20" s="232" t="s">
        <v>352</v>
      </c>
      <c r="C20" s="233">
        <v>22790</v>
      </c>
      <c r="D20" s="233">
        <v>0</v>
      </c>
      <c r="E20" s="242">
        <v>61090</v>
      </c>
    </row>
    <row r="21" spans="1:5" x14ac:dyDescent="0.25">
      <c r="A21" s="239" t="s">
        <v>353</v>
      </c>
      <c r="B21" s="230" t="s">
        <v>354</v>
      </c>
      <c r="C21" s="231">
        <v>7128232</v>
      </c>
      <c r="D21" s="231">
        <v>0</v>
      </c>
      <c r="E21" s="240">
        <v>54002056</v>
      </c>
    </row>
    <row r="22" spans="1:5" x14ac:dyDescent="0.25">
      <c r="A22" s="241" t="s">
        <v>355</v>
      </c>
      <c r="B22" s="232" t="s">
        <v>356</v>
      </c>
      <c r="C22" s="233">
        <v>7128232</v>
      </c>
      <c r="D22" s="233">
        <v>0</v>
      </c>
      <c r="E22" s="242">
        <v>54002056</v>
      </c>
    </row>
    <row r="23" spans="1:5" x14ac:dyDescent="0.25">
      <c r="A23" s="241" t="s">
        <v>357</v>
      </c>
      <c r="B23" s="232" t="s">
        <v>358</v>
      </c>
      <c r="C23" s="233">
        <v>32151022</v>
      </c>
      <c r="D23" s="233">
        <v>0</v>
      </c>
      <c r="E23" s="242">
        <v>54063146</v>
      </c>
    </row>
    <row r="24" spans="1:5" ht="27.75" customHeight="1" x14ac:dyDescent="0.25">
      <c r="A24" s="239" t="s">
        <v>359</v>
      </c>
      <c r="B24" s="230" t="s">
        <v>360</v>
      </c>
      <c r="C24" s="231">
        <v>2292826</v>
      </c>
      <c r="D24" s="231">
        <v>0</v>
      </c>
      <c r="E24" s="240">
        <v>3187924</v>
      </c>
    </row>
    <row r="25" spans="1:5" ht="26.4" x14ac:dyDescent="0.25">
      <c r="A25" s="239" t="s">
        <v>361</v>
      </c>
      <c r="B25" s="230" t="s">
        <v>362</v>
      </c>
      <c r="C25" s="231">
        <v>1072232</v>
      </c>
      <c r="D25" s="231">
        <v>0</v>
      </c>
      <c r="E25" s="240">
        <v>1339552</v>
      </c>
    </row>
    <row r="26" spans="1:5" ht="26.4" x14ac:dyDescent="0.25">
      <c r="A26" s="239" t="s">
        <v>363</v>
      </c>
      <c r="B26" s="230" t="s">
        <v>364</v>
      </c>
      <c r="C26" s="231">
        <v>974059</v>
      </c>
      <c r="D26" s="231">
        <v>0</v>
      </c>
      <c r="E26" s="240">
        <v>957340</v>
      </c>
    </row>
    <row r="27" spans="1:5" ht="26.4" x14ac:dyDescent="0.25">
      <c r="A27" s="239" t="s">
        <v>365</v>
      </c>
      <c r="B27" s="230" t="s">
        <v>366</v>
      </c>
      <c r="C27" s="231">
        <v>246535</v>
      </c>
      <c r="D27" s="231">
        <v>0</v>
      </c>
      <c r="E27" s="240">
        <v>891032</v>
      </c>
    </row>
    <row r="28" spans="1:5" ht="27" customHeight="1" x14ac:dyDescent="0.25">
      <c r="A28" s="239" t="s">
        <v>367</v>
      </c>
      <c r="B28" s="230" t="s">
        <v>368</v>
      </c>
      <c r="C28" s="231">
        <v>260473</v>
      </c>
      <c r="D28" s="231">
        <v>0</v>
      </c>
      <c r="E28" s="240">
        <v>92384</v>
      </c>
    </row>
    <row r="29" spans="1:5" ht="52.8" x14ac:dyDescent="0.25">
      <c r="A29" s="239" t="s">
        <v>369</v>
      </c>
      <c r="B29" s="230" t="s">
        <v>370</v>
      </c>
      <c r="C29" s="231">
        <v>180454</v>
      </c>
      <c r="D29" s="231">
        <v>0</v>
      </c>
      <c r="E29" s="240">
        <v>66440</v>
      </c>
    </row>
    <row r="30" spans="1:5" ht="26.4" x14ac:dyDescent="0.25">
      <c r="A30" s="239" t="s">
        <v>371</v>
      </c>
      <c r="B30" s="230" t="s">
        <v>372</v>
      </c>
      <c r="C30" s="231">
        <v>20080</v>
      </c>
      <c r="D30" s="231">
        <v>0</v>
      </c>
      <c r="E30" s="240">
        <v>5080</v>
      </c>
    </row>
    <row r="31" spans="1:5" ht="26.4" x14ac:dyDescent="0.25">
      <c r="A31" s="239" t="s">
        <v>373</v>
      </c>
      <c r="B31" s="230" t="s">
        <v>374</v>
      </c>
      <c r="C31" s="231">
        <v>19125</v>
      </c>
      <c r="D31" s="231">
        <v>0</v>
      </c>
      <c r="E31" s="240">
        <v>19125</v>
      </c>
    </row>
    <row r="32" spans="1:5" ht="27" customHeight="1" x14ac:dyDescent="0.25">
      <c r="A32" s="239" t="s">
        <v>375</v>
      </c>
      <c r="B32" s="230" t="s">
        <v>376</v>
      </c>
      <c r="C32" s="231">
        <v>40814</v>
      </c>
      <c r="D32" s="231">
        <v>0</v>
      </c>
      <c r="E32" s="240">
        <v>1739</v>
      </c>
    </row>
    <row r="33" spans="1:5" ht="39.6" x14ac:dyDescent="0.25">
      <c r="A33" s="239" t="s">
        <v>377</v>
      </c>
      <c r="B33" s="230" t="s">
        <v>378</v>
      </c>
      <c r="C33" s="231">
        <v>5000</v>
      </c>
      <c r="D33" s="231">
        <v>0</v>
      </c>
      <c r="E33" s="240">
        <v>5000</v>
      </c>
    </row>
    <row r="34" spans="1:5" ht="52.8" x14ac:dyDescent="0.25">
      <c r="A34" s="239" t="s">
        <v>379</v>
      </c>
      <c r="B34" s="230" t="s">
        <v>380</v>
      </c>
      <c r="C34" s="231">
        <v>5000</v>
      </c>
      <c r="D34" s="231">
        <v>0</v>
      </c>
      <c r="E34" s="240">
        <v>5000</v>
      </c>
    </row>
    <row r="35" spans="1:5" ht="39.6" x14ac:dyDescent="0.25">
      <c r="A35" s="239" t="s">
        <v>381</v>
      </c>
      <c r="B35" s="230" t="s">
        <v>382</v>
      </c>
      <c r="C35" s="231">
        <v>1444234</v>
      </c>
      <c r="D35" s="231">
        <v>0</v>
      </c>
      <c r="E35" s="240">
        <v>1440234</v>
      </c>
    </row>
    <row r="36" spans="1:5" ht="26.4" x14ac:dyDescent="0.25">
      <c r="A36" s="241" t="s">
        <v>383</v>
      </c>
      <c r="B36" s="232" t="s">
        <v>384</v>
      </c>
      <c r="C36" s="233">
        <v>4002533</v>
      </c>
      <c r="D36" s="233">
        <v>0</v>
      </c>
      <c r="E36" s="242">
        <v>4725542</v>
      </c>
    </row>
    <row r="37" spans="1:5" x14ac:dyDescent="0.25">
      <c r="A37" s="239" t="s">
        <v>385</v>
      </c>
      <c r="B37" s="230" t="s">
        <v>386</v>
      </c>
      <c r="C37" s="231">
        <v>0</v>
      </c>
      <c r="D37" s="231">
        <v>0</v>
      </c>
      <c r="E37" s="240">
        <v>10000</v>
      </c>
    </row>
    <row r="38" spans="1:5" ht="26.4" x14ac:dyDescent="0.25">
      <c r="A38" s="241" t="s">
        <v>387</v>
      </c>
      <c r="B38" s="232" t="s">
        <v>388</v>
      </c>
      <c r="C38" s="233">
        <v>0</v>
      </c>
      <c r="D38" s="233">
        <v>0</v>
      </c>
      <c r="E38" s="242">
        <v>10000</v>
      </c>
    </row>
    <row r="39" spans="1:5" x14ac:dyDescent="0.25">
      <c r="A39" s="241" t="s">
        <v>389</v>
      </c>
      <c r="B39" s="232" t="s">
        <v>390</v>
      </c>
      <c r="C39" s="233">
        <v>4002533</v>
      </c>
      <c r="D39" s="233">
        <v>0</v>
      </c>
      <c r="E39" s="242">
        <v>4735542</v>
      </c>
    </row>
    <row r="40" spans="1:5" x14ac:dyDescent="0.25">
      <c r="A40" s="239" t="s">
        <v>391</v>
      </c>
      <c r="B40" s="230" t="s">
        <v>392</v>
      </c>
      <c r="C40" s="231">
        <v>0</v>
      </c>
      <c r="D40" s="231">
        <v>0</v>
      </c>
      <c r="E40" s="240">
        <v>-100000</v>
      </c>
    </row>
    <row r="41" spans="1:5" ht="26.4" x14ac:dyDescent="0.25">
      <c r="A41" s="241" t="s">
        <v>393</v>
      </c>
      <c r="B41" s="232" t="s">
        <v>394</v>
      </c>
      <c r="C41" s="233">
        <v>0</v>
      </c>
      <c r="D41" s="233">
        <v>0</v>
      </c>
      <c r="E41" s="242">
        <v>-100000</v>
      </c>
    </row>
    <row r="42" spans="1:5" ht="26.4" x14ac:dyDescent="0.25">
      <c r="A42" s="241" t="s">
        <v>395</v>
      </c>
      <c r="B42" s="232" t="s">
        <v>396</v>
      </c>
      <c r="C42" s="233">
        <v>0</v>
      </c>
      <c r="D42" s="233">
        <v>0</v>
      </c>
      <c r="E42" s="242">
        <v>-100000</v>
      </c>
    </row>
    <row r="43" spans="1:5" x14ac:dyDescent="0.25">
      <c r="A43" s="241" t="s">
        <v>397</v>
      </c>
      <c r="B43" s="232" t="s">
        <v>398</v>
      </c>
      <c r="C43" s="233">
        <v>380711010</v>
      </c>
      <c r="D43" s="233">
        <v>0</v>
      </c>
      <c r="E43" s="242">
        <v>396760107</v>
      </c>
    </row>
    <row r="44" spans="1:5" x14ac:dyDescent="0.25">
      <c r="A44" s="239" t="s">
        <v>399</v>
      </c>
      <c r="B44" s="230" t="s">
        <v>400</v>
      </c>
      <c r="C44" s="231">
        <v>507424180</v>
      </c>
      <c r="D44" s="231">
        <v>0</v>
      </c>
      <c r="E44" s="240">
        <v>507424180</v>
      </c>
    </row>
    <row r="45" spans="1:5" x14ac:dyDescent="0.25">
      <c r="A45" s="239" t="s">
        <v>401</v>
      </c>
      <c r="B45" s="230" t="s">
        <v>402</v>
      </c>
      <c r="C45" s="231">
        <v>-5778430</v>
      </c>
      <c r="D45" s="231">
        <v>0</v>
      </c>
      <c r="E45" s="240">
        <v>-5778430</v>
      </c>
    </row>
    <row r="46" spans="1:5" ht="26.4" x14ac:dyDescent="0.25">
      <c r="A46" s="239" t="s">
        <v>403</v>
      </c>
      <c r="B46" s="230" t="s">
        <v>404</v>
      </c>
      <c r="C46" s="231">
        <v>7275815</v>
      </c>
      <c r="D46" s="231">
        <v>0</v>
      </c>
      <c r="E46" s="240">
        <v>7275815</v>
      </c>
    </row>
    <row r="47" spans="1:5" ht="26.4" x14ac:dyDescent="0.25">
      <c r="A47" s="241" t="s">
        <v>405</v>
      </c>
      <c r="B47" s="232" t="s">
        <v>406</v>
      </c>
      <c r="C47" s="233">
        <v>7275815</v>
      </c>
      <c r="D47" s="233">
        <v>0</v>
      </c>
      <c r="E47" s="242">
        <v>7275815</v>
      </c>
    </row>
    <row r="48" spans="1:5" x14ac:dyDescent="0.25">
      <c r="A48" s="239" t="s">
        <v>407</v>
      </c>
      <c r="B48" s="230" t="s">
        <v>408</v>
      </c>
      <c r="C48" s="231">
        <v>-158478429</v>
      </c>
      <c r="D48" s="231">
        <v>0</v>
      </c>
      <c r="E48" s="240">
        <v>-173647133</v>
      </c>
    </row>
    <row r="49" spans="1:5" x14ac:dyDescent="0.25">
      <c r="A49" s="239" t="s">
        <v>409</v>
      </c>
      <c r="B49" s="230" t="s">
        <v>410</v>
      </c>
      <c r="C49" s="231">
        <v>-15168704</v>
      </c>
      <c r="D49" s="231">
        <v>0</v>
      </c>
      <c r="E49" s="240">
        <v>3258516</v>
      </c>
    </row>
    <row r="50" spans="1:5" x14ac:dyDescent="0.25">
      <c r="A50" s="241" t="s">
        <v>411</v>
      </c>
      <c r="B50" s="232" t="s">
        <v>412</v>
      </c>
      <c r="C50" s="233">
        <v>335274432</v>
      </c>
      <c r="D50" s="233">
        <v>0</v>
      </c>
      <c r="E50" s="242">
        <v>338532948</v>
      </c>
    </row>
    <row r="51" spans="1:5" ht="26.4" x14ac:dyDescent="0.25">
      <c r="A51" s="239" t="s">
        <v>413</v>
      </c>
      <c r="B51" s="230" t="s">
        <v>414</v>
      </c>
      <c r="C51" s="231">
        <v>1431</v>
      </c>
      <c r="D51" s="231">
        <v>0</v>
      </c>
      <c r="E51" s="240">
        <v>75320</v>
      </c>
    </row>
    <row r="52" spans="1:5" ht="39.6" x14ac:dyDescent="0.25">
      <c r="A52" s="239" t="s">
        <v>415</v>
      </c>
      <c r="B52" s="230" t="s">
        <v>416</v>
      </c>
      <c r="C52" s="231">
        <v>933</v>
      </c>
      <c r="D52" s="231">
        <v>0</v>
      </c>
      <c r="E52" s="240">
        <v>0</v>
      </c>
    </row>
    <row r="53" spans="1:5" ht="26.4" x14ac:dyDescent="0.25">
      <c r="A53" s="239" t="s">
        <v>417</v>
      </c>
      <c r="B53" s="230" t="s">
        <v>418</v>
      </c>
      <c r="C53" s="231">
        <v>98415</v>
      </c>
      <c r="D53" s="231">
        <v>0</v>
      </c>
      <c r="E53" s="240">
        <v>1073708</v>
      </c>
    </row>
    <row r="54" spans="1:5" ht="26.25" customHeight="1" x14ac:dyDescent="0.25">
      <c r="A54" s="239" t="s">
        <v>419</v>
      </c>
      <c r="B54" s="230" t="s">
        <v>420</v>
      </c>
      <c r="C54" s="231">
        <v>100000</v>
      </c>
      <c r="D54" s="231">
        <v>0</v>
      </c>
      <c r="E54" s="240">
        <v>0</v>
      </c>
    </row>
    <row r="55" spans="1:5" ht="26.4" x14ac:dyDescent="0.25">
      <c r="A55" s="239" t="s">
        <v>421</v>
      </c>
      <c r="B55" s="230" t="s">
        <v>422</v>
      </c>
      <c r="C55" s="231">
        <v>23600</v>
      </c>
      <c r="D55" s="231">
        <v>0</v>
      </c>
      <c r="E55" s="240">
        <v>0</v>
      </c>
    </row>
    <row r="56" spans="1:5" ht="26.4" x14ac:dyDescent="0.25">
      <c r="A56" s="241" t="s">
        <v>423</v>
      </c>
      <c r="B56" s="232" t="s">
        <v>424</v>
      </c>
      <c r="C56" s="233">
        <v>224379</v>
      </c>
      <c r="D56" s="233">
        <v>0</v>
      </c>
      <c r="E56" s="242">
        <v>1149028</v>
      </c>
    </row>
    <row r="57" spans="1:5" ht="26.4" x14ac:dyDescent="0.25">
      <c r="A57" s="239" t="s">
        <v>425</v>
      </c>
      <c r="B57" s="230" t="s">
        <v>426</v>
      </c>
      <c r="C57" s="231">
        <v>2156355</v>
      </c>
      <c r="D57" s="231">
        <v>0</v>
      </c>
      <c r="E57" s="240">
        <v>432477</v>
      </c>
    </row>
    <row r="58" spans="1:5" ht="26.4" x14ac:dyDescent="0.25">
      <c r="A58" s="239" t="s">
        <v>427</v>
      </c>
      <c r="B58" s="230" t="s">
        <v>428</v>
      </c>
      <c r="C58" s="231">
        <v>1000760</v>
      </c>
      <c r="D58" s="231">
        <v>0</v>
      </c>
      <c r="E58" s="240">
        <v>0</v>
      </c>
    </row>
    <row r="59" spans="1:5" ht="39.6" x14ac:dyDescent="0.25">
      <c r="A59" s="239" t="s">
        <v>429</v>
      </c>
      <c r="B59" s="230" t="s">
        <v>430</v>
      </c>
      <c r="C59" s="231">
        <v>996940</v>
      </c>
      <c r="D59" s="231">
        <v>0</v>
      </c>
      <c r="E59" s="240">
        <v>1006248</v>
      </c>
    </row>
    <row r="60" spans="1:5" ht="39.6" x14ac:dyDescent="0.25">
      <c r="A60" s="239" t="s">
        <v>431</v>
      </c>
      <c r="B60" s="230" t="s">
        <v>432</v>
      </c>
      <c r="C60" s="231">
        <v>0</v>
      </c>
      <c r="D60" s="231">
        <v>0</v>
      </c>
      <c r="E60" s="240">
        <v>1006248</v>
      </c>
    </row>
    <row r="61" spans="1:5" ht="26.4" x14ac:dyDescent="0.25">
      <c r="A61" s="241" t="s">
        <v>433</v>
      </c>
      <c r="B61" s="232" t="s">
        <v>434</v>
      </c>
      <c r="C61" s="233">
        <v>4154055</v>
      </c>
      <c r="D61" s="233">
        <v>0</v>
      </c>
      <c r="E61" s="242">
        <v>1438725</v>
      </c>
    </row>
    <row r="62" spans="1:5" x14ac:dyDescent="0.25">
      <c r="A62" s="239" t="s">
        <v>435</v>
      </c>
      <c r="B62" s="230" t="s">
        <v>436</v>
      </c>
      <c r="C62" s="231">
        <v>1942964</v>
      </c>
      <c r="D62" s="231">
        <v>0</v>
      </c>
      <c r="E62" s="240">
        <v>1390515</v>
      </c>
    </row>
    <row r="63" spans="1:5" ht="15.75" customHeight="1" x14ac:dyDescent="0.25">
      <c r="A63" s="239" t="s">
        <v>437</v>
      </c>
      <c r="B63" s="230" t="s">
        <v>438</v>
      </c>
      <c r="C63" s="231">
        <v>10000</v>
      </c>
      <c r="D63" s="231">
        <v>0</v>
      </c>
      <c r="E63" s="240">
        <v>0</v>
      </c>
    </row>
    <row r="64" spans="1:5" ht="26.4" x14ac:dyDescent="0.25">
      <c r="A64" s="239" t="s">
        <v>439</v>
      </c>
      <c r="B64" s="230" t="s">
        <v>440</v>
      </c>
      <c r="C64" s="231">
        <v>0</v>
      </c>
      <c r="D64" s="231">
        <v>0</v>
      </c>
      <c r="E64" s="240">
        <v>23600</v>
      </c>
    </row>
    <row r="65" spans="1:5" ht="26.4" x14ac:dyDescent="0.25">
      <c r="A65" s="241" t="s">
        <v>441</v>
      </c>
      <c r="B65" s="232" t="s">
        <v>442</v>
      </c>
      <c r="C65" s="233">
        <v>1952964</v>
      </c>
      <c r="D65" s="233">
        <v>0</v>
      </c>
      <c r="E65" s="242">
        <v>1414115</v>
      </c>
    </row>
    <row r="66" spans="1:5" x14ac:dyDescent="0.25">
      <c r="A66" s="241" t="s">
        <v>443</v>
      </c>
      <c r="B66" s="232" t="s">
        <v>444</v>
      </c>
      <c r="C66" s="233">
        <v>6331398</v>
      </c>
      <c r="D66" s="233">
        <v>0</v>
      </c>
      <c r="E66" s="242">
        <v>4001868</v>
      </c>
    </row>
    <row r="67" spans="1:5" ht="15" customHeight="1" x14ac:dyDescent="0.25">
      <c r="A67" s="239" t="s">
        <v>445</v>
      </c>
      <c r="B67" s="230" t="s">
        <v>446</v>
      </c>
      <c r="C67" s="231">
        <v>1385292</v>
      </c>
      <c r="D67" s="231">
        <v>0</v>
      </c>
      <c r="E67" s="240">
        <v>1508555</v>
      </c>
    </row>
    <row r="68" spans="1:5" x14ac:dyDescent="0.25">
      <c r="A68" s="239" t="s">
        <v>447</v>
      </c>
      <c r="B68" s="230" t="s">
        <v>448</v>
      </c>
      <c r="C68" s="231">
        <v>37719888</v>
      </c>
      <c r="D68" s="231">
        <v>0</v>
      </c>
      <c r="E68" s="240">
        <v>52716736</v>
      </c>
    </row>
    <row r="69" spans="1:5" ht="26.4" x14ac:dyDescent="0.25">
      <c r="A69" s="241" t="s">
        <v>449</v>
      </c>
      <c r="B69" s="232" t="s">
        <v>450</v>
      </c>
      <c r="C69" s="233">
        <v>39105180</v>
      </c>
      <c r="D69" s="233">
        <v>0</v>
      </c>
      <c r="E69" s="242">
        <v>54225291</v>
      </c>
    </row>
    <row r="70" spans="1:5" ht="13.8" thickBot="1" x14ac:dyDescent="0.3">
      <c r="A70" s="243" t="s">
        <v>451</v>
      </c>
      <c r="B70" s="244" t="s">
        <v>452</v>
      </c>
      <c r="C70" s="245">
        <v>380711010</v>
      </c>
      <c r="D70" s="245">
        <v>0</v>
      </c>
      <c r="E70" s="246">
        <v>396760107</v>
      </c>
    </row>
  </sheetData>
  <mergeCells count="1">
    <mergeCell ref="A1:E1"/>
  </mergeCells>
  <printOptions horizontalCentered="1"/>
  <pageMargins left="0.11811023622047245" right="0.11811023622047245" top="1.1417322834645669" bottom="0.15748031496062992" header="0.31496062992125984" footer="0.31496062992125984"/>
  <pageSetup paperSize="9" scale="90" orientation="portrait" r:id="rId1"/>
  <headerFooter>
    <oddHeader>&amp;LPécsely Község Önkormányzata&amp;C
PÉCSELY ÖNKORMÁNYZAT 2016. ÉVI MÉRLEGE
1. melléklet 
az önkormányzat 2016. évi költségvetési gazdálkodási beszámolójáról szóló 8/2017. (V.30.) önkormányzati rendeletéhez&amp;R&amp;P. oldal
 forint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view="pageLayout" zoomScaleNormal="100" workbookViewId="0">
      <selection activeCell="B2" sqref="B2"/>
    </sheetView>
  </sheetViews>
  <sheetFormatPr defaultRowHeight="13.2" x14ac:dyDescent="0.25"/>
  <cols>
    <col min="1" max="1" width="3.33203125" style="227" bestFit="1" customWidth="1"/>
    <col min="2" max="2" width="47.109375" style="227" customWidth="1"/>
    <col min="3" max="3" width="13.44140625" style="227" customWidth="1"/>
    <col min="4" max="4" width="15.33203125" style="227" customWidth="1"/>
    <col min="5" max="5" width="15.44140625" style="227" customWidth="1"/>
    <col min="6" max="256" width="9.109375" style="227"/>
    <col min="257" max="257" width="8.109375" style="227" customWidth="1"/>
    <col min="258" max="258" width="41" style="227" customWidth="1"/>
    <col min="259" max="261" width="32.88671875" style="227" customWidth="1"/>
    <col min="262" max="512" width="9.109375" style="227"/>
    <col min="513" max="513" width="8.109375" style="227" customWidth="1"/>
    <col min="514" max="514" width="41" style="227" customWidth="1"/>
    <col min="515" max="517" width="32.88671875" style="227" customWidth="1"/>
    <col min="518" max="768" width="9.109375" style="227"/>
    <col min="769" max="769" width="8.109375" style="227" customWidth="1"/>
    <col min="770" max="770" width="41" style="227" customWidth="1"/>
    <col min="771" max="773" width="32.88671875" style="227" customWidth="1"/>
    <col min="774" max="1024" width="9.109375" style="227"/>
    <col min="1025" max="1025" width="8.109375" style="227" customWidth="1"/>
    <col min="1026" max="1026" width="41" style="227" customWidth="1"/>
    <col min="1027" max="1029" width="32.88671875" style="227" customWidth="1"/>
    <col min="1030" max="1280" width="9.109375" style="227"/>
    <col min="1281" max="1281" width="8.109375" style="227" customWidth="1"/>
    <col min="1282" max="1282" width="41" style="227" customWidth="1"/>
    <col min="1283" max="1285" width="32.88671875" style="227" customWidth="1"/>
    <col min="1286" max="1536" width="9.109375" style="227"/>
    <col min="1537" max="1537" width="8.109375" style="227" customWidth="1"/>
    <col min="1538" max="1538" width="41" style="227" customWidth="1"/>
    <col min="1539" max="1541" width="32.88671875" style="227" customWidth="1"/>
    <col min="1542" max="1792" width="9.109375" style="227"/>
    <col min="1793" max="1793" width="8.109375" style="227" customWidth="1"/>
    <col min="1794" max="1794" width="41" style="227" customWidth="1"/>
    <col min="1795" max="1797" width="32.88671875" style="227" customWidth="1"/>
    <col min="1798" max="2048" width="9.109375" style="227"/>
    <col min="2049" max="2049" width="8.109375" style="227" customWidth="1"/>
    <col min="2050" max="2050" width="41" style="227" customWidth="1"/>
    <col min="2051" max="2053" width="32.88671875" style="227" customWidth="1"/>
    <col min="2054" max="2304" width="9.109375" style="227"/>
    <col min="2305" max="2305" width="8.109375" style="227" customWidth="1"/>
    <col min="2306" max="2306" width="41" style="227" customWidth="1"/>
    <col min="2307" max="2309" width="32.88671875" style="227" customWidth="1"/>
    <col min="2310" max="2560" width="9.109375" style="227"/>
    <col min="2561" max="2561" width="8.109375" style="227" customWidth="1"/>
    <col min="2562" max="2562" width="41" style="227" customWidth="1"/>
    <col min="2563" max="2565" width="32.88671875" style="227" customWidth="1"/>
    <col min="2566" max="2816" width="9.109375" style="227"/>
    <col min="2817" max="2817" width="8.109375" style="227" customWidth="1"/>
    <col min="2818" max="2818" width="41" style="227" customWidth="1"/>
    <col min="2819" max="2821" width="32.88671875" style="227" customWidth="1"/>
    <col min="2822" max="3072" width="9.109375" style="227"/>
    <col min="3073" max="3073" width="8.109375" style="227" customWidth="1"/>
    <col min="3074" max="3074" width="41" style="227" customWidth="1"/>
    <col min="3075" max="3077" width="32.88671875" style="227" customWidth="1"/>
    <col min="3078" max="3328" width="9.109375" style="227"/>
    <col min="3329" max="3329" width="8.109375" style="227" customWidth="1"/>
    <col min="3330" max="3330" width="41" style="227" customWidth="1"/>
    <col min="3331" max="3333" width="32.88671875" style="227" customWidth="1"/>
    <col min="3334" max="3584" width="9.109375" style="227"/>
    <col min="3585" max="3585" width="8.109375" style="227" customWidth="1"/>
    <col min="3586" max="3586" width="41" style="227" customWidth="1"/>
    <col min="3587" max="3589" width="32.88671875" style="227" customWidth="1"/>
    <col min="3590" max="3840" width="9.109375" style="227"/>
    <col min="3841" max="3841" width="8.109375" style="227" customWidth="1"/>
    <col min="3842" max="3842" width="41" style="227" customWidth="1"/>
    <col min="3843" max="3845" width="32.88671875" style="227" customWidth="1"/>
    <col min="3846" max="4096" width="9.109375" style="227"/>
    <col min="4097" max="4097" width="8.109375" style="227" customWidth="1"/>
    <col min="4098" max="4098" width="41" style="227" customWidth="1"/>
    <col min="4099" max="4101" width="32.88671875" style="227" customWidth="1"/>
    <col min="4102" max="4352" width="9.109375" style="227"/>
    <col min="4353" max="4353" width="8.109375" style="227" customWidth="1"/>
    <col min="4354" max="4354" width="41" style="227" customWidth="1"/>
    <col min="4355" max="4357" width="32.88671875" style="227" customWidth="1"/>
    <col min="4358" max="4608" width="9.109375" style="227"/>
    <col min="4609" max="4609" width="8.109375" style="227" customWidth="1"/>
    <col min="4610" max="4610" width="41" style="227" customWidth="1"/>
    <col min="4611" max="4613" width="32.88671875" style="227" customWidth="1"/>
    <col min="4614" max="4864" width="9.109375" style="227"/>
    <col min="4865" max="4865" width="8.109375" style="227" customWidth="1"/>
    <col min="4866" max="4866" width="41" style="227" customWidth="1"/>
    <col min="4867" max="4869" width="32.88671875" style="227" customWidth="1"/>
    <col min="4870" max="5120" width="9.109375" style="227"/>
    <col min="5121" max="5121" width="8.109375" style="227" customWidth="1"/>
    <col min="5122" max="5122" width="41" style="227" customWidth="1"/>
    <col min="5123" max="5125" width="32.88671875" style="227" customWidth="1"/>
    <col min="5126" max="5376" width="9.109375" style="227"/>
    <col min="5377" max="5377" width="8.109375" style="227" customWidth="1"/>
    <col min="5378" max="5378" width="41" style="227" customWidth="1"/>
    <col min="5379" max="5381" width="32.88671875" style="227" customWidth="1"/>
    <col min="5382" max="5632" width="9.109375" style="227"/>
    <col min="5633" max="5633" width="8.109375" style="227" customWidth="1"/>
    <col min="5634" max="5634" width="41" style="227" customWidth="1"/>
    <col min="5635" max="5637" width="32.88671875" style="227" customWidth="1"/>
    <col min="5638" max="5888" width="9.109375" style="227"/>
    <col min="5889" max="5889" width="8.109375" style="227" customWidth="1"/>
    <col min="5890" max="5890" width="41" style="227" customWidth="1"/>
    <col min="5891" max="5893" width="32.88671875" style="227" customWidth="1"/>
    <col min="5894" max="6144" width="9.109375" style="227"/>
    <col min="6145" max="6145" width="8.109375" style="227" customWidth="1"/>
    <col min="6146" max="6146" width="41" style="227" customWidth="1"/>
    <col min="6147" max="6149" width="32.88671875" style="227" customWidth="1"/>
    <col min="6150" max="6400" width="9.109375" style="227"/>
    <col min="6401" max="6401" width="8.109375" style="227" customWidth="1"/>
    <col min="6402" max="6402" width="41" style="227" customWidth="1"/>
    <col min="6403" max="6405" width="32.88671875" style="227" customWidth="1"/>
    <col min="6406" max="6656" width="9.109375" style="227"/>
    <col min="6657" max="6657" width="8.109375" style="227" customWidth="1"/>
    <col min="6658" max="6658" width="41" style="227" customWidth="1"/>
    <col min="6659" max="6661" width="32.88671875" style="227" customWidth="1"/>
    <col min="6662" max="6912" width="9.109375" style="227"/>
    <col min="6913" max="6913" width="8.109375" style="227" customWidth="1"/>
    <col min="6914" max="6914" width="41" style="227" customWidth="1"/>
    <col min="6915" max="6917" width="32.88671875" style="227" customWidth="1"/>
    <col min="6918" max="7168" width="9.109375" style="227"/>
    <col min="7169" max="7169" width="8.109375" style="227" customWidth="1"/>
    <col min="7170" max="7170" width="41" style="227" customWidth="1"/>
    <col min="7171" max="7173" width="32.88671875" style="227" customWidth="1"/>
    <col min="7174" max="7424" width="9.109375" style="227"/>
    <col min="7425" max="7425" width="8.109375" style="227" customWidth="1"/>
    <col min="7426" max="7426" width="41" style="227" customWidth="1"/>
    <col min="7427" max="7429" width="32.88671875" style="227" customWidth="1"/>
    <col min="7430" max="7680" width="9.109375" style="227"/>
    <col min="7681" max="7681" width="8.109375" style="227" customWidth="1"/>
    <col min="7682" max="7682" width="41" style="227" customWidth="1"/>
    <col min="7683" max="7685" width="32.88671875" style="227" customWidth="1"/>
    <col min="7686" max="7936" width="9.109375" style="227"/>
    <col min="7937" max="7937" width="8.109375" style="227" customWidth="1"/>
    <col min="7938" max="7938" width="41" style="227" customWidth="1"/>
    <col min="7939" max="7941" width="32.88671875" style="227" customWidth="1"/>
    <col min="7942" max="8192" width="9.109375" style="227"/>
    <col min="8193" max="8193" width="8.109375" style="227" customWidth="1"/>
    <col min="8194" max="8194" width="41" style="227" customWidth="1"/>
    <col min="8195" max="8197" width="32.88671875" style="227" customWidth="1"/>
    <col min="8198" max="8448" width="9.109375" style="227"/>
    <col min="8449" max="8449" width="8.109375" style="227" customWidth="1"/>
    <col min="8450" max="8450" width="41" style="227" customWidth="1"/>
    <col min="8451" max="8453" width="32.88671875" style="227" customWidth="1"/>
    <col min="8454" max="8704" width="9.109375" style="227"/>
    <col min="8705" max="8705" width="8.109375" style="227" customWidth="1"/>
    <col min="8706" max="8706" width="41" style="227" customWidth="1"/>
    <col min="8707" max="8709" width="32.88671875" style="227" customWidth="1"/>
    <col min="8710" max="8960" width="9.109375" style="227"/>
    <col min="8961" max="8961" width="8.109375" style="227" customWidth="1"/>
    <col min="8962" max="8962" width="41" style="227" customWidth="1"/>
    <col min="8963" max="8965" width="32.88671875" style="227" customWidth="1"/>
    <col min="8966" max="9216" width="9.109375" style="227"/>
    <col min="9217" max="9217" width="8.109375" style="227" customWidth="1"/>
    <col min="9218" max="9218" width="41" style="227" customWidth="1"/>
    <col min="9219" max="9221" width="32.88671875" style="227" customWidth="1"/>
    <col min="9222" max="9472" width="9.109375" style="227"/>
    <col min="9473" max="9473" width="8.109375" style="227" customWidth="1"/>
    <col min="9474" max="9474" width="41" style="227" customWidth="1"/>
    <col min="9475" max="9477" width="32.88671875" style="227" customWidth="1"/>
    <col min="9478" max="9728" width="9.109375" style="227"/>
    <col min="9729" max="9729" width="8.109375" style="227" customWidth="1"/>
    <col min="9730" max="9730" width="41" style="227" customWidth="1"/>
    <col min="9731" max="9733" width="32.88671875" style="227" customWidth="1"/>
    <col min="9734" max="9984" width="9.109375" style="227"/>
    <col min="9985" max="9985" width="8.109375" style="227" customWidth="1"/>
    <col min="9986" max="9986" width="41" style="227" customWidth="1"/>
    <col min="9987" max="9989" width="32.88671875" style="227" customWidth="1"/>
    <col min="9990" max="10240" width="9.109375" style="227"/>
    <col min="10241" max="10241" width="8.109375" style="227" customWidth="1"/>
    <col min="10242" max="10242" width="41" style="227" customWidth="1"/>
    <col min="10243" max="10245" width="32.88671875" style="227" customWidth="1"/>
    <col min="10246" max="10496" width="9.109375" style="227"/>
    <col min="10497" max="10497" width="8.109375" style="227" customWidth="1"/>
    <col min="10498" max="10498" width="41" style="227" customWidth="1"/>
    <col min="10499" max="10501" width="32.88671875" style="227" customWidth="1"/>
    <col min="10502" max="10752" width="9.109375" style="227"/>
    <col min="10753" max="10753" width="8.109375" style="227" customWidth="1"/>
    <col min="10754" max="10754" width="41" style="227" customWidth="1"/>
    <col min="10755" max="10757" width="32.88671875" style="227" customWidth="1"/>
    <col min="10758" max="11008" width="9.109375" style="227"/>
    <col min="11009" max="11009" width="8.109375" style="227" customWidth="1"/>
    <col min="11010" max="11010" width="41" style="227" customWidth="1"/>
    <col min="11011" max="11013" width="32.88671875" style="227" customWidth="1"/>
    <col min="11014" max="11264" width="9.109375" style="227"/>
    <col min="11265" max="11265" width="8.109375" style="227" customWidth="1"/>
    <col min="11266" max="11266" width="41" style="227" customWidth="1"/>
    <col min="11267" max="11269" width="32.88671875" style="227" customWidth="1"/>
    <col min="11270" max="11520" width="9.109375" style="227"/>
    <col min="11521" max="11521" width="8.109375" style="227" customWidth="1"/>
    <col min="11522" max="11522" width="41" style="227" customWidth="1"/>
    <col min="11523" max="11525" width="32.88671875" style="227" customWidth="1"/>
    <col min="11526" max="11776" width="9.109375" style="227"/>
    <col min="11777" max="11777" width="8.109375" style="227" customWidth="1"/>
    <col min="11778" max="11778" width="41" style="227" customWidth="1"/>
    <col min="11779" max="11781" width="32.88671875" style="227" customWidth="1"/>
    <col min="11782" max="12032" width="9.109375" style="227"/>
    <col min="12033" max="12033" width="8.109375" style="227" customWidth="1"/>
    <col min="12034" max="12034" width="41" style="227" customWidth="1"/>
    <col min="12035" max="12037" width="32.88671875" style="227" customWidth="1"/>
    <col min="12038" max="12288" width="9.109375" style="227"/>
    <col min="12289" max="12289" width="8.109375" style="227" customWidth="1"/>
    <col min="12290" max="12290" width="41" style="227" customWidth="1"/>
    <col min="12291" max="12293" width="32.88671875" style="227" customWidth="1"/>
    <col min="12294" max="12544" width="9.109375" style="227"/>
    <col min="12545" max="12545" width="8.109375" style="227" customWidth="1"/>
    <col min="12546" max="12546" width="41" style="227" customWidth="1"/>
    <col min="12547" max="12549" width="32.88671875" style="227" customWidth="1"/>
    <col min="12550" max="12800" width="9.109375" style="227"/>
    <col min="12801" max="12801" width="8.109375" style="227" customWidth="1"/>
    <col min="12802" max="12802" width="41" style="227" customWidth="1"/>
    <col min="12803" max="12805" width="32.88671875" style="227" customWidth="1"/>
    <col min="12806" max="13056" width="9.109375" style="227"/>
    <col min="13057" max="13057" width="8.109375" style="227" customWidth="1"/>
    <col min="13058" max="13058" width="41" style="227" customWidth="1"/>
    <col min="13059" max="13061" width="32.88671875" style="227" customWidth="1"/>
    <col min="13062" max="13312" width="9.109375" style="227"/>
    <col min="13313" max="13313" width="8.109375" style="227" customWidth="1"/>
    <col min="13314" max="13314" width="41" style="227" customWidth="1"/>
    <col min="13315" max="13317" width="32.88671875" style="227" customWidth="1"/>
    <col min="13318" max="13568" width="9.109375" style="227"/>
    <col min="13569" max="13569" width="8.109375" style="227" customWidth="1"/>
    <col min="13570" max="13570" width="41" style="227" customWidth="1"/>
    <col min="13571" max="13573" width="32.88671875" style="227" customWidth="1"/>
    <col min="13574" max="13824" width="9.109375" style="227"/>
    <col min="13825" max="13825" width="8.109375" style="227" customWidth="1"/>
    <col min="13826" max="13826" width="41" style="227" customWidth="1"/>
    <col min="13827" max="13829" width="32.88671875" style="227" customWidth="1"/>
    <col min="13830" max="14080" width="9.109375" style="227"/>
    <col min="14081" max="14081" width="8.109375" style="227" customWidth="1"/>
    <col min="14082" max="14082" width="41" style="227" customWidth="1"/>
    <col min="14083" max="14085" width="32.88671875" style="227" customWidth="1"/>
    <col min="14086" max="14336" width="9.109375" style="227"/>
    <col min="14337" max="14337" width="8.109375" style="227" customWidth="1"/>
    <col min="14338" max="14338" width="41" style="227" customWidth="1"/>
    <col min="14339" max="14341" width="32.88671875" style="227" customWidth="1"/>
    <col min="14342" max="14592" width="9.109375" style="227"/>
    <col min="14593" max="14593" width="8.109375" style="227" customWidth="1"/>
    <col min="14594" max="14594" width="41" style="227" customWidth="1"/>
    <col min="14595" max="14597" width="32.88671875" style="227" customWidth="1"/>
    <col min="14598" max="14848" width="9.109375" style="227"/>
    <col min="14849" max="14849" width="8.109375" style="227" customWidth="1"/>
    <col min="14850" max="14850" width="41" style="227" customWidth="1"/>
    <col min="14851" max="14853" width="32.88671875" style="227" customWidth="1"/>
    <col min="14854" max="15104" width="9.109375" style="227"/>
    <col min="15105" max="15105" width="8.109375" style="227" customWidth="1"/>
    <col min="15106" max="15106" width="41" style="227" customWidth="1"/>
    <col min="15107" max="15109" width="32.88671875" style="227" customWidth="1"/>
    <col min="15110" max="15360" width="9.109375" style="227"/>
    <col min="15361" max="15361" width="8.109375" style="227" customWidth="1"/>
    <col min="15362" max="15362" width="41" style="227" customWidth="1"/>
    <col min="15363" max="15365" width="32.88671875" style="227" customWidth="1"/>
    <col min="15366" max="15616" width="9.109375" style="227"/>
    <col min="15617" max="15617" width="8.109375" style="227" customWidth="1"/>
    <col min="15618" max="15618" width="41" style="227" customWidth="1"/>
    <col min="15619" max="15621" width="32.88671875" style="227" customWidth="1"/>
    <col min="15622" max="15872" width="9.109375" style="227"/>
    <col min="15873" max="15873" width="8.109375" style="227" customWidth="1"/>
    <col min="15874" max="15874" width="41" style="227" customWidth="1"/>
    <col min="15875" max="15877" width="32.88671875" style="227" customWidth="1"/>
    <col min="15878" max="16128" width="9.109375" style="227"/>
    <col min="16129" max="16129" width="8.109375" style="227" customWidth="1"/>
    <col min="16130" max="16130" width="41" style="227" customWidth="1"/>
    <col min="16131" max="16133" width="32.88671875" style="227" customWidth="1"/>
    <col min="16134" max="16384" width="9.109375" style="227"/>
  </cols>
  <sheetData>
    <row r="1" spans="1:5" ht="15.6" thickBot="1" x14ac:dyDescent="0.3">
      <c r="A1" s="670"/>
      <c r="B1" s="671"/>
      <c r="C1" s="671"/>
      <c r="D1" s="671"/>
      <c r="E1" s="671"/>
    </row>
    <row r="2" spans="1:5" s="228" customFormat="1" ht="31.2" x14ac:dyDescent="0.25">
      <c r="A2" s="234"/>
      <c r="B2" s="235" t="s">
        <v>315</v>
      </c>
      <c r="C2" s="235" t="s">
        <v>316</v>
      </c>
      <c r="D2" s="235" t="s">
        <v>317</v>
      </c>
      <c r="E2" s="236" t="s">
        <v>318</v>
      </c>
    </row>
    <row r="3" spans="1:5" ht="15" x14ac:dyDescent="0.25">
      <c r="A3" s="237">
        <v>1</v>
      </c>
      <c r="B3" s="229">
        <v>2</v>
      </c>
      <c r="C3" s="229">
        <v>3</v>
      </c>
      <c r="D3" s="229">
        <v>4</v>
      </c>
      <c r="E3" s="238">
        <v>5</v>
      </c>
    </row>
    <row r="4" spans="1:5" x14ac:dyDescent="0.25">
      <c r="A4" s="239" t="s">
        <v>453</v>
      </c>
      <c r="B4" s="230" t="s">
        <v>454</v>
      </c>
      <c r="C4" s="231">
        <v>20661076</v>
      </c>
      <c r="D4" s="231">
        <v>0</v>
      </c>
      <c r="E4" s="240">
        <v>21965066</v>
      </c>
    </row>
    <row r="5" spans="1:5" ht="26.4" x14ac:dyDescent="0.25">
      <c r="A5" s="239" t="s">
        <v>319</v>
      </c>
      <c r="B5" s="230" t="s">
        <v>455</v>
      </c>
      <c r="C5" s="231">
        <v>3808419</v>
      </c>
      <c r="D5" s="231">
        <v>0</v>
      </c>
      <c r="E5" s="240">
        <v>5305458</v>
      </c>
    </row>
    <row r="6" spans="1:5" ht="26.4" x14ac:dyDescent="0.25">
      <c r="A6" s="239" t="s">
        <v>456</v>
      </c>
      <c r="B6" s="230" t="s">
        <v>457</v>
      </c>
      <c r="C6" s="231">
        <v>2387639</v>
      </c>
      <c r="D6" s="231">
        <v>0</v>
      </c>
      <c r="E6" s="240">
        <v>2089515</v>
      </c>
    </row>
    <row r="7" spans="1:5" ht="26.4" x14ac:dyDescent="0.25">
      <c r="A7" s="241" t="s">
        <v>321</v>
      </c>
      <c r="B7" s="232" t="s">
        <v>458</v>
      </c>
      <c r="C7" s="233">
        <v>26857134</v>
      </c>
      <c r="D7" s="233">
        <v>0</v>
      </c>
      <c r="E7" s="242">
        <v>29360039</v>
      </c>
    </row>
    <row r="8" spans="1:5" ht="26.4" x14ac:dyDescent="0.25">
      <c r="A8" s="239" t="s">
        <v>327</v>
      </c>
      <c r="B8" s="230" t="s">
        <v>459</v>
      </c>
      <c r="C8" s="231">
        <v>24761685</v>
      </c>
      <c r="D8" s="231">
        <v>0</v>
      </c>
      <c r="E8" s="240">
        <v>25534006</v>
      </c>
    </row>
    <row r="9" spans="1:5" ht="26.4" x14ac:dyDescent="0.25">
      <c r="A9" s="239" t="s">
        <v>460</v>
      </c>
      <c r="B9" s="230" t="s">
        <v>461</v>
      </c>
      <c r="C9" s="231">
        <v>9584480</v>
      </c>
      <c r="D9" s="231">
        <v>0</v>
      </c>
      <c r="E9" s="240">
        <v>7171819</v>
      </c>
    </row>
    <row r="10" spans="1:5" ht="26.4" x14ac:dyDescent="0.25">
      <c r="A10" s="239" t="s">
        <v>329</v>
      </c>
      <c r="B10" s="230" t="s">
        <v>462</v>
      </c>
      <c r="C10" s="231">
        <v>3778631</v>
      </c>
      <c r="D10" s="231">
        <v>0</v>
      </c>
      <c r="E10" s="240">
        <v>4514183</v>
      </c>
    </row>
    <row r="11" spans="1:5" ht="14.25" customHeight="1" x14ac:dyDescent="0.25">
      <c r="A11" s="239" t="s">
        <v>331</v>
      </c>
      <c r="B11" s="230" t="s">
        <v>463</v>
      </c>
      <c r="C11" s="231">
        <v>-4276174</v>
      </c>
      <c r="D11" s="231">
        <v>0</v>
      </c>
      <c r="E11" s="240">
        <v>10460773</v>
      </c>
    </row>
    <row r="12" spans="1:5" ht="26.4" x14ac:dyDescent="0.25">
      <c r="A12" s="241" t="s">
        <v>464</v>
      </c>
      <c r="B12" s="232" t="s">
        <v>465</v>
      </c>
      <c r="C12" s="233">
        <v>33848622</v>
      </c>
      <c r="D12" s="233">
        <v>0</v>
      </c>
      <c r="E12" s="242">
        <v>47680781</v>
      </c>
    </row>
    <row r="13" spans="1:5" x14ac:dyDescent="0.25">
      <c r="A13" s="239" t="s">
        <v>466</v>
      </c>
      <c r="B13" s="230" t="s">
        <v>467</v>
      </c>
      <c r="C13" s="231">
        <v>2517760</v>
      </c>
      <c r="D13" s="231">
        <v>0</v>
      </c>
      <c r="E13" s="240">
        <v>2031267</v>
      </c>
    </row>
    <row r="14" spans="1:5" x14ac:dyDescent="0.25">
      <c r="A14" s="239" t="s">
        <v>468</v>
      </c>
      <c r="B14" s="230" t="s">
        <v>469</v>
      </c>
      <c r="C14" s="231">
        <v>21823189</v>
      </c>
      <c r="D14" s="231">
        <v>0</v>
      </c>
      <c r="E14" s="240">
        <v>14735785</v>
      </c>
    </row>
    <row r="15" spans="1:5" x14ac:dyDescent="0.25">
      <c r="A15" s="239" t="s">
        <v>333</v>
      </c>
      <c r="B15" s="230" t="s">
        <v>470</v>
      </c>
      <c r="C15" s="231">
        <v>19400</v>
      </c>
      <c r="D15" s="231">
        <v>0</v>
      </c>
      <c r="E15" s="240">
        <v>2884677</v>
      </c>
    </row>
    <row r="16" spans="1:5" ht="16.5" customHeight="1" x14ac:dyDescent="0.25">
      <c r="A16" s="241" t="s">
        <v>471</v>
      </c>
      <c r="B16" s="232" t="s">
        <v>472</v>
      </c>
      <c r="C16" s="233">
        <v>24360349</v>
      </c>
      <c r="D16" s="233">
        <v>0</v>
      </c>
      <c r="E16" s="242">
        <v>19651729</v>
      </c>
    </row>
    <row r="17" spans="1:5" x14ac:dyDescent="0.25">
      <c r="A17" s="239" t="s">
        <v>473</v>
      </c>
      <c r="B17" s="230" t="s">
        <v>474</v>
      </c>
      <c r="C17" s="231">
        <v>8100871</v>
      </c>
      <c r="D17" s="231">
        <v>0</v>
      </c>
      <c r="E17" s="240">
        <v>7775050</v>
      </c>
    </row>
    <row r="18" spans="1:5" x14ac:dyDescent="0.25">
      <c r="A18" s="239" t="s">
        <v>475</v>
      </c>
      <c r="B18" s="230" t="s">
        <v>476</v>
      </c>
      <c r="C18" s="231">
        <v>5402561</v>
      </c>
      <c r="D18" s="231">
        <v>0</v>
      </c>
      <c r="E18" s="240">
        <v>7204873</v>
      </c>
    </row>
    <row r="19" spans="1:5" x14ac:dyDescent="0.25">
      <c r="A19" s="239" t="s">
        <v>477</v>
      </c>
      <c r="B19" s="230" t="s">
        <v>478</v>
      </c>
      <c r="C19" s="231">
        <v>3537463</v>
      </c>
      <c r="D19" s="231">
        <v>0</v>
      </c>
      <c r="E19" s="240">
        <v>2921559</v>
      </c>
    </row>
    <row r="20" spans="1:5" ht="15" customHeight="1" x14ac:dyDescent="0.25">
      <c r="A20" s="241" t="s">
        <v>335</v>
      </c>
      <c r="B20" s="232" t="s">
        <v>479</v>
      </c>
      <c r="C20" s="233">
        <v>17040895</v>
      </c>
      <c r="D20" s="233">
        <v>0</v>
      </c>
      <c r="E20" s="242">
        <v>17901482</v>
      </c>
    </row>
    <row r="21" spans="1:5" x14ac:dyDescent="0.25">
      <c r="A21" s="241" t="s">
        <v>480</v>
      </c>
      <c r="B21" s="232" t="s">
        <v>481</v>
      </c>
      <c r="C21" s="233">
        <v>15306889</v>
      </c>
      <c r="D21" s="233">
        <v>0</v>
      </c>
      <c r="E21" s="242">
        <v>16366434</v>
      </c>
    </row>
    <row r="22" spans="1:5" x14ac:dyDescent="0.25">
      <c r="A22" s="241" t="s">
        <v>482</v>
      </c>
      <c r="B22" s="232" t="s">
        <v>483</v>
      </c>
      <c r="C22" s="233">
        <v>19363764</v>
      </c>
      <c r="D22" s="233">
        <v>0</v>
      </c>
      <c r="E22" s="242">
        <v>20025553</v>
      </c>
    </row>
    <row r="23" spans="1:5" ht="26.4" x14ac:dyDescent="0.25">
      <c r="A23" s="241" t="s">
        <v>484</v>
      </c>
      <c r="B23" s="232" t="s">
        <v>485</v>
      </c>
      <c r="C23" s="233">
        <v>-15366141</v>
      </c>
      <c r="D23" s="233">
        <v>0</v>
      </c>
      <c r="E23" s="242">
        <v>3095622</v>
      </c>
    </row>
    <row r="24" spans="1:5" ht="26.4" x14ac:dyDescent="0.25">
      <c r="A24" s="239" t="s">
        <v>337</v>
      </c>
      <c r="B24" s="230" t="s">
        <v>486</v>
      </c>
      <c r="C24" s="231">
        <v>195523</v>
      </c>
      <c r="D24" s="231">
        <v>0</v>
      </c>
      <c r="E24" s="240">
        <v>159658</v>
      </c>
    </row>
    <row r="25" spans="1:5" ht="26.4" x14ac:dyDescent="0.25">
      <c r="A25" s="239" t="s">
        <v>339</v>
      </c>
      <c r="B25" s="230" t="s">
        <v>487</v>
      </c>
      <c r="C25" s="231">
        <v>0</v>
      </c>
      <c r="D25" s="231">
        <v>0</v>
      </c>
      <c r="E25" s="240">
        <v>3542</v>
      </c>
    </row>
    <row r="26" spans="1:5" ht="27.75" customHeight="1" x14ac:dyDescent="0.25">
      <c r="A26" s="241" t="s">
        <v>488</v>
      </c>
      <c r="B26" s="232" t="s">
        <v>489</v>
      </c>
      <c r="C26" s="233">
        <v>195523</v>
      </c>
      <c r="D26" s="233">
        <v>0</v>
      </c>
      <c r="E26" s="242">
        <v>163200</v>
      </c>
    </row>
    <row r="27" spans="1:5" ht="14.25" customHeight="1" x14ac:dyDescent="0.25">
      <c r="A27" s="239" t="s">
        <v>490</v>
      </c>
      <c r="B27" s="230" t="s">
        <v>491</v>
      </c>
      <c r="C27" s="231">
        <v>0</v>
      </c>
      <c r="D27" s="231">
        <v>0</v>
      </c>
      <c r="E27" s="240">
        <v>306</v>
      </c>
    </row>
    <row r="28" spans="1:5" ht="26.4" x14ac:dyDescent="0.25">
      <c r="A28" s="241" t="s">
        <v>492</v>
      </c>
      <c r="B28" s="232" t="s">
        <v>493</v>
      </c>
      <c r="C28" s="233">
        <v>0</v>
      </c>
      <c r="D28" s="233">
        <v>0</v>
      </c>
      <c r="E28" s="242">
        <v>306</v>
      </c>
    </row>
    <row r="29" spans="1:5" ht="13.5" customHeight="1" x14ac:dyDescent="0.25">
      <c r="A29" s="241" t="s">
        <v>343</v>
      </c>
      <c r="B29" s="232" t="s">
        <v>494</v>
      </c>
      <c r="C29" s="233">
        <v>195523</v>
      </c>
      <c r="D29" s="233">
        <v>0</v>
      </c>
      <c r="E29" s="242">
        <v>162894</v>
      </c>
    </row>
    <row r="30" spans="1:5" ht="13.8" thickBot="1" x14ac:dyDescent="0.3">
      <c r="A30" s="243" t="s">
        <v>345</v>
      </c>
      <c r="B30" s="244" t="s">
        <v>495</v>
      </c>
      <c r="C30" s="245">
        <v>-15170618</v>
      </c>
      <c r="D30" s="245">
        <v>0</v>
      </c>
      <c r="E30" s="246">
        <v>3258516</v>
      </c>
    </row>
  </sheetData>
  <mergeCells count="1">
    <mergeCell ref="A1:E1"/>
  </mergeCells>
  <printOptions horizontalCentered="1"/>
  <pageMargins left="0.11811023622047245" right="0.11811023622047245" top="1.5354330708661419" bottom="0.15748031496062992" header="0.31496062992125984" footer="0.31496062992125984"/>
  <pageSetup paperSize="9" orientation="portrait" r:id="rId1"/>
  <headerFooter>
    <oddHeader>&amp;LPécsely Község Önkormányzata&amp;C
PÉCSELY ÖNKORMÁNYZAT 2016. ÉVI EREDMÉNYKIMUTATÁSA
2. melléklet 
az önkormányzat 2016. évi költségvetési gazdálkodási beszámolójáról szóló 8/2017. (V.30.) önkormányzati rendeletéhez&amp;R&amp;P. oldal
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view="pageLayout" zoomScaleNormal="100" workbookViewId="0">
      <selection activeCell="C11" sqref="C11"/>
    </sheetView>
  </sheetViews>
  <sheetFormatPr defaultRowHeight="13.2" x14ac:dyDescent="0.25"/>
  <cols>
    <col min="1" max="1" width="8.109375" style="227" customWidth="1"/>
    <col min="2" max="2" width="41" style="227" customWidth="1"/>
    <col min="3" max="3" width="32.88671875" style="227" customWidth="1"/>
    <col min="4" max="256" width="9.109375" style="227"/>
    <col min="257" max="257" width="8.109375" style="227" customWidth="1"/>
    <col min="258" max="258" width="41" style="227" customWidth="1"/>
    <col min="259" max="259" width="32.88671875" style="227" customWidth="1"/>
    <col min="260" max="512" width="9.109375" style="227"/>
    <col min="513" max="513" width="8.109375" style="227" customWidth="1"/>
    <col min="514" max="514" width="41" style="227" customWidth="1"/>
    <col min="515" max="515" width="32.88671875" style="227" customWidth="1"/>
    <col min="516" max="768" width="9.109375" style="227"/>
    <col min="769" max="769" width="8.109375" style="227" customWidth="1"/>
    <col min="770" max="770" width="41" style="227" customWidth="1"/>
    <col min="771" max="771" width="32.88671875" style="227" customWidth="1"/>
    <col min="772" max="1024" width="9.109375" style="227"/>
    <col min="1025" max="1025" width="8.109375" style="227" customWidth="1"/>
    <col min="1026" max="1026" width="41" style="227" customWidth="1"/>
    <col min="1027" max="1027" width="32.88671875" style="227" customWidth="1"/>
    <col min="1028" max="1280" width="9.109375" style="227"/>
    <col min="1281" max="1281" width="8.109375" style="227" customWidth="1"/>
    <col min="1282" max="1282" width="41" style="227" customWidth="1"/>
    <col min="1283" max="1283" width="32.88671875" style="227" customWidth="1"/>
    <col min="1284" max="1536" width="9.109375" style="227"/>
    <col min="1537" max="1537" width="8.109375" style="227" customWidth="1"/>
    <col min="1538" max="1538" width="41" style="227" customWidth="1"/>
    <col min="1539" max="1539" width="32.88671875" style="227" customWidth="1"/>
    <col min="1540" max="1792" width="9.109375" style="227"/>
    <col min="1793" max="1793" width="8.109375" style="227" customWidth="1"/>
    <col min="1794" max="1794" width="41" style="227" customWidth="1"/>
    <col min="1795" max="1795" width="32.88671875" style="227" customWidth="1"/>
    <col min="1796" max="2048" width="9.109375" style="227"/>
    <col min="2049" max="2049" width="8.109375" style="227" customWidth="1"/>
    <col min="2050" max="2050" width="41" style="227" customWidth="1"/>
    <col min="2051" max="2051" width="32.88671875" style="227" customWidth="1"/>
    <col min="2052" max="2304" width="9.109375" style="227"/>
    <col min="2305" max="2305" width="8.109375" style="227" customWidth="1"/>
    <col min="2306" max="2306" width="41" style="227" customWidth="1"/>
    <col min="2307" max="2307" width="32.88671875" style="227" customWidth="1"/>
    <col min="2308" max="2560" width="9.109375" style="227"/>
    <col min="2561" max="2561" width="8.109375" style="227" customWidth="1"/>
    <col min="2562" max="2562" width="41" style="227" customWidth="1"/>
    <col min="2563" max="2563" width="32.88671875" style="227" customWidth="1"/>
    <col min="2564" max="2816" width="9.109375" style="227"/>
    <col min="2817" max="2817" width="8.109375" style="227" customWidth="1"/>
    <col min="2818" max="2818" width="41" style="227" customWidth="1"/>
    <col min="2819" max="2819" width="32.88671875" style="227" customWidth="1"/>
    <col min="2820" max="3072" width="9.109375" style="227"/>
    <col min="3073" max="3073" width="8.109375" style="227" customWidth="1"/>
    <col min="3074" max="3074" width="41" style="227" customWidth="1"/>
    <col min="3075" max="3075" width="32.88671875" style="227" customWidth="1"/>
    <col min="3076" max="3328" width="9.109375" style="227"/>
    <col min="3329" max="3329" width="8.109375" style="227" customWidth="1"/>
    <col min="3330" max="3330" width="41" style="227" customWidth="1"/>
    <col min="3331" max="3331" width="32.88671875" style="227" customWidth="1"/>
    <col min="3332" max="3584" width="9.109375" style="227"/>
    <col min="3585" max="3585" width="8.109375" style="227" customWidth="1"/>
    <col min="3586" max="3586" width="41" style="227" customWidth="1"/>
    <col min="3587" max="3587" width="32.88671875" style="227" customWidth="1"/>
    <col min="3588" max="3840" width="9.109375" style="227"/>
    <col min="3841" max="3841" width="8.109375" style="227" customWidth="1"/>
    <col min="3842" max="3842" width="41" style="227" customWidth="1"/>
    <col min="3843" max="3843" width="32.88671875" style="227" customWidth="1"/>
    <col min="3844" max="4096" width="9.109375" style="227"/>
    <col min="4097" max="4097" width="8.109375" style="227" customWidth="1"/>
    <col min="4098" max="4098" width="41" style="227" customWidth="1"/>
    <col min="4099" max="4099" width="32.88671875" style="227" customWidth="1"/>
    <col min="4100" max="4352" width="9.109375" style="227"/>
    <col min="4353" max="4353" width="8.109375" style="227" customWidth="1"/>
    <col min="4354" max="4354" width="41" style="227" customWidth="1"/>
    <col min="4355" max="4355" width="32.88671875" style="227" customWidth="1"/>
    <col min="4356" max="4608" width="9.109375" style="227"/>
    <col min="4609" max="4609" width="8.109375" style="227" customWidth="1"/>
    <col min="4610" max="4610" width="41" style="227" customWidth="1"/>
    <col min="4611" max="4611" width="32.88671875" style="227" customWidth="1"/>
    <col min="4612" max="4864" width="9.109375" style="227"/>
    <col min="4865" max="4865" width="8.109375" style="227" customWidth="1"/>
    <col min="4866" max="4866" width="41" style="227" customWidth="1"/>
    <col min="4867" max="4867" width="32.88671875" style="227" customWidth="1"/>
    <col min="4868" max="5120" width="9.109375" style="227"/>
    <col min="5121" max="5121" width="8.109375" style="227" customWidth="1"/>
    <col min="5122" max="5122" width="41" style="227" customWidth="1"/>
    <col min="5123" max="5123" width="32.88671875" style="227" customWidth="1"/>
    <col min="5124" max="5376" width="9.109375" style="227"/>
    <col min="5377" max="5377" width="8.109375" style="227" customWidth="1"/>
    <col min="5378" max="5378" width="41" style="227" customWidth="1"/>
    <col min="5379" max="5379" width="32.88671875" style="227" customWidth="1"/>
    <col min="5380" max="5632" width="9.109375" style="227"/>
    <col min="5633" max="5633" width="8.109375" style="227" customWidth="1"/>
    <col min="5634" max="5634" width="41" style="227" customWidth="1"/>
    <col min="5635" max="5635" width="32.88671875" style="227" customWidth="1"/>
    <col min="5636" max="5888" width="9.109375" style="227"/>
    <col min="5889" max="5889" width="8.109375" style="227" customWidth="1"/>
    <col min="5890" max="5890" width="41" style="227" customWidth="1"/>
    <col min="5891" max="5891" width="32.88671875" style="227" customWidth="1"/>
    <col min="5892" max="6144" width="9.109375" style="227"/>
    <col min="6145" max="6145" width="8.109375" style="227" customWidth="1"/>
    <col min="6146" max="6146" width="41" style="227" customWidth="1"/>
    <col min="6147" max="6147" width="32.88671875" style="227" customWidth="1"/>
    <col min="6148" max="6400" width="9.109375" style="227"/>
    <col min="6401" max="6401" width="8.109375" style="227" customWidth="1"/>
    <col min="6402" max="6402" width="41" style="227" customWidth="1"/>
    <col min="6403" max="6403" width="32.88671875" style="227" customWidth="1"/>
    <col min="6404" max="6656" width="9.109375" style="227"/>
    <col min="6657" max="6657" width="8.109375" style="227" customWidth="1"/>
    <col min="6658" max="6658" width="41" style="227" customWidth="1"/>
    <col min="6659" max="6659" width="32.88671875" style="227" customWidth="1"/>
    <col min="6660" max="6912" width="9.109375" style="227"/>
    <col min="6913" max="6913" width="8.109375" style="227" customWidth="1"/>
    <col min="6914" max="6914" width="41" style="227" customWidth="1"/>
    <col min="6915" max="6915" width="32.88671875" style="227" customWidth="1"/>
    <col min="6916" max="7168" width="9.109375" style="227"/>
    <col min="7169" max="7169" width="8.109375" style="227" customWidth="1"/>
    <col min="7170" max="7170" width="41" style="227" customWidth="1"/>
    <col min="7171" max="7171" width="32.88671875" style="227" customWidth="1"/>
    <col min="7172" max="7424" width="9.109375" style="227"/>
    <col min="7425" max="7425" width="8.109375" style="227" customWidth="1"/>
    <col min="7426" max="7426" width="41" style="227" customWidth="1"/>
    <col min="7427" max="7427" width="32.88671875" style="227" customWidth="1"/>
    <col min="7428" max="7680" width="9.109375" style="227"/>
    <col min="7681" max="7681" width="8.109375" style="227" customWidth="1"/>
    <col min="7682" max="7682" width="41" style="227" customWidth="1"/>
    <col min="7683" max="7683" width="32.88671875" style="227" customWidth="1"/>
    <col min="7684" max="7936" width="9.109375" style="227"/>
    <col min="7937" max="7937" width="8.109375" style="227" customWidth="1"/>
    <col min="7938" max="7938" width="41" style="227" customWidth="1"/>
    <col min="7939" max="7939" width="32.88671875" style="227" customWidth="1"/>
    <col min="7940" max="8192" width="9.109375" style="227"/>
    <col min="8193" max="8193" width="8.109375" style="227" customWidth="1"/>
    <col min="8194" max="8194" width="41" style="227" customWidth="1"/>
    <col min="8195" max="8195" width="32.88671875" style="227" customWidth="1"/>
    <col min="8196" max="8448" width="9.109375" style="227"/>
    <col min="8449" max="8449" width="8.109375" style="227" customWidth="1"/>
    <col min="8450" max="8450" width="41" style="227" customWidth="1"/>
    <col min="8451" max="8451" width="32.88671875" style="227" customWidth="1"/>
    <col min="8452" max="8704" width="9.109375" style="227"/>
    <col min="8705" max="8705" width="8.109375" style="227" customWidth="1"/>
    <col min="8706" max="8706" width="41" style="227" customWidth="1"/>
    <col min="8707" max="8707" width="32.88671875" style="227" customWidth="1"/>
    <col min="8708" max="8960" width="9.109375" style="227"/>
    <col min="8961" max="8961" width="8.109375" style="227" customWidth="1"/>
    <col min="8962" max="8962" width="41" style="227" customWidth="1"/>
    <col min="8963" max="8963" width="32.88671875" style="227" customWidth="1"/>
    <col min="8964" max="9216" width="9.109375" style="227"/>
    <col min="9217" max="9217" width="8.109375" style="227" customWidth="1"/>
    <col min="9218" max="9218" width="41" style="227" customWidth="1"/>
    <col min="9219" max="9219" width="32.88671875" style="227" customWidth="1"/>
    <col min="9220" max="9472" width="9.109375" style="227"/>
    <col min="9473" max="9473" width="8.109375" style="227" customWidth="1"/>
    <col min="9474" max="9474" width="41" style="227" customWidth="1"/>
    <col min="9475" max="9475" width="32.88671875" style="227" customWidth="1"/>
    <col min="9476" max="9728" width="9.109375" style="227"/>
    <col min="9729" max="9729" width="8.109375" style="227" customWidth="1"/>
    <col min="9730" max="9730" width="41" style="227" customWidth="1"/>
    <col min="9731" max="9731" width="32.88671875" style="227" customWidth="1"/>
    <col min="9732" max="9984" width="9.109375" style="227"/>
    <col min="9985" max="9985" width="8.109375" style="227" customWidth="1"/>
    <col min="9986" max="9986" width="41" style="227" customWidth="1"/>
    <col min="9987" max="9987" width="32.88671875" style="227" customWidth="1"/>
    <col min="9988" max="10240" width="9.109375" style="227"/>
    <col min="10241" max="10241" width="8.109375" style="227" customWidth="1"/>
    <col min="10242" max="10242" width="41" style="227" customWidth="1"/>
    <col min="10243" max="10243" width="32.88671875" style="227" customWidth="1"/>
    <col min="10244" max="10496" width="9.109375" style="227"/>
    <col min="10497" max="10497" width="8.109375" style="227" customWidth="1"/>
    <col min="10498" max="10498" width="41" style="227" customWidth="1"/>
    <col min="10499" max="10499" width="32.88671875" style="227" customWidth="1"/>
    <col min="10500" max="10752" width="9.109375" style="227"/>
    <col min="10753" max="10753" width="8.109375" style="227" customWidth="1"/>
    <col min="10754" max="10754" width="41" style="227" customWidth="1"/>
    <col min="10755" max="10755" width="32.88671875" style="227" customWidth="1"/>
    <col min="10756" max="11008" width="9.109375" style="227"/>
    <col min="11009" max="11009" width="8.109375" style="227" customWidth="1"/>
    <col min="11010" max="11010" width="41" style="227" customWidth="1"/>
    <col min="11011" max="11011" width="32.88671875" style="227" customWidth="1"/>
    <col min="11012" max="11264" width="9.109375" style="227"/>
    <col min="11265" max="11265" width="8.109375" style="227" customWidth="1"/>
    <col min="11266" max="11266" width="41" style="227" customWidth="1"/>
    <col min="11267" max="11267" width="32.88671875" style="227" customWidth="1"/>
    <col min="11268" max="11520" width="9.109375" style="227"/>
    <col min="11521" max="11521" width="8.109375" style="227" customWidth="1"/>
    <col min="11522" max="11522" width="41" style="227" customWidth="1"/>
    <col min="11523" max="11523" width="32.88671875" style="227" customWidth="1"/>
    <col min="11524" max="11776" width="9.109375" style="227"/>
    <col min="11777" max="11777" width="8.109375" style="227" customWidth="1"/>
    <col min="11778" max="11778" width="41" style="227" customWidth="1"/>
    <col min="11779" max="11779" width="32.88671875" style="227" customWidth="1"/>
    <col min="11780" max="12032" width="9.109375" style="227"/>
    <col min="12033" max="12033" width="8.109375" style="227" customWidth="1"/>
    <col min="12034" max="12034" width="41" style="227" customWidth="1"/>
    <col min="12035" max="12035" width="32.88671875" style="227" customWidth="1"/>
    <col min="12036" max="12288" width="9.109375" style="227"/>
    <col min="12289" max="12289" width="8.109375" style="227" customWidth="1"/>
    <col min="12290" max="12290" width="41" style="227" customWidth="1"/>
    <col min="12291" max="12291" width="32.88671875" style="227" customWidth="1"/>
    <col min="12292" max="12544" width="9.109375" style="227"/>
    <col min="12545" max="12545" width="8.109375" style="227" customWidth="1"/>
    <col min="12546" max="12546" width="41" style="227" customWidth="1"/>
    <col min="12547" max="12547" width="32.88671875" style="227" customWidth="1"/>
    <col min="12548" max="12800" width="9.109375" style="227"/>
    <col min="12801" max="12801" width="8.109375" style="227" customWidth="1"/>
    <col min="12802" max="12802" width="41" style="227" customWidth="1"/>
    <col min="12803" max="12803" width="32.88671875" style="227" customWidth="1"/>
    <col min="12804" max="13056" width="9.109375" style="227"/>
    <col min="13057" max="13057" width="8.109375" style="227" customWidth="1"/>
    <col min="13058" max="13058" width="41" style="227" customWidth="1"/>
    <col min="13059" max="13059" width="32.88671875" style="227" customWidth="1"/>
    <col min="13060" max="13312" width="9.109375" style="227"/>
    <col min="13313" max="13313" width="8.109375" style="227" customWidth="1"/>
    <col min="13314" max="13314" width="41" style="227" customWidth="1"/>
    <col min="13315" max="13315" width="32.88671875" style="227" customWidth="1"/>
    <col min="13316" max="13568" width="9.109375" style="227"/>
    <col min="13569" max="13569" width="8.109375" style="227" customWidth="1"/>
    <col min="13570" max="13570" width="41" style="227" customWidth="1"/>
    <col min="13571" max="13571" width="32.88671875" style="227" customWidth="1"/>
    <col min="13572" max="13824" width="9.109375" style="227"/>
    <col min="13825" max="13825" width="8.109375" style="227" customWidth="1"/>
    <col min="13826" max="13826" width="41" style="227" customWidth="1"/>
    <col min="13827" max="13827" width="32.88671875" style="227" customWidth="1"/>
    <col min="13828" max="14080" width="9.109375" style="227"/>
    <col min="14081" max="14081" width="8.109375" style="227" customWidth="1"/>
    <col min="14082" max="14082" width="41" style="227" customWidth="1"/>
    <col min="14083" max="14083" width="32.88671875" style="227" customWidth="1"/>
    <col min="14084" max="14336" width="9.109375" style="227"/>
    <col min="14337" max="14337" width="8.109375" style="227" customWidth="1"/>
    <col min="14338" max="14338" width="41" style="227" customWidth="1"/>
    <col min="14339" max="14339" width="32.88671875" style="227" customWidth="1"/>
    <col min="14340" max="14592" width="9.109375" style="227"/>
    <col min="14593" max="14593" width="8.109375" style="227" customWidth="1"/>
    <col min="14594" max="14594" width="41" style="227" customWidth="1"/>
    <col min="14595" max="14595" width="32.88671875" style="227" customWidth="1"/>
    <col min="14596" max="14848" width="9.109375" style="227"/>
    <col min="14849" max="14849" width="8.109375" style="227" customWidth="1"/>
    <col min="14850" max="14850" width="41" style="227" customWidth="1"/>
    <col min="14851" max="14851" width="32.88671875" style="227" customWidth="1"/>
    <col min="14852" max="15104" width="9.109375" style="227"/>
    <col min="15105" max="15105" width="8.109375" style="227" customWidth="1"/>
    <col min="15106" max="15106" width="41" style="227" customWidth="1"/>
    <col min="15107" max="15107" width="32.88671875" style="227" customWidth="1"/>
    <col min="15108" max="15360" width="9.109375" style="227"/>
    <col min="15361" max="15361" width="8.109375" style="227" customWidth="1"/>
    <col min="15362" max="15362" width="41" style="227" customWidth="1"/>
    <col min="15363" max="15363" width="32.88671875" style="227" customWidth="1"/>
    <col min="15364" max="15616" width="9.109375" style="227"/>
    <col min="15617" max="15617" width="8.109375" style="227" customWidth="1"/>
    <col min="15618" max="15618" width="41" style="227" customWidth="1"/>
    <col min="15619" max="15619" width="32.88671875" style="227" customWidth="1"/>
    <col min="15620" max="15872" width="9.109375" style="227"/>
    <col min="15873" max="15873" width="8.109375" style="227" customWidth="1"/>
    <col min="15874" max="15874" width="41" style="227" customWidth="1"/>
    <col min="15875" max="15875" width="32.88671875" style="227" customWidth="1"/>
    <col min="15876" max="16128" width="9.109375" style="227"/>
    <col min="16129" max="16129" width="8.109375" style="227" customWidth="1"/>
    <col min="16130" max="16130" width="41" style="227" customWidth="1"/>
    <col min="16131" max="16131" width="32.88671875" style="227" customWidth="1"/>
    <col min="16132" max="16384" width="9.109375" style="227"/>
  </cols>
  <sheetData>
    <row r="1" spans="1:3" ht="15.6" thickBot="1" x14ac:dyDescent="0.3">
      <c r="A1" s="670"/>
      <c r="B1" s="671"/>
      <c r="C1" s="671"/>
    </row>
    <row r="2" spans="1:3" s="228" customFormat="1" ht="15.6" x14ac:dyDescent="0.25">
      <c r="A2" s="234"/>
      <c r="B2" s="235" t="s">
        <v>315</v>
      </c>
      <c r="C2" s="236" t="s">
        <v>496</v>
      </c>
    </row>
    <row r="3" spans="1:3" ht="15" x14ac:dyDescent="0.25">
      <c r="A3" s="237">
        <v>1</v>
      </c>
      <c r="B3" s="229">
        <v>2</v>
      </c>
      <c r="C3" s="238">
        <v>3</v>
      </c>
    </row>
    <row r="4" spans="1:3" x14ac:dyDescent="0.25">
      <c r="A4" s="239" t="s">
        <v>453</v>
      </c>
      <c r="B4" s="230" t="s">
        <v>497</v>
      </c>
      <c r="C4" s="240">
        <v>92418813</v>
      </c>
    </row>
    <row r="5" spans="1:3" x14ac:dyDescent="0.25">
      <c r="A5" s="239" t="s">
        <v>319</v>
      </c>
      <c r="B5" s="230" t="s">
        <v>498</v>
      </c>
      <c r="C5" s="240">
        <v>69967148</v>
      </c>
    </row>
    <row r="6" spans="1:3" ht="26.4" x14ac:dyDescent="0.25">
      <c r="A6" s="241" t="s">
        <v>456</v>
      </c>
      <c r="B6" s="232" t="s">
        <v>499</v>
      </c>
      <c r="C6" s="242">
        <v>22451665</v>
      </c>
    </row>
    <row r="7" spans="1:3" ht="26.4" x14ac:dyDescent="0.25">
      <c r="A7" s="239" t="s">
        <v>321</v>
      </c>
      <c r="B7" s="230" t="s">
        <v>500</v>
      </c>
      <c r="C7" s="240">
        <v>101975213</v>
      </c>
    </row>
    <row r="8" spans="1:3" x14ac:dyDescent="0.25">
      <c r="A8" s="239" t="s">
        <v>323</v>
      </c>
      <c r="B8" s="230" t="s">
        <v>501</v>
      </c>
      <c r="C8" s="240">
        <v>71491905</v>
      </c>
    </row>
    <row r="9" spans="1:3" ht="26.4" x14ac:dyDescent="0.25">
      <c r="A9" s="241" t="s">
        <v>325</v>
      </c>
      <c r="B9" s="232" t="s">
        <v>502</v>
      </c>
      <c r="C9" s="242">
        <v>30483308</v>
      </c>
    </row>
    <row r="10" spans="1:3" x14ac:dyDescent="0.25">
      <c r="A10" s="241" t="s">
        <v>503</v>
      </c>
      <c r="B10" s="232" t="s">
        <v>504</v>
      </c>
      <c r="C10" s="242">
        <v>52934973</v>
      </c>
    </row>
    <row r="11" spans="1:3" x14ac:dyDescent="0.25">
      <c r="A11" s="241" t="s">
        <v>505</v>
      </c>
      <c r="B11" s="232" t="s">
        <v>506</v>
      </c>
      <c r="C11" s="242">
        <v>52934973</v>
      </c>
    </row>
    <row r="12" spans="1:3" ht="26.4" x14ac:dyDescent="0.25">
      <c r="A12" s="241" t="s">
        <v>333</v>
      </c>
      <c r="B12" s="232" t="s">
        <v>507</v>
      </c>
      <c r="C12" s="242">
        <v>29179328</v>
      </c>
    </row>
    <row r="13" spans="1:3" ht="27" thickBot="1" x14ac:dyDescent="0.3">
      <c r="A13" s="243" t="s">
        <v>471</v>
      </c>
      <c r="B13" s="244" t="s">
        <v>508</v>
      </c>
      <c r="C13" s="246">
        <v>23755645</v>
      </c>
    </row>
  </sheetData>
  <mergeCells count="1">
    <mergeCell ref="A1:C1"/>
  </mergeCells>
  <printOptions horizontalCentered="1"/>
  <pageMargins left="0.11811023622047245" right="0.11811023622047245" top="1.3385826771653544" bottom="0.19685039370078741" header="0.31496062992125984" footer="0.31496062992125984"/>
  <pageSetup paperSize="9" orientation="portrait" r:id="rId1"/>
  <headerFooter>
    <oddHeader>&amp;LPécsely Község Önkormányzata&amp;C
PÉCSELY ÖNKORMÁNYZAT 2016. ÉVI MARADVÁNYKIMUTATÁSA
3. melléklet 
az önkormányzat 2016. évi költségvetési gazdálkodási beszámolójáról szóló 8/2017. (V.30.) önkormányzati rendeletéhez&amp;R&amp;P. oldal
 forint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M35"/>
  <sheetViews>
    <sheetView view="pageLayout" topLeftCell="A3" zoomScaleNormal="75" zoomScaleSheetLayoutView="89" workbookViewId="0">
      <selection activeCell="A3" sqref="A3"/>
    </sheetView>
  </sheetViews>
  <sheetFormatPr defaultColWidth="9.109375" defaultRowHeight="13.2" x14ac:dyDescent="0.25"/>
  <cols>
    <col min="1" max="1" width="40.44140625" style="23" customWidth="1"/>
    <col min="2" max="2" width="17" style="16" bestFit="1" customWidth="1"/>
    <col min="3" max="4" width="14.33203125" style="16" bestFit="1" customWidth="1"/>
    <col min="5" max="5" width="8.88671875" style="16" bestFit="1" customWidth="1"/>
    <col min="6" max="6" width="20.44140625" style="16" customWidth="1"/>
    <col min="7" max="16384" width="9.109375" style="16"/>
  </cols>
  <sheetData>
    <row r="1" spans="1:6" ht="16.2" hidden="1" thickBot="1" x14ac:dyDescent="0.35">
      <c r="A1" s="15"/>
    </row>
    <row r="2" spans="1:6" ht="16.2" hidden="1" thickBot="1" x14ac:dyDescent="0.35">
      <c r="A2" s="15"/>
    </row>
    <row r="3" spans="1:6" s="17" customFormat="1" ht="36.75" customHeight="1" x14ac:dyDescent="0.25">
      <c r="A3" s="263" t="s">
        <v>186</v>
      </c>
      <c r="B3" s="256" t="s">
        <v>290</v>
      </c>
      <c r="C3" s="256" t="s">
        <v>953</v>
      </c>
      <c r="D3" s="256" t="s">
        <v>313</v>
      </c>
      <c r="E3" s="257" t="s">
        <v>314</v>
      </c>
      <c r="F3" s="131"/>
    </row>
    <row r="4" spans="1:6" ht="30" x14ac:dyDescent="0.25">
      <c r="A4" s="264" t="s">
        <v>2</v>
      </c>
      <c r="B4" s="132">
        <f>'5.sz.tábla'!B5</f>
        <v>30097837</v>
      </c>
      <c r="C4" s="132">
        <f>'5.sz.tábla'!C5</f>
        <v>33029837</v>
      </c>
      <c r="D4" s="132">
        <f>'5.sz.tábla'!D5</f>
        <v>33029297</v>
      </c>
      <c r="E4" s="265">
        <f>D4/C4*100</f>
        <v>99.998365114547795</v>
      </c>
    </row>
    <row r="5" spans="1:6" ht="30" x14ac:dyDescent="0.25">
      <c r="A5" s="264" t="s">
        <v>3</v>
      </c>
      <c r="B5" s="132">
        <f>'5.sz.tábla'!B20</f>
        <v>0</v>
      </c>
      <c r="C5" s="132">
        <f>'5.sz.tábla'!C20</f>
        <v>22516000</v>
      </c>
      <c r="D5" s="132">
        <f>'5.sz.tábla'!D20</f>
        <v>22516342</v>
      </c>
      <c r="E5" s="265">
        <f>D5/C5*100</f>
        <v>100.0015189198792</v>
      </c>
    </row>
    <row r="6" spans="1:6" ht="15" x14ac:dyDescent="0.25">
      <c r="A6" s="264" t="s">
        <v>4</v>
      </c>
      <c r="B6" s="132">
        <f>'5.sz.tábla'!B30</f>
        <v>20450163</v>
      </c>
      <c r="C6" s="132">
        <f>'5.sz.tábla'!C30</f>
        <v>24429163</v>
      </c>
      <c r="D6" s="132">
        <f>'5.sz.tábla'!D30</f>
        <v>25199240</v>
      </c>
      <c r="E6" s="265">
        <f t="shared" ref="E6:E32" si="0">D6/C6*100</f>
        <v>103.15228565137495</v>
      </c>
    </row>
    <row r="7" spans="1:6" ht="15" x14ac:dyDescent="0.25">
      <c r="A7" s="264" t="s">
        <v>5</v>
      </c>
      <c r="B7" s="132">
        <f>'5.sz.tábla'!B44</f>
        <v>6600000</v>
      </c>
      <c r="C7" s="132">
        <f>'5.sz.tábla'!C44</f>
        <v>9722000</v>
      </c>
      <c r="D7" s="132">
        <f>'5.sz.tábla'!D44</f>
        <v>9738934</v>
      </c>
      <c r="E7" s="265">
        <f t="shared" si="0"/>
        <v>100.17418226702324</v>
      </c>
    </row>
    <row r="8" spans="1:6" ht="15" x14ac:dyDescent="0.25">
      <c r="A8" s="264" t="s">
        <v>6</v>
      </c>
      <c r="B8" s="132">
        <f>'5.sz.tábla'!B57</f>
        <v>5000000</v>
      </c>
      <c r="C8" s="132">
        <f>'5.sz.tábla'!C57</f>
        <v>0</v>
      </c>
      <c r="D8" s="132">
        <f>'5.sz.tábla'!D57</f>
        <v>0</v>
      </c>
      <c r="E8" s="265"/>
    </row>
    <row r="9" spans="1:6" ht="15" x14ac:dyDescent="0.25">
      <c r="A9" s="266" t="s">
        <v>7</v>
      </c>
      <c r="B9" s="132">
        <f>'5.sz.tábla'!B63</f>
        <v>0</v>
      </c>
      <c r="C9" s="132">
        <f>'5.sz.tábla'!C63</f>
        <v>20000</v>
      </c>
      <c r="D9" s="132">
        <f>'5.sz.tábla'!D63</f>
        <v>20000</v>
      </c>
      <c r="E9" s="265">
        <f t="shared" si="0"/>
        <v>100</v>
      </c>
    </row>
    <row r="10" spans="1:6" ht="30" x14ac:dyDescent="0.25">
      <c r="A10" s="266" t="s">
        <v>8</v>
      </c>
      <c r="B10" s="132">
        <f>'5.sz.tábla'!B67</f>
        <v>0</v>
      </c>
      <c r="C10" s="132">
        <f>'5.sz.tábla'!C67</f>
        <v>1915000</v>
      </c>
      <c r="D10" s="132">
        <f>'5.sz.tábla'!D67</f>
        <v>1915000</v>
      </c>
      <c r="E10" s="265">
        <f t="shared" si="0"/>
        <v>100</v>
      </c>
      <c r="F10" s="56"/>
    </row>
    <row r="11" spans="1:6" s="19" customFormat="1" ht="18.75" customHeight="1" x14ac:dyDescent="0.3">
      <c r="A11" s="267" t="s">
        <v>9</v>
      </c>
      <c r="B11" s="133">
        <f>SUM(B4:B10)</f>
        <v>62148000</v>
      </c>
      <c r="C11" s="133">
        <f t="shared" ref="C11:D11" si="1">SUM(C4:C10)</f>
        <v>91632000</v>
      </c>
      <c r="D11" s="133">
        <f t="shared" si="1"/>
        <v>92418813</v>
      </c>
      <c r="E11" s="268">
        <f t="shared" si="0"/>
        <v>100.85866618648507</v>
      </c>
      <c r="F11" s="38"/>
    </row>
    <row r="12" spans="1:6" s="19" customFormat="1" ht="17.25" customHeight="1" x14ac:dyDescent="0.3">
      <c r="A12" s="269" t="s">
        <v>10</v>
      </c>
      <c r="B12" s="133"/>
      <c r="C12" s="133"/>
      <c r="D12" s="133"/>
      <c r="E12" s="268"/>
    </row>
    <row r="13" spans="1:6" ht="48.75" customHeight="1" x14ac:dyDescent="0.25">
      <c r="A13" s="264" t="s">
        <v>190</v>
      </c>
      <c r="B13" s="132">
        <f>'5.sz.tábla'!B74</f>
        <v>5000000</v>
      </c>
      <c r="C13" s="132">
        <f>'5.sz.tábla'!C74</f>
        <v>5474000</v>
      </c>
      <c r="D13" s="132">
        <f>'5.sz.tábla'!D74</f>
        <v>5474000</v>
      </c>
      <c r="E13" s="265">
        <f t="shared" si="0"/>
        <v>100</v>
      </c>
    </row>
    <row r="14" spans="1:6" ht="48.75" customHeight="1" x14ac:dyDescent="0.25">
      <c r="A14" s="264" t="s">
        <v>11</v>
      </c>
      <c r="B14" s="132">
        <f>'5.sz.tábla'!B77</f>
        <v>25380000</v>
      </c>
      <c r="C14" s="132">
        <f>'5.sz.tábla'!C77</f>
        <v>26501000</v>
      </c>
      <c r="D14" s="132">
        <f>'5.sz.tábla'!D77</f>
        <v>96501213</v>
      </c>
      <c r="E14" s="265">
        <f t="shared" si="0"/>
        <v>364.14177955548848</v>
      </c>
    </row>
    <row r="15" spans="1:6" s="19" customFormat="1" ht="33" customHeight="1" x14ac:dyDescent="0.3">
      <c r="A15" s="267" t="s">
        <v>12</v>
      </c>
      <c r="B15" s="60">
        <f>B13+B14</f>
        <v>30380000</v>
      </c>
      <c r="C15" s="60">
        <f>C13+C14</f>
        <v>31975000</v>
      </c>
      <c r="D15" s="60">
        <f>D13+D14</f>
        <v>101975213</v>
      </c>
      <c r="E15" s="268">
        <f t="shared" si="0"/>
        <v>318.92169820172012</v>
      </c>
    </row>
    <row r="16" spans="1:6" s="19" customFormat="1" ht="18" customHeight="1" x14ac:dyDescent="0.3">
      <c r="A16" s="270" t="s">
        <v>13</v>
      </c>
      <c r="B16" s="61">
        <f>B11+B15</f>
        <v>92528000</v>
      </c>
      <c r="C16" s="61">
        <f>C11+C15</f>
        <v>123607000</v>
      </c>
      <c r="D16" s="61">
        <f>D11+D15</f>
        <v>194394026</v>
      </c>
      <c r="E16" s="268">
        <f>D16/C16*100</f>
        <v>157.26781331154385</v>
      </c>
      <c r="F16" s="38"/>
    </row>
    <row r="17" spans="1:13" s="19" customFormat="1" ht="14.25" customHeight="1" x14ac:dyDescent="0.3">
      <c r="A17" s="270"/>
      <c r="B17" s="133"/>
      <c r="C17" s="133"/>
      <c r="D17" s="133"/>
      <c r="E17" s="265"/>
      <c r="F17" s="18"/>
      <c r="G17" s="18"/>
      <c r="H17" s="18"/>
      <c r="I17" s="18"/>
      <c r="J17" s="18"/>
      <c r="K17" s="18"/>
      <c r="L17" s="18"/>
      <c r="M17" s="18"/>
    </row>
    <row r="18" spans="1:13" s="21" customFormat="1" ht="20.100000000000001" customHeight="1" x14ac:dyDescent="0.3">
      <c r="A18" s="267" t="s">
        <v>14</v>
      </c>
      <c r="B18" s="60">
        <f>SUM(B19:B19)</f>
        <v>56163000</v>
      </c>
      <c r="C18" s="60">
        <f>SUM(C19:C19)</f>
        <v>62450000</v>
      </c>
      <c r="D18" s="60">
        <f>SUM(D19:D19)</f>
        <v>57207442</v>
      </c>
      <c r="E18" s="268">
        <f t="shared" si="0"/>
        <v>91.605191353082475</v>
      </c>
      <c r="F18" s="20"/>
      <c r="G18" s="20"/>
      <c r="H18" s="20"/>
      <c r="I18" s="20"/>
      <c r="J18" s="20"/>
      <c r="K18" s="20"/>
      <c r="L18" s="20"/>
      <c r="M18" s="20"/>
    </row>
    <row r="19" spans="1:13" s="21" customFormat="1" ht="15" x14ac:dyDescent="0.25">
      <c r="A19" s="264" t="s">
        <v>15</v>
      </c>
      <c r="B19" s="132">
        <f>'6.sz.tábla'!B44</f>
        <v>56163000</v>
      </c>
      <c r="C19" s="132">
        <f>'6.sz.tábla'!C44</f>
        <v>62450000</v>
      </c>
      <c r="D19" s="132">
        <f>'6.sz.tábla'!D44</f>
        <v>57207442</v>
      </c>
      <c r="E19" s="265">
        <f t="shared" si="0"/>
        <v>91.605191353082475</v>
      </c>
      <c r="F19" s="20"/>
      <c r="G19" s="20"/>
      <c r="H19" s="20"/>
      <c r="I19" s="20"/>
      <c r="J19" s="20"/>
      <c r="K19" s="20"/>
      <c r="L19" s="20"/>
      <c r="M19" s="20"/>
    </row>
    <row r="20" spans="1:13" s="19" customFormat="1" ht="20.100000000000001" customHeight="1" x14ac:dyDescent="0.3">
      <c r="A20" s="267" t="s">
        <v>16</v>
      </c>
      <c r="B20" s="60">
        <f>SUM(B21:B23)</f>
        <v>16481000</v>
      </c>
      <c r="C20" s="60">
        <f>SUM(C21:C23)</f>
        <v>49232000</v>
      </c>
      <c r="D20" s="60">
        <f>SUM(D21:D23)</f>
        <v>12759706</v>
      </c>
      <c r="E20" s="268">
        <f t="shared" si="0"/>
        <v>25.917504874878126</v>
      </c>
    </row>
    <row r="21" spans="1:13" ht="15" x14ac:dyDescent="0.25">
      <c r="A21" s="264" t="s">
        <v>17</v>
      </c>
      <c r="B21" s="132">
        <f>'8.sz.tábla'!B37</f>
        <v>0</v>
      </c>
      <c r="C21" s="132">
        <f>'8.sz.tábla'!C37</f>
        <v>71000</v>
      </c>
      <c r="D21" s="132">
        <f>'8.sz.tábla'!D37</f>
        <v>71000</v>
      </c>
      <c r="E21" s="265">
        <f t="shared" si="0"/>
        <v>100</v>
      </c>
    </row>
    <row r="22" spans="1:13" s="19" customFormat="1" ht="15" x14ac:dyDescent="0.25">
      <c r="A22" s="264" t="s">
        <v>211</v>
      </c>
      <c r="B22" s="132">
        <f>'8.sz.tábla'!B4</f>
        <v>4200000</v>
      </c>
      <c r="C22" s="132">
        <f>'8.sz.tábla'!C4</f>
        <v>5254000</v>
      </c>
      <c r="D22" s="132">
        <f>'8.sz.tábla'!D4</f>
        <v>3969650</v>
      </c>
      <c r="E22" s="265">
        <f t="shared" si="0"/>
        <v>75.554815378759045</v>
      </c>
    </row>
    <row r="23" spans="1:13" ht="15" x14ac:dyDescent="0.25">
      <c r="A23" s="264" t="s">
        <v>18</v>
      </c>
      <c r="B23" s="132">
        <f>'8.sz.tábla'!B18</f>
        <v>12281000</v>
      </c>
      <c r="C23" s="132">
        <f>'8.sz.tábla'!C18</f>
        <v>43907000</v>
      </c>
      <c r="D23" s="132">
        <f>'8.sz.tábla'!D18</f>
        <v>8719056</v>
      </c>
      <c r="E23" s="265">
        <f t="shared" si="0"/>
        <v>19.858008973512195</v>
      </c>
    </row>
    <row r="24" spans="1:13" s="19" customFormat="1" ht="20.100000000000001" customHeight="1" x14ac:dyDescent="0.3">
      <c r="A24" s="267" t="s">
        <v>19</v>
      </c>
      <c r="B24" s="60">
        <f>SUM(B25:B26)</f>
        <v>18507000</v>
      </c>
      <c r="C24" s="60">
        <f>SUM(C25:C26)</f>
        <v>10129000</v>
      </c>
      <c r="D24" s="60">
        <f>SUM(D25:D26)</f>
        <v>0</v>
      </c>
      <c r="E24" s="268">
        <f t="shared" si="0"/>
        <v>0</v>
      </c>
    </row>
    <row r="25" spans="1:13" s="19" customFormat="1" ht="15" x14ac:dyDescent="0.25">
      <c r="A25" s="264" t="s">
        <v>20</v>
      </c>
      <c r="B25" s="132">
        <v>18507000</v>
      </c>
      <c r="C25" s="132">
        <v>10129000</v>
      </c>
      <c r="D25" s="132">
        <v>0</v>
      </c>
      <c r="E25" s="265">
        <f t="shared" si="0"/>
        <v>0</v>
      </c>
    </row>
    <row r="26" spans="1:13" s="19" customFormat="1" ht="15" x14ac:dyDescent="0.25">
      <c r="A26" s="264" t="s">
        <v>21</v>
      </c>
      <c r="B26" s="132"/>
      <c r="C26" s="132"/>
      <c r="D26" s="132"/>
      <c r="E26" s="265"/>
    </row>
    <row r="27" spans="1:13" s="19" customFormat="1" ht="18" customHeight="1" x14ac:dyDescent="0.3">
      <c r="A27" s="267" t="s">
        <v>22</v>
      </c>
      <c r="B27" s="60">
        <f>SUM(B24,B20,B18)</f>
        <v>91151000</v>
      </c>
      <c r="C27" s="60">
        <f>SUM(C24,C20,C18)</f>
        <v>121811000</v>
      </c>
      <c r="D27" s="60">
        <f>SUM(D24,D20,D18)</f>
        <v>69967148</v>
      </c>
      <c r="E27" s="268">
        <f t="shared" si="0"/>
        <v>57.439104842748193</v>
      </c>
    </row>
    <row r="28" spans="1:13" ht="15" x14ac:dyDescent="0.25">
      <c r="A28" s="264" t="s">
        <v>23</v>
      </c>
      <c r="B28" s="132"/>
      <c r="C28" s="132"/>
      <c r="D28" s="132"/>
      <c r="E28" s="265"/>
    </row>
    <row r="29" spans="1:13" ht="30" x14ac:dyDescent="0.25">
      <c r="A29" s="262" t="s">
        <v>513</v>
      </c>
      <c r="B29" s="132">
        <f>'8.sz.tábla'!B43</f>
        <v>0</v>
      </c>
      <c r="C29" s="132">
        <f>'8.sz.tábla'!C43</f>
        <v>0</v>
      </c>
      <c r="D29" s="132">
        <f>'8.sz.tábla'!D43</f>
        <v>70000000</v>
      </c>
      <c r="E29" s="265"/>
    </row>
    <row r="30" spans="1:13" ht="28.5" customHeight="1" x14ac:dyDescent="0.25">
      <c r="A30" s="264" t="s">
        <v>195</v>
      </c>
      <c r="B30" s="132">
        <f>'8.sz.tábla'!B44</f>
        <v>1377000</v>
      </c>
      <c r="C30" s="132">
        <f>'8.sz.tábla'!C44</f>
        <v>1796000</v>
      </c>
      <c r="D30" s="132">
        <f>'8.sz.tábla'!D44</f>
        <v>1491905</v>
      </c>
      <c r="E30" s="265">
        <f t="shared" si="0"/>
        <v>83.068207126948778</v>
      </c>
    </row>
    <row r="31" spans="1:13" s="19" customFormat="1" ht="20.25" customHeight="1" x14ac:dyDescent="0.3">
      <c r="A31" s="267" t="s">
        <v>24</v>
      </c>
      <c r="B31" s="60">
        <f>SUM(B28:B30)</f>
        <v>1377000</v>
      </c>
      <c r="C31" s="60">
        <f>SUM(C28:C30)</f>
        <v>1796000</v>
      </c>
      <c r="D31" s="60">
        <f>SUM(D28:D30)</f>
        <v>71491905</v>
      </c>
      <c r="E31" s="268">
        <f t="shared" si="0"/>
        <v>3980.6183184855236</v>
      </c>
    </row>
    <row r="32" spans="1:13" s="19" customFormat="1" ht="20.100000000000001" customHeight="1" x14ac:dyDescent="0.3">
      <c r="A32" s="270" t="s">
        <v>25</v>
      </c>
      <c r="B32" s="61">
        <f>SUM(B27,B31)</f>
        <v>92528000</v>
      </c>
      <c r="C32" s="61">
        <f>SUM(C27,C31)</f>
        <v>123607000</v>
      </c>
      <c r="D32" s="61">
        <f>SUM(D27,D31)</f>
        <v>141459053</v>
      </c>
      <c r="E32" s="268">
        <f t="shared" si="0"/>
        <v>114.4425906299805</v>
      </c>
      <c r="F32" s="38"/>
    </row>
    <row r="33" spans="1:5" ht="15" x14ac:dyDescent="0.25">
      <c r="A33" s="271"/>
      <c r="B33" s="132"/>
      <c r="C33" s="132"/>
      <c r="D33" s="132"/>
      <c r="E33" s="272"/>
    </row>
    <row r="34" spans="1:5" ht="15" x14ac:dyDescent="0.25">
      <c r="A34" s="273"/>
      <c r="B34" s="132"/>
      <c r="C34" s="132"/>
      <c r="D34" s="132"/>
      <c r="E34" s="272"/>
    </row>
    <row r="35" spans="1:5" ht="15.6" thickBot="1" x14ac:dyDescent="0.3">
      <c r="A35" s="274"/>
      <c r="B35" s="275"/>
      <c r="C35" s="275"/>
      <c r="D35" s="275"/>
      <c r="E35" s="276"/>
    </row>
  </sheetData>
  <sheetProtection selectLockedCells="1" selectUnlockedCells="1"/>
  <phoneticPr fontId="27" type="noConversion"/>
  <printOptions horizontalCentered="1"/>
  <pageMargins left="0.19685039370078741" right="0.19685039370078741" top="1.4960629921259843" bottom="0.19685039370078741" header="0.23622047244094491" footer="0.51181102362204722"/>
  <pageSetup paperSize="9" firstPageNumber="0" orientation="portrait" r:id="rId1"/>
  <headerFooter alignWithMargins="0">
    <oddHeader>&amp;LPécsely Község Önkormányzata&amp;C&amp;12
PÉCSELY ÖNKORMÁNYZAT 2016. ÉVI FŐÖSSZESÍTŐJE
4. melléklet 
az önkormányzat 2016. évi költségvetési gazdálkodási beszámolójáról szóló 8/2017. (V.30.) önkormányzati rendeletéhez&amp;R&amp;P. oldal
 forint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92"/>
  <sheetViews>
    <sheetView view="pageLayout" topLeftCell="A3" zoomScaleNormal="75" zoomScaleSheetLayoutView="89" workbookViewId="0">
      <selection activeCell="A4" sqref="A4"/>
    </sheetView>
  </sheetViews>
  <sheetFormatPr defaultColWidth="9.109375" defaultRowHeight="13.2" x14ac:dyDescent="0.25"/>
  <cols>
    <col min="1" max="1" width="43.109375" style="22" customWidth="1"/>
    <col min="2" max="5" width="11.44140625" style="22" customWidth="1"/>
    <col min="6" max="6" width="9.6640625" style="24" customWidth="1"/>
    <col min="7" max="8" width="9.109375" style="24"/>
    <col min="9" max="9" width="0.33203125" style="24" customWidth="1"/>
    <col min="10" max="16384" width="9.109375" style="24"/>
  </cols>
  <sheetData>
    <row r="1" spans="1:6" ht="13.8" hidden="1" thickBot="1" x14ac:dyDescent="0.3">
      <c r="A1" s="50"/>
      <c r="B1" s="49"/>
      <c r="C1" s="49"/>
      <c r="D1" s="49"/>
      <c r="E1" s="49"/>
    </row>
    <row r="2" spans="1:6" ht="13.8" hidden="1" thickBot="1" x14ac:dyDescent="0.3">
      <c r="A2" s="52"/>
    </row>
    <row r="3" spans="1:6" s="25" customFormat="1" ht="27.75" customHeight="1" thickBot="1" x14ac:dyDescent="0.25">
      <c r="A3" s="134" t="s">
        <v>186</v>
      </c>
      <c r="B3" s="672" t="s">
        <v>26</v>
      </c>
      <c r="C3" s="672"/>
      <c r="D3" s="672"/>
      <c r="E3" s="672"/>
    </row>
    <row r="4" spans="1:6" s="26" customFormat="1" ht="53.25" customHeight="1" thickBot="1" x14ac:dyDescent="0.3">
      <c r="A4" s="64"/>
      <c r="B4" s="135" t="s">
        <v>290</v>
      </c>
      <c r="C4" s="63" t="s">
        <v>953</v>
      </c>
      <c r="D4" s="63" t="s">
        <v>313</v>
      </c>
      <c r="E4" s="62" t="s">
        <v>314</v>
      </c>
    </row>
    <row r="5" spans="1:6" s="26" customFormat="1" ht="26.4" x14ac:dyDescent="0.25">
      <c r="A5" s="72" t="s">
        <v>2</v>
      </c>
      <c r="B5" s="136">
        <f t="shared" ref="B5:D5" si="0">B6+B14+B15+B16+B17+B18</f>
        <v>30097837</v>
      </c>
      <c r="C5" s="79">
        <f t="shared" si="0"/>
        <v>33029837</v>
      </c>
      <c r="D5" s="79">
        <f t="shared" si="0"/>
        <v>33029297</v>
      </c>
      <c r="E5" s="141">
        <f>D5/C5*100</f>
        <v>99.998365114547795</v>
      </c>
    </row>
    <row r="6" spans="1:6" s="28" customFormat="1" x14ac:dyDescent="0.25">
      <c r="A6" s="73" t="s">
        <v>27</v>
      </c>
      <c r="B6" s="137">
        <f>SUM(B7:B13)</f>
        <v>24943837</v>
      </c>
      <c r="C6" s="67">
        <f t="shared" ref="C6:D6" si="1">SUM(C7:C12)</f>
        <v>26067837</v>
      </c>
      <c r="D6" s="67">
        <f t="shared" si="1"/>
        <v>26067406</v>
      </c>
      <c r="E6" s="142">
        <f>D6/C6*100</f>
        <v>99.998346621547469</v>
      </c>
      <c r="F6" s="27"/>
    </row>
    <row r="7" spans="1:6" s="28" customFormat="1" x14ac:dyDescent="0.25">
      <c r="A7" s="74" t="s">
        <v>28</v>
      </c>
      <c r="B7" s="138">
        <v>16018253</v>
      </c>
      <c r="C7" s="66">
        <v>16018253</v>
      </c>
      <c r="D7" s="66">
        <v>16018253</v>
      </c>
      <c r="E7" s="142">
        <f t="shared" ref="E7:E25" si="2">D7/C7*100</f>
        <v>100</v>
      </c>
      <c r="F7" s="27"/>
    </row>
    <row r="8" spans="1:6" s="28" customFormat="1" ht="26.4" x14ac:dyDescent="0.25">
      <c r="A8" s="74" t="s">
        <v>29</v>
      </c>
      <c r="B8" s="138"/>
      <c r="C8" s="66"/>
      <c r="D8" s="66"/>
      <c r="E8" s="142"/>
      <c r="F8" s="27"/>
    </row>
    <row r="9" spans="1:6" s="28" customFormat="1" ht="26.4" x14ac:dyDescent="0.25">
      <c r="A9" s="75" t="s">
        <v>30</v>
      </c>
      <c r="B9" s="138">
        <v>7725584</v>
      </c>
      <c r="C9" s="66">
        <v>7780584</v>
      </c>
      <c r="D9" s="66">
        <v>7780702</v>
      </c>
      <c r="E9" s="142">
        <f t="shared" si="2"/>
        <v>100.00151659566943</v>
      </c>
      <c r="F9" s="27"/>
    </row>
    <row r="10" spans="1:6" s="28" customFormat="1" ht="18" customHeight="1" x14ac:dyDescent="0.25">
      <c r="A10" s="75" t="s">
        <v>31</v>
      </c>
      <c r="B10" s="138">
        <v>1200000</v>
      </c>
      <c r="C10" s="66">
        <v>1200000</v>
      </c>
      <c r="D10" s="66">
        <v>1200000</v>
      </c>
      <c r="E10" s="142">
        <f t="shared" si="2"/>
        <v>100</v>
      </c>
      <c r="F10" s="27"/>
    </row>
    <row r="11" spans="1:6" s="26" customFormat="1" ht="26.4" x14ac:dyDescent="0.25">
      <c r="A11" s="76" t="s">
        <v>0</v>
      </c>
      <c r="B11" s="138"/>
      <c r="C11" s="66">
        <v>1069000</v>
      </c>
      <c r="D11" s="66">
        <v>1068451</v>
      </c>
      <c r="E11" s="142">
        <f t="shared" si="2"/>
        <v>99.94864359214219</v>
      </c>
    </row>
    <row r="12" spans="1:6" s="26" customFormat="1" x14ac:dyDescent="0.25">
      <c r="A12" s="76" t="s">
        <v>1</v>
      </c>
      <c r="B12" s="138"/>
      <c r="C12" s="66"/>
      <c r="D12" s="66"/>
      <c r="E12" s="142"/>
    </row>
    <row r="13" spans="1:6" s="26" customFormat="1" x14ac:dyDescent="0.25">
      <c r="A13" s="76" t="s">
        <v>244</v>
      </c>
      <c r="B13" s="138"/>
      <c r="C13" s="66"/>
      <c r="D13" s="66"/>
      <c r="E13" s="142"/>
    </row>
    <row r="14" spans="1:6" s="26" customFormat="1" x14ac:dyDescent="0.25">
      <c r="A14" s="76" t="s">
        <v>192</v>
      </c>
      <c r="B14" s="138"/>
      <c r="C14" s="66"/>
      <c r="D14" s="66"/>
      <c r="E14" s="142"/>
    </row>
    <row r="15" spans="1:6" s="29" customFormat="1" ht="25.5" customHeight="1" x14ac:dyDescent="0.25">
      <c r="A15" s="76" t="s">
        <v>32</v>
      </c>
      <c r="B15" s="137"/>
      <c r="C15" s="67"/>
      <c r="D15" s="67"/>
      <c r="E15" s="142"/>
    </row>
    <row r="16" spans="1:6" s="29" customFormat="1" ht="26.4" x14ac:dyDescent="0.25">
      <c r="A16" s="75" t="s">
        <v>33</v>
      </c>
      <c r="B16" s="137"/>
      <c r="C16" s="67"/>
      <c r="D16" s="67"/>
      <c r="E16" s="142"/>
    </row>
    <row r="17" spans="1:6" s="29" customFormat="1" ht="26.4" x14ac:dyDescent="0.25">
      <c r="A17" s="75" t="s">
        <v>34</v>
      </c>
      <c r="B17" s="137"/>
      <c r="C17" s="67"/>
      <c r="D17" s="67"/>
      <c r="E17" s="142"/>
    </row>
    <row r="18" spans="1:6" s="26" customFormat="1" ht="26.4" x14ac:dyDescent="0.25">
      <c r="A18" s="75" t="s">
        <v>35</v>
      </c>
      <c r="B18" s="138">
        <v>5154000</v>
      </c>
      <c r="C18" s="66">
        <v>6962000</v>
      </c>
      <c r="D18" s="66">
        <v>6961891</v>
      </c>
      <c r="E18" s="142">
        <f t="shared" si="2"/>
        <v>99.998434357943125</v>
      </c>
    </row>
    <row r="19" spans="1:6" s="26" customFormat="1" ht="26.4" x14ac:dyDescent="0.25">
      <c r="A19" s="75" t="s">
        <v>36</v>
      </c>
      <c r="B19" s="138">
        <v>4056000</v>
      </c>
      <c r="C19" s="66">
        <v>4279000</v>
      </c>
      <c r="D19" s="66">
        <v>4385700</v>
      </c>
      <c r="E19" s="142">
        <f t="shared" si="2"/>
        <v>102.4935732647815</v>
      </c>
    </row>
    <row r="20" spans="1:6" s="26" customFormat="1" ht="26.4" x14ac:dyDescent="0.25">
      <c r="A20" s="77" t="s">
        <v>3</v>
      </c>
      <c r="B20" s="139">
        <v>0</v>
      </c>
      <c r="C20" s="65">
        <f>C21+C23</f>
        <v>22516000</v>
      </c>
      <c r="D20" s="65">
        <f>D21+D23</f>
        <v>22516342</v>
      </c>
      <c r="E20" s="144">
        <f t="shared" si="2"/>
        <v>100.0015189198792</v>
      </c>
    </row>
    <row r="21" spans="1:6" s="26" customFormat="1" ht="14.25" customHeight="1" x14ac:dyDescent="0.25">
      <c r="A21" s="75" t="s">
        <v>37</v>
      </c>
      <c r="B21" s="138">
        <v>0</v>
      </c>
      <c r="C21" s="66">
        <v>22516000</v>
      </c>
      <c r="D21" s="66">
        <v>22516342</v>
      </c>
      <c r="E21" s="142">
        <f t="shared" si="2"/>
        <v>100.0015189198792</v>
      </c>
    </row>
    <row r="22" spans="1:6" s="26" customFormat="1" x14ac:dyDescent="0.25">
      <c r="A22" s="76" t="s">
        <v>38</v>
      </c>
      <c r="B22" s="138"/>
      <c r="C22" s="66">
        <v>0</v>
      </c>
      <c r="D22" s="66"/>
      <c r="E22" s="142"/>
    </row>
    <row r="23" spans="1:6" s="26" customFormat="1" x14ac:dyDescent="0.25">
      <c r="A23" s="75" t="s">
        <v>92</v>
      </c>
      <c r="B23" s="138"/>
      <c r="C23" s="66">
        <v>0</v>
      </c>
      <c r="D23" s="66"/>
      <c r="E23" s="142"/>
    </row>
    <row r="24" spans="1:6" s="26" customFormat="1" x14ac:dyDescent="0.25">
      <c r="A24" s="76" t="s">
        <v>303</v>
      </c>
      <c r="B24" s="138">
        <v>0</v>
      </c>
      <c r="C24" s="66">
        <v>12750000</v>
      </c>
      <c r="D24" s="66">
        <v>12750000</v>
      </c>
      <c r="E24" s="142">
        <f t="shared" si="2"/>
        <v>100</v>
      </c>
    </row>
    <row r="25" spans="1:6" s="26" customFormat="1" x14ac:dyDescent="0.25">
      <c r="A25" s="76" t="s">
        <v>312</v>
      </c>
      <c r="B25" s="138"/>
      <c r="C25" s="66">
        <v>9766000</v>
      </c>
      <c r="D25" s="66">
        <v>9766342</v>
      </c>
      <c r="E25" s="142">
        <f t="shared" si="2"/>
        <v>100.0035019455253</v>
      </c>
    </row>
    <row r="26" spans="1:6" s="26" customFormat="1" ht="39.6" x14ac:dyDescent="0.25">
      <c r="A26" s="75" t="s">
        <v>39</v>
      </c>
      <c r="B26" s="138"/>
      <c r="C26" s="66"/>
      <c r="D26" s="66"/>
      <c r="E26" s="142"/>
    </row>
    <row r="27" spans="1:6" s="26" customFormat="1" ht="27" customHeight="1" x14ac:dyDescent="0.25">
      <c r="A27" s="75" t="s">
        <v>40</v>
      </c>
      <c r="B27" s="138"/>
      <c r="C27" s="66"/>
      <c r="D27" s="66"/>
      <c r="E27" s="142"/>
    </row>
    <row r="28" spans="1:6" s="26" customFormat="1" ht="26.25" customHeight="1" x14ac:dyDescent="0.25">
      <c r="A28" s="75" t="s">
        <v>41</v>
      </c>
      <c r="B28" s="138"/>
      <c r="C28" s="66"/>
      <c r="D28" s="66"/>
      <c r="E28" s="142"/>
    </row>
    <row r="29" spans="1:6" s="26" customFormat="1" ht="27" thickBot="1" x14ac:dyDescent="0.3">
      <c r="A29" s="78" t="s">
        <v>193</v>
      </c>
      <c r="B29" s="140"/>
      <c r="C29" s="80"/>
      <c r="D29" s="80"/>
      <c r="E29" s="143"/>
    </row>
    <row r="30" spans="1:6" s="26" customFormat="1" x14ac:dyDescent="0.25">
      <c r="A30" s="72" t="s">
        <v>4</v>
      </c>
      <c r="B30" s="151">
        <v>20450163</v>
      </c>
      <c r="C30" s="152">
        <v>24429163</v>
      </c>
      <c r="D30" s="152">
        <f>D31+D35+D43</f>
        <v>25199240</v>
      </c>
      <c r="E30" s="158">
        <f>D30/C30*100</f>
        <v>103.15228565137495</v>
      </c>
      <c r="F30" s="30"/>
    </row>
    <row r="31" spans="1:6" s="26" customFormat="1" x14ac:dyDescent="0.25">
      <c r="A31" s="75" t="s">
        <v>42</v>
      </c>
      <c r="B31" s="153">
        <f>SUM(B32:B34)</f>
        <v>10000000</v>
      </c>
      <c r="C31" s="54">
        <f>SUM(C32:C34)</f>
        <v>10819000</v>
      </c>
      <c r="D31" s="54">
        <f>SUM(D32:D34)</f>
        <v>10797589</v>
      </c>
      <c r="E31" s="159">
        <f>D31/C31*100</f>
        <v>99.802098160643311</v>
      </c>
    </row>
    <row r="32" spans="1:6" s="26" customFormat="1" x14ac:dyDescent="0.25">
      <c r="A32" s="73" t="s">
        <v>43</v>
      </c>
      <c r="B32" s="153"/>
      <c r="C32" s="54"/>
      <c r="D32" s="54"/>
      <c r="E32" s="159"/>
    </row>
    <row r="33" spans="1:6" s="26" customFormat="1" x14ac:dyDescent="0.25">
      <c r="A33" s="73" t="s">
        <v>44</v>
      </c>
      <c r="B33" s="153">
        <v>200000</v>
      </c>
      <c r="C33" s="54">
        <v>374000</v>
      </c>
      <c r="D33" s="54">
        <v>380860</v>
      </c>
      <c r="E33" s="159">
        <f t="shared" ref="E33:E66" si="3">D33/C33*100</f>
        <v>101.83422459893048</v>
      </c>
    </row>
    <row r="34" spans="1:6" s="26" customFormat="1" x14ac:dyDescent="0.25">
      <c r="A34" s="145" t="s">
        <v>212</v>
      </c>
      <c r="B34" s="153">
        <v>9800000</v>
      </c>
      <c r="C34" s="54">
        <v>10445000</v>
      </c>
      <c r="D34" s="54">
        <v>10416729</v>
      </c>
      <c r="E34" s="159">
        <f t="shared" si="3"/>
        <v>99.729334609861169</v>
      </c>
    </row>
    <row r="35" spans="1:6" s="26" customFormat="1" x14ac:dyDescent="0.25">
      <c r="A35" s="75" t="s">
        <v>45</v>
      </c>
      <c r="B35" s="153">
        <f>B36+B38+B39</f>
        <v>10200000</v>
      </c>
      <c r="C35" s="54">
        <f>C36+C38+C39</f>
        <v>13142000</v>
      </c>
      <c r="D35" s="54">
        <f>D36+D38+D39</f>
        <v>13809187</v>
      </c>
      <c r="E35" s="159">
        <f t="shared" si="3"/>
        <v>105.07675391873383</v>
      </c>
    </row>
    <row r="36" spans="1:6" s="26" customFormat="1" x14ac:dyDescent="0.25">
      <c r="A36" s="75" t="s">
        <v>46</v>
      </c>
      <c r="B36" s="153">
        <f>SUM(B37)</f>
        <v>8600000</v>
      </c>
      <c r="C36" s="54">
        <f>SUM(C37)</f>
        <v>10426000</v>
      </c>
      <c r="D36" s="54">
        <f>SUM(D37)</f>
        <v>11166607</v>
      </c>
      <c r="E36" s="159">
        <f t="shared" si="3"/>
        <v>107.10346249760214</v>
      </c>
    </row>
    <row r="37" spans="1:6" s="26" customFormat="1" x14ac:dyDescent="0.25">
      <c r="A37" s="75" t="s">
        <v>47</v>
      </c>
      <c r="B37" s="153">
        <v>8600000</v>
      </c>
      <c r="C37" s="54">
        <v>10426000</v>
      </c>
      <c r="D37" s="54">
        <v>11166607</v>
      </c>
      <c r="E37" s="159">
        <f t="shared" si="3"/>
        <v>107.10346249760214</v>
      </c>
    </row>
    <row r="38" spans="1:6" s="26" customFormat="1" x14ac:dyDescent="0.25">
      <c r="A38" s="75" t="s">
        <v>48</v>
      </c>
      <c r="B38" s="153">
        <v>1500000</v>
      </c>
      <c r="C38" s="54">
        <v>1719000</v>
      </c>
      <c r="D38" s="54">
        <v>1640180</v>
      </c>
      <c r="E38" s="159">
        <f t="shared" si="3"/>
        <v>95.41477603257708</v>
      </c>
    </row>
    <row r="39" spans="1:6" s="26" customFormat="1" x14ac:dyDescent="0.25">
      <c r="A39" s="75" t="s">
        <v>49</v>
      </c>
      <c r="B39" s="153">
        <f>SUM(B40:B42)</f>
        <v>100000</v>
      </c>
      <c r="C39" s="54">
        <f>SUM(C40:C42)</f>
        <v>997000</v>
      </c>
      <c r="D39" s="54">
        <f>SUM(D40:D42)</f>
        <v>1002400</v>
      </c>
      <c r="E39" s="159">
        <f t="shared" si="3"/>
        <v>100.54162487462388</v>
      </c>
    </row>
    <row r="40" spans="1:6" s="26" customFormat="1" x14ac:dyDescent="0.25">
      <c r="A40" s="75" t="s">
        <v>50</v>
      </c>
      <c r="B40" s="153">
        <v>100000</v>
      </c>
      <c r="C40" s="54">
        <v>997000</v>
      </c>
      <c r="D40" s="54">
        <v>1002400</v>
      </c>
      <c r="E40" s="159">
        <f t="shared" si="3"/>
        <v>100.54162487462388</v>
      </c>
    </row>
    <row r="41" spans="1:6" s="26" customFormat="1" x14ac:dyDescent="0.25">
      <c r="A41" s="75" t="s">
        <v>51</v>
      </c>
      <c r="B41" s="153"/>
      <c r="C41" s="54"/>
      <c r="D41" s="54"/>
      <c r="E41" s="159"/>
    </row>
    <row r="42" spans="1:6" s="26" customFormat="1" x14ac:dyDescent="0.25">
      <c r="A42" s="76" t="s">
        <v>187</v>
      </c>
      <c r="B42" s="153"/>
      <c r="C42" s="54"/>
      <c r="D42" s="54"/>
      <c r="E42" s="159"/>
    </row>
    <row r="43" spans="1:6" s="26" customFormat="1" x14ac:dyDescent="0.25">
      <c r="A43" s="75" t="s">
        <v>52</v>
      </c>
      <c r="B43" s="154">
        <v>250000</v>
      </c>
      <c r="C43" s="55">
        <v>438000</v>
      </c>
      <c r="D43" s="55">
        <v>592464</v>
      </c>
      <c r="E43" s="159">
        <f t="shared" si="3"/>
        <v>135.26575342465753</v>
      </c>
    </row>
    <row r="44" spans="1:6" s="32" customFormat="1" x14ac:dyDescent="0.25">
      <c r="A44" s="146" t="s">
        <v>5</v>
      </c>
      <c r="B44" s="155">
        <f t="shared" ref="B44:D44" si="4">B45+B46+B48+B49+B52+B53+B54+B55+B56</f>
        <v>6600000</v>
      </c>
      <c r="C44" s="247">
        <f t="shared" si="4"/>
        <v>9722000</v>
      </c>
      <c r="D44" s="53">
        <f t="shared" si="4"/>
        <v>9738934</v>
      </c>
      <c r="E44" s="161">
        <f t="shared" si="3"/>
        <v>100.17418226702324</v>
      </c>
      <c r="F44" s="31"/>
    </row>
    <row r="45" spans="1:6" s="33" customFormat="1" x14ac:dyDescent="0.25">
      <c r="A45" s="73" t="s">
        <v>53</v>
      </c>
      <c r="B45" s="153"/>
      <c r="C45" s="54"/>
      <c r="D45" s="54"/>
      <c r="E45" s="159"/>
    </row>
    <row r="46" spans="1:6" s="34" customFormat="1" x14ac:dyDescent="0.25">
      <c r="A46" s="73" t="s">
        <v>54</v>
      </c>
      <c r="B46" s="153">
        <v>250000</v>
      </c>
      <c r="C46" s="54">
        <v>1531000</v>
      </c>
      <c r="D46" s="54">
        <v>1531668</v>
      </c>
      <c r="E46" s="159">
        <f t="shared" si="3"/>
        <v>100.04363161332464</v>
      </c>
    </row>
    <row r="47" spans="1:6" s="34" customFormat="1" x14ac:dyDescent="0.25">
      <c r="A47" s="73" t="s">
        <v>93</v>
      </c>
      <c r="B47" s="153"/>
      <c r="C47" s="54"/>
      <c r="D47" s="54"/>
      <c r="E47" s="159"/>
    </row>
    <row r="48" spans="1:6" s="34" customFormat="1" x14ac:dyDescent="0.25">
      <c r="A48" s="75" t="s">
        <v>55</v>
      </c>
      <c r="B48" s="153">
        <v>2500000</v>
      </c>
      <c r="C48" s="54">
        <v>3218000</v>
      </c>
      <c r="D48" s="54">
        <v>3218505</v>
      </c>
      <c r="E48" s="159">
        <f t="shared" si="3"/>
        <v>100.01569297700435</v>
      </c>
    </row>
    <row r="49" spans="1:6" s="34" customFormat="1" x14ac:dyDescent="0.25">
      <c r="A49" s="57" t="s">
        <v>56</v>
      </c>
      <c r="B49" s="153">
        <v>2000000</v>
      </c>
      <c r="C49" s="54">
        <v>2104000</v>
      </c>
      <c r="D49" s="54">
        <v>2104515</v>
      </c>
      <c r="E49" s="159">
        <f t="shared" si="3"/>
        <v>100.02447718631177</v>
      </c>
    </row>
    <row r="50" spans="1:6" s="34" customFormat="1" x14ac:dyDescent="0.25">
      <c r="A50" s="147" t="s">
        <v>57</v>
      </c>
      <c r="B50" s="153"/>
      <c r="C50" s="54"/>
      <c r="D50" s="54"/>
      <c r="E50" s="159"/>
    </row>
    <row r="51" spans="1:6" s="34" customFormat="1" x14ac:dyDescent="0.25">
      <c r="A51" s="147" t="s">
        <v>58</v>
      </c>
      <c r="B51" s="153"/>
      <c r="C51" s="54"/>
      <c r="D51" s="54"/>
      <c r="E51" s="159"/>
    </row>
    <row r="52" spans="1:6" s="34" customFormat="1" x14ac:dyDescent="0.25">
      <c r="A52" s="147" t="s">
        <v>59</v>
      </c>
      <c r="B52" s="153">
        <v>700000</v>
      </c>
      <c r="C52" s="54">
        <v>669000</v>
      </c>
      <c r="D52" s="54">
        <v>669299</v>
      </c>
      <c r="E52" s="159">
        <f t="shared" si="3"/>
        <v>100.04469357249626</v>
      </c>
    </row>
    <row r="53" spans="1:6" s="34" customFormat="1" x14ac:dyDescent="0.25">
      <c r="A53" s="73" t="s">
        <v>60</v>
      </c>
      <c r="B53" s="153">
        <v>1000000</v>
      </c>
      <c r="C53" s="54">
        <v>1816000</v>
      </c>
      <c r="D53" s="54">
        <v>1816015</v>
      </c>
      <c r="E53" s="159">
        <f t="shared" si="3"/>
        <v>100.00082599118943</v>
      </c>
    </row>
    <row r="54" spans="1:6" s="34" customFormat="1" x14ac:dyDescent="0.25">
      <c r="A54" s="73" t="s">
        <v>61</v>
      </c>
      <c r="B54" s="153"/>
      <c r="C54" s="54"/>
      <c r="D54" s="54"/>
      <c r="E54" s="159"/>
    </row>
    <row r="55" spans="1:6" s="34" customFormat="1" ht="15" customHeight="1" x14ac:dyDescent="0.25">
      <c r="A55" s="73" t="s">
        <v>62</v>
      </c>
      <c r="B55" s="153">
        <v>150000</v>
      </c>
      <c r="C55" s="54">
        <v>159000</v>
      </c>
      <c r="D55" s="54">
        <v>159658</v>
      </c>
      <c r="E55" s="159">
        <f t="shared" si="3"/>
        <v>100.41383647798743</v>
      </c>
    </row>
    <row r="56" spans="1:6" s="34" customFormat="1" ht="26.4" x14ac:dyDescent="0.25">
      <c r="A56" s="148" t="s">
        <v>188</v>
      </c>
      <c r="B56" s="153"/>
      <c r="C56" s="54">
        <v>225000</v>
      </c>
      <c r="D56" s="54">
        <f>235732+3542</f>
        <v>239274</v>
      </c>
      <c r="E56" s="159"/>
    </row>
    <row r="57" spans="1:6" s="32" customFormat="1" x14ac:dyDescent="0.25">
      <c r="A57" s="77" t="s">
        <v>6</v>
      </c>
      <c r="B57" s="155">
        <f t="shared" ref="B57:D57" si="5">SUM(B58:B62)</f>
        <v>5000000</v>
      </c>
      <c r="C57" s="53">
        <f t="shared" si="5"/>
        <v>0</v>
      </c>
      <c r="D57" s="53">
        <f t="shared" si="5"/>
        <v>0</v>
      </c>
      <c r="E57" s="161">
        <v>0</v>
      </c>
      <c r="F57" s="31"/>
    </row>
    <row r="58" spans="1:6" s="32" customFormat="1" x14ac:dyDescent="0.25">
      <c r="A58" s="75" t="s">
        <v>63</v>
      </c>
      <c r="B58" s="155"/>
      <c r="C58" s="53"/>
      <c r="D58" s="53"/>
      <c r="E58" s="159"/>
      <c r="F58" s="31"/>
    </row>
    <row r="59" spans="1:6" s="34" customFormat="1" ht="14.25" customHeight="1" x14ac:dyDescent="0.25">
      <c r="A59" s="75" t="s">
        <v>64</v>
      </c>
      <c r="B59" s="153">
        <v>5000000</v>
      </c>
      <c r="C59" s="54">
        <v>0</v>
      </c>
      <c r="D59" s="54">
        <v>0</v>
      </c>
      <c r="E59" s="159">
        <v>0</v>
      </c>
    </row>
    <row r="60" spans="1:6" s="34" customFormat="1" x14ac:dyDescent="0.25">
      <c r="A60" s="149" t="s">
        <v>65</v>
      </c>
      <c r="B60" s="153"/>
      <c r="C60" s="54"/>
      <c r="D60" s="54"/>
      <c r="E60" s="159"/>
    </row>
    <row r="61" spans="1:6" s="34" customFormat="1" x14ac:dyDescent="0.25">
      <c r="A61" s="75" t="s">
        <v>66</v>
      </c>
      <c r="B61" s="153"/>
      <c r="C61" s="54"/>
      <c r="D61" s="54"/>
      <c r="E61" s="159"/>
    </row>
    <row r="62" spans="1:6" s="34" customFormat="1" ht="26.4" x14ac:dyDescent="0.25">
      <c r="A62" s="75" t="s">
        <v>67</v>
      </c>
      <c r="B62" s="153"/>
      <c r="C62" s="54"/>
      <c r="D62" s="54"/>
      <c r="E62" s="159"/>
    </row>
    <row r="63" spans="1:6" s="32" customFormat="1" x14ac:dyDescent="0.25">
      <c r="A63" s="146" t="s">
        <v>7</v>
      </c>
      <c r="B63" s="155">
        <f t="shared" ref="B63:D63" si="6">SUM(B64:B66)</f>
        <v>0</v>
      </c>
      <c r="C63" s="53">
        <f t="shared" si="6"/>
        <v>20000</v>
      </c>
      <c r="D63" s="53">
        <f t="shared" si="6"/>
        <v>20000</v>
      </c>
      <c r="E63" s="161">
        <f t="shared" si="3"/>
        <v>100</v>
      </c>
      <c r="F63" s="31"/>
    </row>
    <row r="64" spans="1:6" s="32" customFormat="1" ht="26.25" customHeight="1" x14ac:dyDescent="0.25">
      <c r="A64" s="75" t="s">
        <v>68</v>
      </c>
      <c r="B64" s="155"/>
      <c r="C64" s="53"/>
      <c r="D64" s="53"/>
      <c r="E64" s="159"/>
      <c r="F64" s="31"/>
    </row>
    <row r="65" spans="1:8" s="34" customFormat="1" ht="28.5" customHeight="1" x14ac:dyDescent="0.25">
      <c r="A65" s="75" t="s">
        <v>69</v>
      </c>
      <c r="B65" s="153"/>
      <c r="C65" s="54"/>
      <c r="D65" s="54"/>
      <c r="E65" s="159"/>
      <c r="F65" s="35"/>
    </row>
    <row r="66" spans="1:8" s="34" customFormat="1" ht="13.8" thickBot="1" x14ac:dyDescent="0.3">
      <c r="A66" s="150" t="s">
        <v>70</v>
      </c>
      <c r="B66" s="156"/>
      <c r="C66" s="157">
        <v>20000</v>
      </c>
      <c r="D66" s="157">
        <v>20000</v>
      </c>
      <c r="E66" s="160">
        <f t="shared" si="3"/>
        <v>100</v>
      </c>
    </row>
    <row r="67" spans="1:8" s="32" customFormat="1" x14ac:dyDescent="0.25">
      <c r="A67" s="162" t="s">
        <v>8</v>
      </c>
      <c r="B67" s="136">
        <f t="shared" ref="B67:D67" si="7">SUM(B68:B70)</f>
        <v>0</v>
      </c>
      <c r="C67" s="79">
        <f t="shared" si="7"/>
        <v>1915000</v>
      </c>
      <c r="D67" s="79">
        <f t="shared" si="7"/>
        <v>1915000</v>
      </c>
      <c r="E67" s="141">
        <f>D67/C67*100</f>
        <v>100</v>
      </c>
    </row>
    <row r="68" spans="1:8" s="34" customFormat="1" ht="39.6" x14ac:dyDescent="0.25">
      <c r="A68" s="75" t="s">
        <v>71</v>
      </c>
      <c r="B68" s="138"/>
      <c r="C68" s="66"/>
      <c r="D68" s="66"/>
      <c r="E68" s="142"/>
    </row>
    <row r="69" spans="1:8" s="34" customFormat="1" ht="27.75" customHeight="1" x14ac:dyDescent="0.25">
      <c r="A69" s="75" t="s">
        <v>72</v>
      </c>
      <c r="B69" s="138"/>
      <c r="C69" s="66"/>
      <c r="D69" s="66"/>
      <c r="E69" s="142"/>
    </row>
    <row r="70" spans="1:8" s="34" customFormat="1" x14ac:dyDescent="0.25">
      <c r="A70" s="75" t="s">
        <v>73</v>
      </c>
      <c r="B70" s="138"/>
      <c r="C70" s="66">
        <v>1915000</v>
      </c>
      <c r="D70" s="66">
        <v>1915000</v>
      </c>
      <c r="E70" s="142">
        <f t="shared" ref="E70:E92" si="8">D70/C70*100</f>
        <v>100</v>
      </c>
    </row>
    <row r="71" spans="1:8" s="34" customFormat="1" x14ac:dyDescent="0.25">
      <c r="A71" s="76" t="s">
        <v>306</v>
      </c>
      <c r="B71" s="138"/>
      <c r="C71" s="66">
        <v>1415000</v>
      </c>
      <c r="D71" s="66">
        <v>1415000</v>
      </c>
      <c r="E71" s="142">
        <f t="shared" si="8"/>
        <v>100</v>
      </c>
    </row>
    <row r="72" spans="1:8" s="32" customFormat="1" x14ac:dyDescent="0.25">
      <c r="A72" s="77" t="s">
        <v>9</v>
      </c>
      <c r="B72" s="139">
        <f>B67+B63+B57+B44+B30+B20+B5</f>
        <v>62148000</v>
      </c>
      <c r="C72" s="65">
        <f>C67+C63+C57+C44+C30+C20+C5</f>
        <v>91632000</v>
      </c>
      <c r="D72" s="65">
        <f>D67+D63+D57+D44+D30+D20+D5</f>
        <v>92418813</v>
      </c>
      <c r="E72" s="144">
        <f t="shared" si="8"/>
        <v>100.85866618648507</v>
      </c>
      <c r="F72" s="31"/>
      <c r="H72" s="31"/>
    </row>
    <row r="73" spans="1:8" s="32" customFormat="1" x14ac:dyDescent="0.25">
      <c r="A73" s="163" t="s">
        <v>10</v>
      </c>
      <c r="B73" s="139"/>
      <c r="C73" s="65"/>
      <c r="D73" s="65"/>
      <c r="E73" s="142"/>
      <c r="F73" s="31"/>
      <c r="H73" s="31"/>
    </row>
    <row r="74" spans="1:8" s="32" customFormat="1" ht="26.4" x14ac:dyDescent="0.25">
      <c r="A74" s="163" t="s">
        <v>74</v>
      </c>
      <c r="B74" s="139">
        <f t="shared" ref="B74:D74" si="9">SUM(B75:B76)</f>
        <v>5000000</v>
      </c>
      <c r="C74" s="65">
        <f t="shared" si="9"/>
        <v>5474000</v>
      </c>
      <c r="D74" s="65">
        <f t="shared" si="9"/>
        <v>5474000</v>
      </c>
      <c r="E74" s="144">
        <f t="shared" si="8"/>
        <v>100</v>
      </c>
      <c r="F74" s="31"/>
    </row>
    <row r="75" spans="1:8" s="34" customFormat="1" ht="26.4" x14ac:dyDescent="0.25">
      <c r="A75" s="163" t="s">
        <v>91</v>
      </c>
      <c r="B75" s="138">
        <v>5000000</v>
      </c>
      <c r="C75" s="66">
        <v>5474000</v>
      </c>
      <c r="D75" s="66">
        <v>5474000</v>
      </c>
      <c r="E75" s="142">
        <f t="shared" si="8"/>
        <v>100</v>
      </c>
      <c r="F75" s="35"/>
    </row>
    <row r="76" spans="1:8" s="34" customFormat="1" ht="26.4" x14ac:dyDescent="0.25">
      <c r="A76" s="75" t="s">
        <v>75</v>
      </c>
      <c r="B76" s="138"/>
      <c r="C76" s="66"/>
      <c r="D76" s="66"/>
      <c r="E76" s="142"/>
    </row>
    <row r="77" spans="1:8" s="32" customFormat="1" ht="26.25" customHeight="1" x14ac:dyDescent="0.25">
      <c r="A77" s="164" t="s">
        <v>76</v>
      </c>
      <c r="B77" s="139">
        <f>B78+B82+B87+B88</f>
        <v>25380000</v>
      </c>
      <c r="C77" s="65">
        <f t="shared" ref="C77:D77" si="10">C78+C82+C87+C88</f>
        <v>26501000</v>
      </c>
      <c r="D77" s="65">
        <f t="shared" si="10"/>
        <v>96501213</v>
      </c>
      <c r="E77" s="144">
        <f t="shared" si="8"/>
        <v>364.14177955548848</v>
      </c>
      <c r="F77" s="36"/>
    </row>
    <row r="78" spans="1:8" s="32" customFormat="1" x14ac:dyDescent="0.25">
      <c r="A78" s="77" t="s">
        <v>247</v>
      </c>
      <c r="B78" s="139">
        <f t="shared" ref="B78:C78" si="11">SUM(B79:B81)</f>
        <v>0</v>
      </c>
      <c r="C78" s="65">
        <f t="shared" si="11"/>
        <v>0</v>
      </c>
      <c r="D78" s="65"/>
      <c r="E78" s="142">
        <v>0</v>
      </c>
      <c r="F78" s="36"/>
    </row>
    <row r="79" spans="1:8" s="34" customFormat="1" x14ac:dyDescent="0.25">
      <c r="A79" s="76" t="s">
        <v>248</v>
      </c>
      <c r="B79" s="138"/>
      <c r="C79" s="66"/>
      <c r="D79" s="66"/>
      <c r="E79" s="142"/>
      <c r="F79" s="36"/>
    </row>
    <row r="80" spans="1:8" s="34" customFormat="1" ht="26.4" x14ac:dyDescent="0.25">
      <c r="A80" s="76" t="s">
        <v>249</v>
      </c>
      <c r="B80" s="139"/>
      <c r="C80" s="65"/>
      <c r="D80" s="65"/>
      <c r="E80" s="142"/>
      <c r="F80" s="36"/>
    </row>
    <row r="81" spans="1:6" s="34" customFormat="1" x14ac:dyDescent="0.25">
      <c r="A81" s="76" t="s">
        <v>250</v>
      </c>
      <c r="B81" s="139"/>
      <c r="C81" s="65"/>
      <c r="D81" s="65"/>
      <c r="E81" s="142"/>
      <c r="F81" s="36"/>
    </row>
    <row r="82" spans="1:6" s="32" customFormat="1" x14ac:dyDescent="0.25">
      <c r="A82" s="77" t="s">
        <v>251</v>
      </c>
      <c r="B82" s="139">
        <f>SUM(B83:B86)</f>
        <v>0</v>
      </c>
      <c r="C82" s="65">
        <f t="shared" ref="C82:D82" si="12">SUM(C83:C86)</f>
        <v>0</v>
      </c>
      <c r="D82" s="65">
        <f t="shared" si="12"/>
        <v>0</v>
      </c>
      <c r="E82" s="144">
        <v>0</v>
      </c>
    </row>
    <row r="83" spans="1:6" s="34" customFormat="1" ht="26.4" x14ac:dyDescent="0.25">
      <c r="A83" s="165" t="s">
        <v>252</v>
      </c>
      <c r="B83" s="138"/>
      <c r="C83" s="66"/>
      <c r="D83" s="66"/>
      <c r="E83" s="142"/>
    </row>
    <row r="84" spans="1:6" s="34" customFormat="1" x14ac:dyDescent="0.25">
      <c r="A84" s="166" t="s">
        <v>253</v>
      </c>
      <c r="B84" s="137"/>
      <c r="C84" s="66"/>
      <c r="D84" s="66"/>
      <c r="E84" s="142"/>
    </row>
    <row r="85" spans="1:6" s="32" customFormat="1" ht="26.4" x14ac:dyDescent="0.25">
      <c r="A85" s="167" t="s">
        <v>254</v>
      </c>
      <c r="B85" s="137"/>
      <c r="C85" s="66"/>
      <c r="D85" s="66"/>
      <c r="E85" s="142"/>
    </row>
    <row r="86" spans="1:6" s="32" customFormat="1" ht="26.4" x14ac:dyDescent="0.25">
      <c r="A86" s="167" t="s">
        <v>255</v>
      </c>
      <c r="B86" s="137"/>
      <c r="C86" s="66"/>
      <c r="D86" s="66"/>
      <c r="E86" s="142"/>
    </row>
    <row r="87" spans="1:6" s="32" customFormat="1" x14ac:dyDescent="0.25">
      <c r="A87" s="83" t="s">
        <v>256</v>
      </c>
      <c r="B87" s="170">
        <v>25000000</v>
      </c>
      <c r="C87" s="65">
        <v>25000000</v>
      </c>
      <c r="D87" s="65">
        <v>95000000</v>
      </c>
      <c r="E87" s="144">
        <f t="shared" si="8"/>
        <v>380</v>
      </c>
    </row>
    <row r="88" spans="1:6" s="32" customFormat="1" ht="18.75" customHeight="1" x14ac:dyDescent="0.25">
      <c r="A88" s="83" t="s">
        <v>257</v>
      </c>
      <c r="B88" s="170">
        <v>380000</v>
      </c>
      <c r="C88" s="65">
        <v>1501000</v>
      </c>
      <c r="D88" s="65">
        <v>1501213</v>
      </c>
      <c r="E88" s="144">
        <f t="shared" si="8"/>
        <v>100.01419053964025</v>
      </c>
    </row>
    <row r="89" spans="1:6" s="32" customFormat="1" x14ac:dyDescent="0.25">
      <c r="A89" s="83" t="s">
        <v>77</v>
      </c>
      <c r="B89" s="139">
        <f>B77+B74</f>
        <v>30380000</v>
      </c>
      <c r="C89" s="65">
        <f>C77+C74</f>
        <v>31975000</v>
      </c>
      <c r="D89" s="65">
        <f>D77+D74</f>
        <v>101975213</v>
      </c>
      <c r="E89" s="144">
        <f t="shared" si="8"/>
        <v>318.92169820172012</v>
      </c>
    </row>
    <row r="90" spans="1:6" s="32" customFormat="1" ht="15" customHeight="1" x14ac:dyDescent="0.25">
      <c r="A90" s="77" t="s">
        <v>78</v>
      </c>
      <c r="B90" s="139">
        <f t="shared" ref="B90:D90" si="13">B72+B89</f>
        <v>92528000</v>
      </c>
      <c r="C90" s="65">
        <f t="shared" si="13"/>
        <v>123607000</v>
      </c>
      <c r="D90" s="65">
        <f t="shared" si="13"/>
        <v>194394026</v>
      </c>
      <c r="E90" s="144">
        <f t="shared" si="8"/>
        <v>157.26781331154385</v>
      </c>
      <c r="F90" s="31"/>
    </row>
    <row r="91" spans="1:6" x14ac:dyDescent="0.25">
      <c r="A91" s="168" t="s">
        <v>194</v>
      </c>
      <c r="B91" s="171">
        <v>8</v>
      </c>
      <c r="C91" s="122">
        <v>8</v>
      </c>
      <c r="D91" s="122"/>
      <c r="E91" s="142">
        <f t="shared" si="8"/>
        <v>0</v>
      </c>
    </row>
    <row r="92" spans="1:6" ht="13.8" thickBot="1" x14ac:dyDescent="0.3">
      <c r="A92" s="169" t="s">
        <v>79</v>
      </c>
      <c r="B92" s="81">
        <v>2</v>
      </c>
      <c r="C92" s="82">
        <v>2</v>
      </c>
      <c r="D92" s="82"/>
      <c r="E92" s="143">
        <f t="shared" si="8"/>
        <v>0</v>
      </c>
      <c r="F92" s="37"/>
    </row>
  </sheetData>
  <sheetProtection selectLockedCells="1" selectUnlockedCells="1"/>
  <mergeCells count="1">
    <mergeCell ref="B3:E3"/>
  </mergeCells>
  <phoneticPr fontId="27" type="noConversion"/>
  <printOptions horizontalCentered="1" gridLines="1"/>
  <pageMargins left="0.19685039370078741" right="0.19685039370078741" top="1.7716535433070868" bottom="3.937007874015748E-2" header="0.27559055118110237" footer="0.51181102362204722"/>
  <pageSetup paperSize="9" firstPageNumber="0" fitToHeight="0" orientation="portrait" r:id="rId1"/>
  <headerFooter alignWithMargins="0">
    <oddHeader>&amp;LPécsely Község Önkormányzata&amp;C&amp;12
BEVÉTELEK ELŐIRÁNYZATA 2016. ÉV
5. melléklet 
az önkormányzat 2016. évi költségvetési gazdálkodási beszámolójáról szóló 8/2017. (V.30.) önkormányzati rendeletéhez&amp;R&amp;12&amp;P. oldal
 forint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44"/>
  <sheetViews>
    <sheetView view="pageLayout" zoomScaleNormal="75" zoomScaleSheetLayoutView="80" workbookViewId="0">
      <selection activeCell="D1" sqref="D1"/>
    </sheetView>
  </sheetViews>
  <sheetFormatPr defaultColWidth="9.109375" defaultRowHeight="13.2" x14ac:dyDescent="0.25"/>
  <cols>
    <col min="1" max="1" width="49.44140625" style="12" customWidth="1"/>
    <col min="2" max="3" width="10.6640625" style="12" bestFit="1" customWidth="1"/>
    <col min="4" max="4" width="10.109375" style="12" bestFit="1" customWidth="1"/>
    <col min="5" max="5" width="7.33203125" style="12" customWidth="1"/>
    <col min="6" max="6" width="11.6640625" style="12" customWidth="1"/>
    <col min="7" max="7" width="10.6640625" style="12" customWidth="1"/>
    <col min="8" max="16384" width="9.109375" style="12"/>
  </cols>
  <sheetData>
    <row r="1" spans="1:5" ht="51.75" customHeight="1" thickBot="1" x14ac:dyDescent="0.3">
      <c r="A1" s="172" t="s">
        <v>186</v>
      </c>
      <c r="B1" s="173" t="s">
        <v>290</v>
      </c>
      <c r="C1" s="174" t="s">
        <v>953</v>
      </c>
      <c r="D1" s="174" t="s">
        <v>313</v>
      </c>
      <c r="E1" s="175" t="s">
        <v>314</v>
      </c>
    </row>
    <row r="2" spans="1:5" ht="15.6" x14ac:dyDescent="0.25">
      <c r="A2" s="99" t="s">
        <v>213</v>
      </c>
      <c r="B2" s="176"/>
      <c r="C2" s="177"/>
      <c r="D2" s="177"/>
      <c r="E2" s="178"/>
    </row>
    <row r="3" spans="1:5" ht="15.6" x14ac:dyDescent="0.25">
      <c r="A3" s="100" t="s">
        <v>214</v>
      </c>
      <c r="B3" s="181">
        <v>13077000</v>
      </c>
      <c r="C3" s="182">
        <v>14622000</v>
      </c>
      <c r="D3" s="182">
        <v>14218314</v>
      </c>
      <c r="E3" s="183">
        <f>D3/C3*100</f>
        <v>97.239187525646287</v>
      </c>
    </row>
    <row r="4" spans="1:5" ht="15.6" x14ac:dyDescent="0.25">
      <c r="A4" s="100" t="s">
        <v>215</v>
      </c>
      <c r="B4" s="181">
        <v>2907000</v>
      </c>
      <c r="C4" s="182">
        <v>3666000</v>
      </c>
      <c r="D4" s="182">
        <v>3663608</v>
      </c>
      <c r="E4" s="183">
        <f t="shared" ref="E4:E44" si="0">D4/C4*100</f>
        <v>99.934751773049641</v>
      </c>
    </row>
    <row r="5" spans="1:5" ht="15.6" x14ac:dyDescent="0.25">
      <c r="A5" s="100" t="s">
        <v>216</v>
      </c>
      <c r="B5" s="181">
        <f>SUM(B7:B24)</f>
        <v>28980000</v>
      </c>
      <c r="C5" s="182">
        <f t="shared" ref="C5:D5" si="1">SUM(C7:C24)</f>
        <v>29408000</v>
      </c>
      <c r="D5" s="182">
        <f t="shared" si="1"/>
        <v>25606124</v>
      </c>
      <c r="E5" s="183">
        <f t="shared" si="0"/>
        <v>87.071966811751906</v>
      </c>
    </row>
    <row r="6" spans="1:5" ht="15.6" x14ac:dyDescent="0.25">
      <c r="A6" s="101" t="s">
        <v>217</v>
      </c>
      <c r="B6" s="179"/>
      <c r="C6" s="108"/>
      <c r="D6" s="108"/>
      <c r="E6" s="180"/>
    </row>
    <row r="7" spans="1:5" ht="15.6" x14ac:dyDescent="0.3">
      <c r="A7" s="190" t="s">
        <v>225</v>
      </c>
      <c r="B7" s="179">
        <v>120000</v>
      </c>
      <c r="C7" s="108">
        <v>90000</v>
      </c>
      <c r="D7" s="108">
        <v>44511</v>
      </c>
      <c r="E7" s="180">
        <f t="shared" si="0"/>
        <v>49.456666666666663</v>
      </c>
    </row>
    <row r="8" spans="1:5" ht="15.6" x14ac:dyDescent="0.3">
      <c r="A8" s="190" t="s">
        <v>226</v>
      </c>
      <c r="B8" s="179">
        <v>2500000</v>
      </c>
      <c r="C8" s="108">
        <v>2500000</v>
      </c>
      <c r="D8" s="108">
        <v>2021342</v>
      </c>
      <c r="E8" s="180">
        <f t="shared" si="0"/>
        <v>80.853680000000011</v>
      </c>
    </row>
    <row r="9" spans="1:5" ht="15.6" x14ac:dyDescent="0.3">
      <c r="A9" s="190" t="s">
        <v>227</v>
      </c>
      <c r="B9" s="179">
        <v>0</v>
      </c>
      <c r="C9" s="108">
        <v>0</v>
      </c>
      <c r="D9" s="108"/>
      <c r="E9" s="180"/>
    </row>
    <row r="10" spans="1:5" ht="15.75" customHeight="1" x14ac:dyDescent="0.3">
      <c r="A10" s="190" t="s">
        <v>228</v>
      </c>
      <c r="B10" s="179">
        <v>750000</v>
      </c>
      <c r="C10" s="108">
        <v>425000</v>
      </c>
      <c r="D10" s="108">
        <v>237495</v>
      </c>
      <c r="E10" s="180">
        <f t="shared" si="0"/>
        <v>55.881176470588237</v>
      </c>
    </row>
    <row r="11" spans="1:5" ht="15.6" x14ac:dyDescent="0.3">
      <c r="A11" s="190" t="s">
        <v>229</v>
      </c>
      <c r="B11" s="179">
        <v>750000</v>
      </c>
      <c r="C11" s="108">
        <v>515000</v>
      </c>
      <c r="D11" s="108">
        <v>479632</v>
      </c>
      <c r="E11" s="180">
        <f t="shared" si="0"/>
        <v>93.13242718446601</v>
      </c>
    </row>
    <row r="12" spans="1:5" ht="15.6" x14ac:dyDescent="0.3">
      <c r="A12" s="190" t="s">
        <v>230</v>
      </c>
      <c r="B12" s="179">
        <v>6000000</v>
      </c>
      <c r="C12" s="108">
        <v>4910000</v>
      </c>
      <c r="D12" s="108">
        <v>4049748</v>
      </c>
      <c r="E12" s="180">
        <f t="shared" si="0"/>
        <v>82.479592668024438</v>
      </c>
    </row>
    <row r="13" spans="1:5" ht="15.6" x14ac:dyDescent="0.3">
      <c r="A13" s="190" t="s">
        <v>231</v>
      </c>
      <c r="B13" s="179">
        <v>2500000</v>
      </c>
      <c r="C13" s="108">
        <v>2500000</v>
      </c>
      <c r="D13" s="108">
        <v>2159466</v>
      </c>
      <c r="E13" s="180">
        <f t="shared" si="0"/>
        <v>86.37863999999999</v>
      </c>
    </row>
    <row r="14" spans="1:5" ht="15.6" x14ac:dyDescent="0.3">
      <c r="A14" s="190" t="s">
        <v>234</v>
      </c>
      <c r="B14" s="179">
        <v>0</v>
      </c>
      <c r="C14" s="108">
        <v>0</v>
      </c>
      <c r="D14" s="108"/>
      <c r="E14" s="180"/>
    </row>
    <row r="15" spans="1:5" ht="15.6" x14ac:dyDescent="0.3">
      <c r="A15" s="190" t="s">
        <v>232</v>
      </c>
      <c r="B15" s="179">
        <v>3000000</v>
      </c>
      <c r="C15" s="108">
        <v>1000000</v>
      </c>
      <c r="D15" s="108">
        <v>936724</v>
      </c>
      <c r="E15" s="180">
        <f t="shared" si="0"/>
        <v>93.672399999999996</v>
      </c>
    </row>
    <row r="16" spans="1:5" ht="15.6" x14ac:dyDescent="0.3">
      <c r="A16" s="190" t="s">
        <v>233</v>
      </c>
      <c r="B16" s="179">
        <v>0</v>
      </c>
      <c r="C16" s="108">
        <v>2900000</v>
      </c>
      <c r="D16" s="108">
        <v>2884677</v>
      </c>
      <c r="E16" s="180">
        <f t="shared" si="0"/>
        <v>99.471620689655168</v>
      </c>
    </row>
    <row r="17" spans="1:5" ht="15.6" x14ac:dyDescent="0.3">
      <c r="A17" s="190" t="s">
        <v>235</v>
      </c>
      <c r="B17" s="179">
        <v>2000000</v>
      </c>
      <c r="C17" s="108">
        <v>1864000</v>
      </c>
      <c r="D17" s="108">
        <v>1540080</v>
      </c>
      <c r="E17" s="180">
        <f t="shared" si="0"/>
        <v>82.622317596566518</v>
      </c>
    </row>
    <row r="18" spans="1:5" ht="15.6" x14ac:dyDescent="0.3">
      <c r="A18" s="190" t="s">
        <v>236</v>
      </c>
      <c r="B18" s="179">
        <v>4000000</v>
      </c>
      <c r="C18" s="108">
        <v>5630000</v>
      </c>
      <c r="D18" s="108">
        <v>5121365</v>
      </c>
      <c r="E18" s="180">
        <f t="shared" si="0"/>
        <v>90.965630550621668</v>
      </c>
    </row>
    <row r="19" spans="1:5" ht="15.6" x14ac:dyDescent="0.3">
      <c r="A19" s="190" t="s">
        <v>237</v>
      </c>
      <c r="B19" s="179">
        <v>360000</v>
      </c>
      <c r="C19" s="108">
        <v>324000</v>
      </c>
      <c r="D19" s="108">
        <v>297580</v>
      </c>
      <c r="E19" s="180">
        <f t="shared" si="0"/>
        <v>91.845679012345684</v>
      </c>
    </row>
    <row r="20" spans="1:5" ht="15.6" x14ac:dyDescent="0.3">
      <c r="A20" s="190" t="s">
        <v>238</v>
      </c>
      <c r="B20" s="179">
        <v>100000</v>
      </c>
      <c r="C20" s="108">
        <v>166000</v>
      </c>
      <c r="D20" s="108">
        <v>117077</v>
      </c>
      <c r="E20" s="180">
        <f t="shared" si="0"/>
        <v>70.528313253012044</v>
      </c>
    </row>
    <row r="21" spans="1:5" ht="31.2" x14ac:dyDescent="0.3">
      <c r="A21" s="190" t="s">
        <v>239</v>
      </c>
      <c r="B21" s="179">
        <v>5100000</v>
      </c>
      <c r="C21" s="108">
        <v>4784000</v>
      </c>
      <c r="D21" s="108">
        <v>4176868</v>
      </c>
      <c r="E21" s="180">
        <f t="shared" si="0"/>
        <v>87.309113712374582</v>
      </c>
    </row>
    <row r="22" spans="1:5" ht="15.6" x14ac:dyDescent="0.3">
      <c r="A22" s="190" t="s">
        <v>240</v>
      </c>
      <c r="B22" s="179">
        <v>1400000</v>
      </c>
      <c r="C22" s="108">
        <v>1399000</v>
      </c>
      <c r="D22" s="108">
        <v>1200000</v>
      </c>
      <c r="E22" s="180">
        <f t="shared" si="0"/>
        <v>85.775553967119365</v>
      </c>
    </row>
    <row r="23" spans="1:5" ht="15.6" x14ac:dyDescent="0.3">
      <c r="A23" s="190" t="s">
        <v>258</v>
      </c>
      <c r="B23" s="179">
        <v>0</v>
      </c>
      <c r="C23" s="108">
        <v>1000</v>
      </c>
      <c r="D23" s="108">
        <v>306</v>
      </c>
      <c r="E23" s="180">
        <f t="shared" si="0"/>
        <v>30.599999999999998</v>
      </c>
    </row>
    <row r="24" spans="1:5" ht="15.6" x14ac:dyDescent="0.3">
      <c r="A24" s="190" t="s">
        <v>241</v>
      </c>
      <c r="B24" s="179">
        <v>400000</v>
      </c>
      <c r="C24" s="108">
        <v>400000</v>
      </c>
      <c r="D24" s="108">
        <v>339253</v>
      </c>
      <c r="E24" s="180">
        <f t="shared" si="0"/>
        <v>84.813249999999996</v>
      </c>
    </row>
    <row r="25" spans="1:5" ht="15.6" x14ac:dyDescent="0.25">
      <c r="A25" s="103" t="s">
        <v>510</v>
      </c>
      <c r="B25" s="179"/>
      <c r="C25" s="108"/>
      <c r="D25" s="108"/>
      <c r="E25" s="180"/>
    </row>
    <row r="26" spans="1:5" ht="15.6" x14ac:dyDescent="0.25">
      <c r="A26" s="102" t="s">
        <v>511</v>
      </c>
      <c r="B26" s="179">
        <f>'7.sz.tábla'!B4</f>
        <v>8699000</v>
      </c>
      <c r="C26" s="179">
        <f>'7.sz.tábla'!C4</f>
        <v>9396000</v>
      </c>
      <c r="D26" s="179">
        <f>'7.sz.tábla'!D4</f>
        <v>9043327</v>
      </c>
      <c r="E26" s="180">
        <f t="shared" si="0"/>
        <v>96.246562366964667</v>
      </c>
    </row>
    <row r="27" spans="1:5" ht="15.6" x14ac:dyDescent="0.25">
      <c r="A27" s="102" t="s">
        <v>512</v>
      </c>
      <c r="B27" s="179">
        <f>'7.sz.tábla'!B13</f>
        <v>635000</v>
      </c>
      <c r="C27" s="179">
        <f>'7.sz.tábla'!C13</f>
        <v>644000</v>
      </c>
      <c r="D27" s="179">
        <f>'7.sz.tábla'!D13</f>
        <v>543952</v>
      </c>
      <c r="E27" s="180">
        <f t="shared" si="0"/>
        <v>84.464596273291932</v>
      </c>
    </row>
    <row r="28" spans="1:5" ht="31.2" x14ac:dyDescent="0.25">
      <c r="A28" s="104" t="s">
        <v>218</v>
      </c>
      <c r="B28" s="179">
        <v>0</v>
      </c>
      <c r="C28" s="179">
        <v>72000</v>
      </c>
      <c r="D28" s="179">
        <v>71507</v>
      </c>
      <c r="E28" s="180">
        <f t="shared" si="0"/>
        <v>99.31527777777778</v>
      </c>
    </row>
    <row r="29" spans="1:5" ht="16.2" thickBot="1" x14ac:dyDescent="0.3">
      <c r="A29" s="105" t="s">
        <v>219</v>
      </c>
      <c r="B29" s="184">
        <f>SUM(B26:B28)</f>
        <v>9334000</v>
      </c>
      <c r="C29" s="185">
        <f>SUM(C26:C28)</f>
        <v>10112000</v>
      </c>
      <c r="D29" s="185">
        <f>SUM(D26:D28)</f>
        <v>9658786</v>
      </c>
      <c r="E29" s="180">
        <f t="shared" si="0"/>
        <v>95.518057753164555</v>
      </c>
    </row>
    <row r="30" spans="1:5" ht="15.6" x14ac:dyDescent="0.25">
      <c r="A30" s="103" t="s">
        <v>220</v>
      </c>
      <c r="B30" s="187"/>
      <c r="C30" s="188"/>
      <c r="D30" s="188"/>
      <c r="E30" s="189"/>
    </row>
    <row r="31" spans="1:5" ht="15.6" x14ac:dyDescent="0.25">
      <c r="A31" s="106" t="s">
        <v>86</v>
      </c>
      <c r="B31" s="179"/>
      <c r="C31" s="108"/>
      <c r="D31" s="108"/>
      <c r="E31" s="180"/>
    </row>
    <row r="32" spans="1:5" ht="15.6" x14ac:dyDescent="0.25">
      <c r="A32" s="106" t="s">
        <v>87</v>
      </c>
      <c r="B32" s="179"/>
      <c r="C32" s="108"/>
      <c r="D32" s="108"/>
      <c r="E32" s="180"/>
    </row>
    <row r="33" spans="1:5" ht="15.6" x14ac:dyDescent="0.25">
      <c r="A33" s="106" t="s">
        <v>221</v>
      </c>
      <c r="B33" s="179">
        <v>1173000</v>
      </c>
      <c r="C33" s="108">
        <v>1173000</v>
      </c>
      <c r="D33" s="108">
        <v>368610</v>
      </c>
      <c r="E33" s="180">
        <f t="shared" si="0"/>
        <v>31.424552429667518</v>
      </c>
    </row>
    <row r="34" spans="1:5" ht="15.6" x14ac:dyDescent="0.25">
      <c r="A34" s="106" t="s">
        <v>189</v>
      </c>
      <c r="B34" s="179"/>
      <c r="C34" s="108"/>
      <c r="D34" s="108"/>
      <c r="E34" s="180"/>
    </row>
    <row r="35" spans="1:5" ht="15.6" x14ac:dyDescent="0.25">
      <c r="A35" s="106" t="s">
        <v>245</v>
      </c>
      <c r="B35" s="179"/>
      <c r="C35" s="108"/>
      <c r="D35" s="108">
        <v>90000</v>
      </c>
      <c r="E35" s="180"/>
    </row>
    <row r="36" spans="1:5" ht="15.6" x14ac:dyDescent="0.25">
      <c r="A36" s="106" t="s">
        <v>88</v>
      </c>
      <c r="B36" s="179">
        <v>100000</v>
      </c>
      <c r="C36" s="108">
        <v>100000</v>
      </c>
      <c r="D36" s="108">
        <v>60000</v>
      </c>
      <c r="E36" s="180">
        <f t="shared" si="0"/>
        <v>60</v>
      </c>
    </row>
    <row r="37" spans="1:5" ht="15.6" x14ac:dyDescent="0.25">
      <c r="A37" s="106" t="s">
        <v>89</v>
      </c>
      <c r="B37" s="179"/>
      <c r="C37" s="108"/>
      <c r="D37" s="108"/>
      <c r="E37" s="180"/>
    </row>
    <row r="38" spans="1:5" ht="15.6" x14ac:dyDescent="0.25">
      <c r="A38" s="106" t="s">
        <v>222</v>
      </c>
      <c r="B38" s="179"/>
      <c r="C38" s="108"/>
      <c r="D38" s="108"/>
      <c r="E38" s="180"/>
    </row>
    <row r="39" spans="1:5" ht="15.6" x14ac:dyDescent="0.25">
      <c r="A39" s="106" t="s">
        <v>259</v>
      </c>
      <c r="B39" s="179">
        <v>342000</v>
      </c>
      <c r="C39" s="108">
        <v>342000</v>
      </c>
      <c r="D39" s="108">
        <v>342000</v>
      </c>
      <c r="E39" s="180">
        <f t="shared" si="0"/>
        <v>100</v>
      </c>
    </row>
    <row r="40" spans="1:5" ht="15.6" x14ac:dyDescent="0.25">
      <c r="A40" s="106" t="s">
        <v>310</v>
      </c>
      <c r="B40" s="179"/>
      <c r="C40" s="108">
        <v>2200000</v>
      </c>
      <c r="D40" s="108">
        <v>3200000</v>
      </c>
      <c r="E40" s="180">
        <f t="shared" si="0"/>
        <v>145.45454545454547</v>
      </c>
    </row>
    <row r="41" spans="1:5" ht="15.6" x14ac:dyDescent="0.25">
      <c r="A41" s="106" t="s">
        <v>242</v>
      </c>
      <c r="B41" s="179">
        <v>250000</v>
      </c>
      <c r="C41" s="108">
        <v>827000</v>
      </c>
      <c r="D41" s="108"/>
      <c r="E41" s="180">
        <f t="shared" si="0"/>
        <v>0</v>
      </c>
    </row>
    <row r="42" spans="1:5" ht="15.6" x14ac:dyDescent="0.25">
      <c r="A42" s="107" t="s">
        <v>223</v>
      </c>
      <c r="B42" s="181">
        <f>SUM(B31:B41)</f>
        <v>1865000</v>
      </c>
      <c r="C42" s="182">
        <f t="shared" ref="C42:D42" si="2">SUM(C31:C41)</f>
        <v>4642000</v>
      </c>
      <c r="D42" s="182">
        <f t="shared" si="2"/>
        <v>4060610</v>
      </c>
      <c r="E42" s="180">
        <f t="shared" si="0"/>
        <v>87.475441619991372</v>
      </c>
    </row>
    <row r="43" spans="1:5" x14ac:dyDescent="0.25">
      <c r="A43" s="191"/>
      <c r="B43" s="179"/>
      <c r="C43" s="108"/>
      <c r="D43" s="108"/>
      <c r="E43" s="180"/>
    </row>
    <row r="44" spans="1:5" ht="16.2" thickBot="1" x14ac:dyDescent="0.3">
      <c r="A44" s="105" t="s">
        <v>224</v>
      </c>
      <c r="B44" s="184">
        <f>B3+B4+B5+B29+B42</f>
        <v>56163000</v>
      </c>
      <c r="C44" s="185">
        <f>C3+C4+C5+C29+C42</f>
        <v>62450000</v>
      </c>
      <c r="D44" s="185">
        <f>D3+D4+D5+D29+D42</f>
        <v>57207442</v>
      </c>
      <c r="E44" s="186">
        <f t="shared" si="0"/>
        <v>91.605191353082475</v>
      </c>
    </row>
  </sheetData>
  <sheetProtection selectLockedCells="1" selectUnlockedCells="1"/>
  <phoneticPr fontId="27" type="noConversion"/>
  <printOptions horizontalCentered="1"/>
  <pageMargins left="0.31496062992125984" right="0.19685039370078741" top="1.1811023622047245" bottom="0.19685039370078741" header="0.11811023622047245" footer="0.51181102362204722"/>
  <pageSetup paperSize="9" firstPageNumber="0" orientation="portrait" r:id="rId1"/>
  <headerFooter alignWithMargins="0">
    <oddHeader>&amp;LPécsely Község Önkormányzata&amp;CMŰKÖDÉSI KIADÁSOK 2016. ÉV
6. melléklet 
az önkormányzat 2016. évi költségvetési gazdálkodási beszámolójáról szóló 8/2017. (V.30.) önkormányzati rendeletéhez&amp;R&amp;P. oldal
 forint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I89"/>
  <sheetViews>
    <sheetView view="pageLayout" zoomScaleSheetLayoutView="80" workbookViewId="0">
      <selection activeCell="A3" sqref="A3"/>
    </sheetView>
  </sheetViews>
  <sheetFormatPr defaultColWidth="9.109375" defaultRowHeight="15.75" customHeight="1" x14ac:dyDescent="0.25"/>
  <cols>
    <col min="1" max="1" width="53.33203125" style="42" customWidth="1"/>
    <col min="2" max="4" width="13.6640625" style="40" customWidth="1"/>
    <col min="5" max="5" width="6.5546875" style="40" bestFit="1" customWidth="1"/>
    <col min="6" max="7" width="13.6640625" style="40" customWidth="1"/>
    <col min="8" max="8" width="10.33203125" style="40" customWidth="1"/>
    <col min="9" max="9" width="16.88671875" style="40" customWidth="1"/>
    <col min="10" max="10" width="15.6640625" style="40" customWidth="1"/>
    <col min="11" max="11" width="11.44140625" style="40" customWidth="1"/>
    <col min="12" max="12" width="11" style="40" customWidth="1"/>
    <col min="13" max="13" width="13.6640625" style="40" customWidth="1"/>
    <col min="14" max="14" width="16.33203125" style="40" customWidth="1"/>
    <col min="15" max="15" width="14.33203125" style="40" customWidth="1"/>
    <col min="16" max="16" width="13" style="40" customWidth="1"/>
    <col min="17" max="17" width="14.109375" style="40" customWidth="1"/>
    <col min="18" max="18" width="13.5546875" style="40" customWidth="1"/>
    <col min="19" max="16384" width="9.109375" style="40"/>
  </cols>
  <sheetData>
    <row r="1" spans="1:9" ht="28.5" customHeight="1" x14ac:dyDescent="0.25"/>
    <row r="2" spans="1:9" ht="15.75" customHeight="1" thickBot="1" x14ac:dyDescent="0.3"/>
    <row r="3" spans="1:9" s="2" customFormat="1" ht="63.75" customHeight="1" thickBot="1" x14ac:dyDescent="0.3">
      <c r="A3" s="172" t="s">
        <v>186</v>
      </c>
      <c r="B3" s="193" t="s">
        <v>290</v>
      </c>
      <c r="C3" s="194" t="s">
        <v>953</v>
      </c>
      <c r="D3" s="194" t="s">
        <v>313</v>
      </c>
      <c r="E3" s="195" t="s">
        <v>314</v>
      </c>
    </row>
    <row r="4" spans="1:9" s="2" customFormat="1" ht="31.2" x14ac:dyDescent="0.25">
      <c r="A4" s="196" t="s">
        <v>260</v>
      </c>
      <c r="B4" s="204">
        <f>SUM(B5:B12)</f>
        <v>8699000</v>
      </c>
      <c r="C4" s="205">
        <f>SUM(C5:C12)</f>
        <v>9396000</v>
      </c>
      <c r="D4" s="205">
        <f>SUM(D5:D12)</f>
        <v>9043327</v>
      </c>
      <c r="E4" s="206">
        <f>D4/C4*100</f>
        <v>96.246562366964667</v>
      </c>
      <c r="F4" s="3"/>
    </row>
    <row r="5" spans="1:9" s="2" customFormat="1" ht="18" customHeight="1" x14ac:dyDescent="0.25">
      <c r="A5" s="197" t="s">
        <v>261</v>
      </c>
      <c r="B5" s="207">
        <v>3988000</v>
      </c>
      <c r="C5" s="112">
        <v>3917000</v>
      </c>
      <c r="D5" s="112">
        <v>3543000</v>
      </c>
      <c r="E5" s="208">
        <f>D5/C5*100</f>
        <v>90.451876436047996</v>
      </c>
    </row>
    <row r="6" spans="1:9" s="2" customFormat="1" ht="18" customHeight="1" x14ac:dyDescent="0.25">
      <c r="A6" s="198" t="s">
        <v>262</v>
      </c>
      <c r="B6" s="207">
        <v>4083000</v>
      </c>
      <c r="C6" s="113">
        <v>4715000</v>
      </c>
      <c r="D6" s="113">
        <v>4616470</v>
      </c>
      <c r="E6" s="208"/>
    </row>
    <row r="7" spans="1:9" s="2" customFormat="1" ht="18" customHeight="1" x14ac:dyDescent="0.25">
      <c r="A7" s="198" t="s">
        <v>263</v>
      </c>
      <c r="B7" s="207"/>
      <c r="C7" s="113"/>
      <c r="D7" s="113"/>
      <c r="E7" s="208"/>
      <c r="I7" s="249"/>
    </row>
    <row r="8" spans="1:9" s="2" customFormat="1" ht="15.6" x14ac:dyDescent="0.25">
      <c r="A8" s="197" t="s">
        <v>264</v>
      </c>
      <c r="B8" s="207"/>
      <c r="C8" s="112"/>
      <c r="D8" s="112"/>
      <c r="E8" s="208"/>
    </row>
    <row r="9" spans="1:9" ht="16.5" customHeight="1" x14ac:dyDescent="0.3">
      <c r="A9" s="248" t="s">
        <v>509</v>
      </c>
      <c r="B9" s="207"/>
      <c r="C9" s="112"/>
      <c r="D9" s="112">
        <v>120000</v>
      </c>
      <c r="E9" s="208"/>
      <c r="F9" s="109"/>
    </row>
    <row r="10" spans="1:9" ht="26.4" x14ac:dyDescent="0.25">
      <c r="A10" s="197" t="s">
        <v>265</v>
      </c>
      <c r="B10" s="207">
        <v>501000</v>
      </c>
      <c r="C10" s="112">
        <v>501000</v>
      </c>
      <c r="D10" s="112">
        <f>763857-277516</f>
        <v>486341</v>
      </c>
      <c r="E10" s="208">
        <f t="shared" ref="E10:E26" si="0">D10/C10*100</f>
        <v>97.074051896207578</v>
      </c>
    </row>
    <row r="11" spans="1:9" ht="26.4" x14ac:dyDescent="0.25">
      <c r="A11" s="200" t="s">
        <v>301</v>
      </c>
      <c r="B11" s="207">
        <v>127000</v>
      </c>
      <c r="C11" s="112">
        <v>263000</v>
      </c>
      <c r="D11" s="112">
        <v>277516</v>
      </c>
      <c r="E11" s="208">
        <f t="shared" si="0"/>
        <v>105.51939163498099</v>
      </c>
    </row>
    <row r="12" spans="1:9" ht="16.5" customHeight="1" x14ac:dyDescent="0.25">
      <c r="A12" s="201"/>
      <c r="B12" s="207"/>
      <c r="C12" s="112"/>
      <c r="D12" s="112"/>
      <c r="E12" s="208"/>
    </row>
    <row r="13" spans="1:9" ht="30.75" customHeight="1" x14ac:dyDescent="0.25">
      <c r="A13" s="196" t="s">
        <v>266</v>
      </c>
      <c r="B13" s="209">
        <f>B14+B24+B18</f>
        <v>635000</v>
      </c>
      <c r="C13" s="111">
        <f t="shared" ref="C13" si="1">C14+C24+C18</f>
        <v>644000</v>
      </c>
      <c r="D13" s="111">
        <f>D14+D24+D18</f>
        <v>543952</v>
      </c>
      <c r="E13" s="213">
        <f t="shared" si="0"/>
        <v>84.464596273291932</v>
      </c>
    </row>
    <row r="14" spans="1:9" ht="16.5" customHeight="1" x14ac:dyDescent="0.3">
      <c r="A14" s="202" t="s">
        <v>267</v>
      </c>
      <c r="B14" s="210">
        <v>300000</v>
      </c>
      <c r="C14" s="115">
        <v>300000</v>
      </c>
      <c r="D14" s="115">
        <v>200000</v>
      </c>
      <c r="E14" s="208">
        <f t="shared" si="0"/>
        <v>66.666666666666657</v>
      </c>
    </row>
    <row r="15" spans="1:9" ht="16.5" customHeight="1" x14ac:dyDescent="0.25">
      <c r="A15" s="203" t="s">
        <v>268</v>
      </c>
      <c r="B15" s="207">
        <v>0</v>
      </c>
      <c r="C15" s="114">
        <v>100000</v>
      </c>
      <c r="D15" s="114">
        <v>200000</v>
      </c>
      <c r="E15" s="208">
        <f t="shared" si="0"/>
        <v>200</v>
      </c>
    </row>
    <row r="16" spans="1:9" ht="16.5" customHeight="1" x14ac:dyDescent="0.25">
      <c r="A16" s="203" t="s">
        <v>269</v>
      </c>
      <c r="B16" s="207">
        <v>0</v>
      </c>
      <c r="C16" s="114">
        <v>0</v>
      </c>
      <c r="D16" s="114"/>
      <c r="E16" s="208"/>
    </row>
    <row r="17" spans="1:5" ht="13.8" x14ac:dyDescent="0.25">
      <c r="A17" s="203" t="s">
        <v>270</v>
      </c>
      <c r="B17" s="207">
        <v>0</v>
      </c>
      <c r="C17" s="114">
        <v>0</v>
      </c>
      <c r="D17" s="114"/>
      <c r="E17" s="208"/>
    </row>
    <row r="18" spans="1:5" ht="16.5" customHeight="1" x14ac:dyDescent="0.25">
      <c r="A18" s="203" t="s">
        <v>276</v>
      </c>
      <c r="B18" s="207"/>
      <c r="C18" s="114"/>
      <c r="D18" s="114"/>
      <c r="E18" s="208"/>
    </row>
    <row r="19" spans="1:5" ht="16.5" customHeight="1" x14ac:dyDescent="0.25">
      <c r="A19" s="203" t="s">
        <v>271</v>
      </c>
      <c r="B19" s="207"/>
      <c r="C19" s="114"/>
      <c r="D19" s="114"/>
      <c r="E19" s="208"/>
    </row>
    <row r="20" spans="1:5" ht="16.5" customHeight="1" x14ac:dyDescent="0.25">
      <c r="A20" s="203" t="s">
        <v>272</v>
      </c>
      <c r="B20" s="207"/>
      <c r="C20" s="114"/>
      <c r="D20" s="114"/>
      <c r="E20" s="208"/>
    </row>
    <row r="21" spans="1:5" ht="16.5" customHeight="1" x14ac:dyDescent="0.25">
      <c r="A21" s="197" t="s">
        <v>273</v>
      </c>
      <c r="B21" s="207"/>
      <c r="C21" s="114"/>
      <c r="D21" s="114"/>
      <c r="E21" s="208"/>
    </row>
    <row r="22" spans="1:5" ht="16.5" customHeight="1" x14ac:dyDescent="0.25">
      <c r="A22" s="203" t="s">
        <v>274</v>
      </c>
      <c r="B22" s="207"/>
      <c r="C22" s="114"/>
      <c r="D22" s="114"/>
      <c r="E22" s="208"/>
    </row>
    <row r="23" spans="1:5" ht="16.5" customHeight="1" x14ac:dyDescent="0.25">
      <c r="A23" s="110"/>
      <c r="B23" s="207"/>
      <c r="C23" s="114"/>
      <c r="D23" s="114"/>
      <c r="E23" s="208"/>
    </row>
    <row r="24" spans="1:5" ht="15" customHeight="1" x14ac:dyDescent="0.25">
      <c r="A24" s="200" t="s">
        <v>275</v>
      </c>
      <c r="B24" s="207">
        <v>335000</v>
      </c>
      <c r="C24" s="114">
        <v>344000</v>
      </c>
      <c r="D24" s="114">
        <v>343952</v>
      </c>
      <c r="E24" s="208">
        <f t="shared" si="0"/>
        <v>99.986046511627904</v>
      </c>
    </row>
    <row r="25" spans="1:5" ht="15" customHeight="1" x14ac:dyDescent="0.25">
      <c r="A25" s="199"/>
      <c r="B25" s="207"/>
      <c r="C25" s="114"/>
      <c r="D25" s="114"/>
      <c r="E25" s="208"/>
    </row>
    <row r="26" spans="1:5" ht="15" customHeight="1" thickBot="1" x14ac:dyDescent="0.3">
      <c r="A26" s="251" t="s">
        <v>80</v>
      </c>
      <c r="B26" s="211">
        <f>B13+B4</f>
        <v>9334000</v>
      </c>
      <c r="C26" s="212">
        <f>C13+C4</f>
        <v>10040000</v>
      </c>
      <c r="D26" s="212">
        <f>D13+D4</f>
        <v>9587279</v>
      </c>
      <c r="E26" s="214">
        <f t="shared" si="0"/>
        <v>95.490826693227092</v>
      </c>
    </row>
    <row r="27" spans="1:5" ht="15" customHeight="1" x14ac:dyDescent="0.25">
      <c r="A27" s="250"/>
      <c r="B27" s="192"/>
      <c r="C27" s="192"/>
      <c r="D27" s="192"/>
      <c r="E27" s="192"/>
    </row>
    <row r="28" spans="1:5" ht="16.5" customHeight="1" x14ac:dyDescent="0.25">
      <c r="A28" s="58"/>
      <c r="B28" s="59"/>
      <c r="C28" s="59"/>
      <c r="D28" s="59"/>
      <c r="E28" s="87"/>
    </row>
    <row r="29" spans="1:5" ht="16.5" customHeight="1" x14ac:dyDescent="0.25">
      <c r="A29" s="58"/>
      <c r="B29" s="59"/>
      <c r="C29" s="59"/>
      <c r="D29" s="59"/>
      <c r="E29" s="87"/>
    </row>
    <row r="30" spans="1:5" ht="16.5" customHeight="1" x14ac:dyDescent="0.25">
      <c r="A30" s="58"/>
      <c r="B30" s="59"/>
      <c r="C30" s="59"/>
      <c r="D30" s="59"/>
      <c r="E30" s="87"/>
    </row>
    <row r="31" spans="1:5" ht="16.5" customHeight="1" x14ac:dyDescent="0.25">
      <c r="A31" s="58"/>
      <c r="B31" s="59"/>
      <c r="C31" s="59"/>
      <c r="D31" s="59"/>
      <c r="E31" s="87"/>
    </row>
    <row r="32" spans="1:5" ht="16.5" customHeight="1" x14ac:dyDescent="0.25">
      <c r="A32" s="58"/>
      <c r="B32" s="59"/>
      <c r="C32" s="59"/>
      <c r="D32" s="59"/>
      <c r="E32" s="87"/>
    </row>
    <row r="33" spans="1:5" ht="16.5" customHeight="1" x14ac:dyDescent="0.25">
      <c r="A33" s="88"/>
      <c r="B33" s="59"/>
      <c r="C33" s="59"/>
      <c r="D33" s="59"/>
      <c r="E33" s="87"/>
    </row>
    <row r="34" spans="1:5" ht="16.5" customHeight="1" x14ac:dyDescent="0.25">
      <c r="A34" s="88"/>
      <c r="B34" s="59"/>
      <c r="C34" s="59"/>
      <c r="D34" s="59"/>
      <c r="E34" s="87"/>
    </row>
    <row r="35" spans="1:5" ht="16.5" customHeight="1" x14ac:dyDescent="0.25">
      <c r="A35" s="58"/>
      <c r="B35" s="59"/>
      <c r="C35" s="59"/>
      <c r="D35" s="59"/>
      <c r="E35" s="87"/>
    </row>
    <row r="36" spans="1:5" ht="27.75" customHeight="1" x14ac:dyDescent="0.25">
      <c r="A36" s="58"/>
      <c r="B36" s="59"/>
      <c r="C36" s="59"/>
      <c r="D36" s="59"/>
      <c r="E36" s="87"/>
    </row>
    <row r="37" spans="1:5" ht="29.25" customHeight="1" x14ac:dyDescent="0.25">
      <c r="A37" s="58"/>
      <c r="B37" s="59"/>
      <c r="C37" s="59"/>
      <c r="D37" s="59"/>
      <c r="E37" s="87"/>
    </row>
    <row r="38" spans="1:5" ht="16.5" customHeight="1" x14ac:dyDescent="0.25">
      <c r="A38" s="58"/>
      <c r="B38" s="59"/>
      <c r="C38" s="59"/>
      <c r="D38" s="59"/>
      <c r="E38" s="87"/>
    </row>
    <row r="39" spans="1:5" ht="16.5" customHeight="1" x14ac:dyDescent="0.25">
      <c r="A39" s="58"/>
      <c r="B39" s="59"/>
      <c r="C39" s="59"/>
      <c r="D39" s="59"/>
      <c r="E39" s="87"/>
    </row>
    <row r="40" spans="1:5" ht="21" customHeight="1" x14ac:dyDescent="0.25">
      <c r="A40" s="58"/>
      <c r="B40" s="59"/>
      <c r="C40" s="59"/>
      <c r="D40" s="59"/>
      <c r="E40" s="87"/>
    </row>
    <row r="41" spans="1:5" ht="16.5" customHeight="1" x14ac:dyDescent="0.25">
      <c r="A41" s="58"/>
      <c r="B41" s="59"/>
      <c r="C41" s="59"/>
      <c r="D41" s="59"/>
      <c r="E41" s="87"/>
    </row>
    <row r="42" spans="1:5" ht="16.5" customHeight="1" x14ac:dyDescent="0.25">
      <c r="A42" s="58"/>
      <c r="B42" s="59"/>
      <c r="C42" s="59"/>
      <c r="D42" s="59"/>
      <c r="E42" s="87"/>
    </row>
    <row r="43" spans="1:5" ht="18.75" customHeight="1" x14ac:dyDescent="0.25">
      <c r="A43" s="88"/>
      <c r="B43" s="59"/>
      <c r="C43" s="59"/>
      <c r="D43" s="59"/>
      <c r="E43" s="87"/>
    </row>
    <row r="44" spans="1:5" ht="16.5" customHeight="1" x14ac:dyDescent="0.25">
      <c r="A44" s="58"/>
      <c r="B44" s="59"/>
      <c r="C44" s="59"/>
      <c r="D44" s="59"/>
      <c r="E44" s="87"/>
    </row>
    <row r="45" spans="1:5" ht="18" customHeight="1" x14ac:dyDescent="0.25">
      <c r="A45" s="58"/>
      <c r="B45" s="59"/>
      <c r="C45" s="59"/>
      <c r="D45" s="59"/>
      <c r="E45" s="87"/>
    </row>
    <row r="46" spans="1:5" ht="30" customHeight="1" x14ac:dyDescent="0.25">
      <c r="A46" s="89"/>
      <c r="B46" s="59"/>
      <c r="C46" s="59"/>
      <c r="D46" s="59"/>
      <c r="E46" s="87"/>
    </row>
    <row r="47" spans="1:5" ht="17.25" customHeight="1" x14ac:dyDescent="0.25">
      <c r="A47" s="58"/>
      <c r="B47" s="87"/>
      <c r="C47" s="87"/>
      <c r="D47" s="87"/>
      <c r="E47" s="87"/>
    </row>
    <row r="48" spans="1:5" ht="17.25" customHeight="1" x14ac:dyDescent="0.25">
      <c r="A48" s="58"/>
      <c r="B48" s="59"/>
      <c r="C48" s="59"/>
      <c r="D48" s="59"/>
      <c r="E48" s="59"/>
    </row>
    <row r="49" spans="1:5" ht="17.25" customHeight="1" x14ac:dyDescent="0.25">
      <c r="A49" s="58"/>
      <c r="B49" s="59"/>
      <c r="C49" s="59"/>
      <c r="D49" s="59"/>
      <c r="E49" s="59"/>
    </row>
    <row r="50" spans="1:5" s="2" customFormat="1" ht="21.75" customHeight="1" x14ac:dyDescent="0.25">
      <c r="A50" s="90"/>
      <c r="B50" s="91"/>
      <c r="C50" s="91"/>
      <c r="D50" s="91"/>
      <c r="E50" s="91"/>
    </row>
    <row r="51" spans="1:5" ht="29.25" customHeight="1" x14ac:dyDescent="0.25">
      <c r="A51" s="89"/>
      <c r="B51" s="59"/>
      <c r="C51" s="59"/>
      <c r="D51" s="59"/>
      <c r="E51" s="87"/>
    </row>
    <row r="52" spans="1:5" ht="19.5" customHeight="1" x14ac:dyDescent="0.25">
      <c r="A52" s="89"/>
      <c r="B52" s="59"/>
      <c r="C52" s="59"/>
      <c r="D52" s="59"/>
      <c r="E52" s="87"/>
    </row>
    <row r="53" spans="1:5" ht="18" customHeight="1" x14ac:dyDescent="0.25">
      <c r="A53" s="88"/>
      <c r="B53" s="59"/>
      <c r="C53" s="59"/>
      <c r="D53" s="59"/>
      <c r="E53" s="87"/>
    </row>
    <row r="54" spans="1:5" ht="16.5" customHeight="1" x14ac:dyDescent="0.25">
      <c r="A54" s="89"/>
      <c r="B54" s="59"/>
      <c r="C54" s="59"/>
      <c r="D54" s="59"/>
      <c r="E54" s="87"/>
    </row>
    <row r="55" spans="1:5" ht="18" customHeight="1" x14ac:dyDescent="0.25">
      <c r="A55" s="58"/>
      <c r="B55" s="59"/>
      <c r="C55" s="59"/>
      <c r="D55" s="59"/>
      <c r="E55" s="87"/>
    </row>
    <row r="56" spans="1:5" ht="30" customHeight="1" x14ac:dyDescent="0.25">
      <c r="A56" s="89"/>
      <c r="B56" s="59"/>
      <c r="C56" s="59"/>
      <c r="D56" s="59"/>
      <c r="E56" s="87"/>
    </row>
    <row r="57" spans="1:5" ht="18" customHeight="1" x14ac:dyDescent="0.25">
      <c r="A57" s="89"/>
      <c r="B57" s="59"/>
      <c r="C57" s="59"/>
      <c r="D57" s="59"/>
      <c r="E57" s="87"/>
    </row>
    <row r="58" spans="1:5" ht="21" customHeight="1" x14ac:dyDescent="0.25">
      <c r="A58" s="92"/>
      <c r="B58" s="59"/>
      <c r="C58" s="59"/>
      <c r="D58" s="59"/>
      <c r="E58" s="87"/>
    </row>
    <row r="59" spans="1:5" ht="18" customHeight="1" x14ac:dyDescent="0.25">
      <c r="A59" s="93"/>
      <c r="B59" s="59"/>
      <c r="C59" s="59"/>
      <c r="D59" s="59"/>
      <c r="E59" s="87"/>
    </row>
    <row r="60" spans="1:5" ht="15" x14ac:dyDescent="0.25">
      <c r="A60" s="94"/>
      <c r="B60" s="59"/>
      <c r="C60" s="59"/>
      <c r="D60" s="59"/>
      <c r="E60" s="87"/>
    </row>
    <row r="61" spans="1:5" ht="15.75" customHeight="1" x14ac:dyDescent="0.25">
      <c r="A61" s="93"/>
      <c r="B61" s="59"/>
      <c r="C61" s="59"/>
      <c r="D61" s="59"/>
      <c r="E61" s="87"/>
    </row>
    <row r="62" spans="1:5" ht="16.5" customHeight="1" x14ac:dyDescent="0.25">
      <c r="A62" s="93"/>
      <c r="B62" s="59"/>
      <c r="C62" s="59"/>
      <c r="D62" s="59"/>
      <c r="E62" s="87"/>
    </row>
    <row r="63" spans="1:5" ht="18" customHeight="1" x14ac:dyDescent="0.25">
      <c r="A63" s="95"/>
      <c r="B63" s="59"/>
      <c r="C63" s="59"/>
      <c r="D63" s="59"/>
      <c r="E63" s="87"/>
    </row>
    <row r="64" spans="1:5" ht="33" customHeight="1" x14ac:dyDescent="0.25">
      <c r="A64" s="93"/>
      <c r="B64" s="59"/>
      <c r="C64" s="59"/>
      <c r="D64" s="59"/>
      <c r="E64" s="87"/>
    </row>
    <row r="65" spans="1:5" ht="15.75" customHeight="1" x14ac:dyDescent="0.25">
      <c r="A65" s="93"/>
      <c r="B65" s="59"/>
      <c r="C65" s="59"/>
      <c r="D65" s="59"/>
      <c r="E65" s="87"/>
    </row>
    <row r="66" spans="1:5" ht="15.75" customHeight="1" x14ac:dyDescent="0.25">
      <c r="A66" s="93"/>
      <c r="B66" s="59"/>
      <c r="C66" s="59"/>
      <c r="D66" s="59"/>
      <c r="E66" s="87"/>
    </row>
    <row r="67" spans="1:5" ht="15.75" customHeight="1" x14ac:dyDescent="0.25">
      <c r="A67" s="93"/>
      <c r="B67" s="59"/>
      <c r="C67" s="59"/>
      <c r="D67" s="59"/>
      <c r="E67" s="87"/>
    </row>
    <row r="68" spans="1:5" ht="15.75" customHeight="1" x14ac:dyDescent="0.25">
      <c r="A68" s="93"/>
      <c r="B68" s="59"/>
      <c r="C68" s="59"/>
      <c r="D68" s="59"/>
      <c r="E68" s="87"/>
    </row>
    <row r="69" spans="1:5" ht="15.75" customHeight="1" x14ac:dyDescent="0.25">
      <c r="A69" s="93"/>
      <c r="B69" s="59"/>
      <c r="C69" s="59"/>
      <c r="D69" s="59"/>
      <c r="E69" s="87"/>
    </row>
    <row r="70" spans="1:5" ht="15.75" customHeight="1" x14ac:dyDescent="0.25">
      <c r="A70" s="93"/>
      <c r="B70" s="59"/>
      <c r="C70" s="59"/>
      <c r="D70" s="59"/>
      <c r="E70" s="87"/>
    </row>
    <row r="71" spans="1:5" ht="15.75" customHeight="1" x14ac:dyDescent="0.25">
      <c r="A71" s="93"/>
      <c r="B71" s="59"/>
      <c r="C71" s="59"/>
      <c r="D71" s="59"/>
      <c r="E71" s="87"/>
    </row>
    <row r="72" spans="1:5" ht="15.75" customHeight="1" x14ac:dyDescent="0.25">
      <c r="A72" s="93"/>
      <c r="B72" s="59"/>
      <c r="C72" s="59"/>
      <c r="D72" s="59"/>
      <c r="E72" s="87"/>
    </row>
    <row r="73" spans="1:5" ht="15.75" customHeight="1" x14ac:dyDescent="0.25">
      <c r="A73" s="94"/>
      <c r="B73" s="59"/>
      <c r="C73" s="59"/>
      <c r="D73" s="59"/>
      <c r="E73" s="87"/>
    </row>
    <row r="74" spans="1:5" ht="15.75" customHeight="1" x14ac:dyDescent="0.25">
      <c r="A74" s="93"/>
      <c r="B74" s="59"/>
      <c r="D74" s="59"/>
      <c r="E74" s="87"/>
    </row>
    <row r="75" spans="1:5" ht="15.75" customHeight="1" x14ac:dyDescent="0.25">
      <c r="A75" s="93"/>
      <c r="B75" s="59"/>
      <c r="C75" s="59"/>
      <c r="D75" s="59"/>
      <c r="E75" s="87"/>
    </row>
    <row r="76" spans="1:5" ht="15.75" customHeight="1" x14ac:dyDescent="0.25">
      <c r="A76" s="93"/>
      <c r="B76" s="59"/>
      <c r="C76" s="59"/>
      <c r="D76" s="59"/>
      <c r="E76" s="87"/>
    </row>
    <row r="77" spans="1:5" ht="15.75" customHeight="1" x14ac:dyDescent="0.25">
      <c r="A77" s="93"/>
      <c r="B77" s="59"/>
      <c r="C77" s="59"/>
      <c r="D77" s="59"/>
      <c r="E77" s="87"/>
    </row>
    <row r="78" spans="1:5" ht="15.75" customHeight="1" x14ac:dyDescent="0.25">
      <c r="A78" s="94"/>
      <c r="B78" s="59"/>
      <c r="C78" s="59"/>
      <c r="D78" s="59"/>
      <c r="E78" s="87"/>
    </row>
    <row r="79" spans="1:5" ht="15.75" customHeight="1" x14ac:dyDescent="0.25">
      <c r="A79" s="96"/>
      <c r="B79" s="59"/>
      <c r="C79" s="59"/>
      <c r="D79" s="59"/>
      <c r="E79" s="87"/>
    </row>
    <row r="80" spans="1:5" ht="15.75" customHeight="1" x14ac:dyDescent="0.25">
      <c r="A80" s="96"/>
      <c r="B80" s="59"/>
      <c r="C80" s="59"/>
      <c r="D80" s="59"/>
      <c r="E80" s="87"/>
    </row>
    <row r="81" spans="1:5" ht="15.75" customHeight="1" x14ac:dyDescent="0.25">
      <c r="A81" s="96"/>
      <c r="B81" s="59"/>
      <c r="C81" s="59"/>
      <c r="D81" s="59"/>
      <c r="E81" s="87"/>
    </row>
    <row r="82" spans="1:5" ht="15.75" customHeight="1" x14ac:dyDescent="0.25">
      <c r="A82" s="96"/>
      <c r="B82" s="59"/>
      <c r="C82" s="59"/>
      <c r="D82" s="59"/>
      <c r="E82" s="87"/>
    </row>
    <row r="83" spans="1:5" ht="15.75" customHeight="1" x14ac:dyDescent="0.25">
      <c r="A83" s="96"/>
      <c r="B83" s="59"/>
      <c r="C83" s="59"/>
      <c r="D83" s="59"/>
      <c r="E83" s="87"/>
    </row>
    <row r="84" spans="1:5" ht="15.75" customHeight="1" x14ac:dyDescent="0.25">
      <c r="A84" s="96"/>
      <c r="B84" s="59"/>
      <c r="C84" s="59"/>
      <c r="D84" s="59"/>
      <c r="E84" s="87"/>
    </row>
    <row r="85" spans="1:5" ht="15.75" customHeight="1" x14ac:dyDescent="0.25">
      <c r="A85" s="96"/>
      <c r="B85" s="59"/>
      <c r="C85" s="59"/>
      <c r="D85" s="59"/>
      <c r="E85" s="87"/>
    </row>
    <row r="86" spans="1:5" ht="15.75" customHeight="1" x14ac:dyDescent="0.25">
      <c r="A86" s="96"/>
      <c r="B86" s="59"/>
      <c r="C86" s="59"/>
      <c r="D86" s="59"/>
      <c r="E86" s="87"/>
    </row>
    <row r="87" spans="1:5" ht="15.75" customHeight="1" x14ac:dyDescent="0.25">
      <c r="A87" s="96"/>
      <c r="B87" s="59"/>
      <c r="C87" s="59"/>
      <c r="D87" s="59"/>
      <c r="E87" s="87"/>
    </row>
    <row r="88" spans="1:5" s="84" customFormat="1" ht="20.25" customHeight="1" x14ac:dyDescent="0.3">
      <c r="A88" s="97"/>
      <c r="B88" s="98"/>
      <c r="C88" s="98"/>
      <c r="D88" s="98"/>
      <c r="E88" s="98"/>
    </row>
    <row r="89" spans="1:5" ht="20.25" customHeight="1" x14ac:dyDescent="0.25">
      <c r="A89" s="41"/>
    </row>
  </sheetData>
  <sheetProtection selectLockedCells="1" selectUnlockedCells="1"/>
  <phoneticPr fontId="27" type="noConversion"/>
  <printOptions horizontalCentered="1"/>
  <pageMargins left="0.23622047244094491" right="0.23622047244094491" top="1.4960629921259843" bottom="0.19685039370078741" header="0.23622047244094491" footer="0.51181102362204722"/>
  <pageSetup paperSize="9" firstPageNumber="0" orientation="portrait" r:id="rId1"/>
  <headerFooter alignWithMargins="0">
    <oddHeader>&amp;LPécsely Község Önkormányzata&amp;C&amp;12
TÁMOGATÁSOK 2016. ÉV&amp;"Arial,Félkövér"
&amp;"Arial,Normál"7. melléklet
az önkormányzat 2016. évi költségvetési gazdálkodási beszámolójáról szóló 8/2017. (V.30.) önkormányzati rendeletéhez&amp;R forint
&amp;P. oldal</oddHeader>
  </headerFooter>
  <rowBreaks count="2" manualBreakCount="2">
    <brk id="47" max="4" man="1"/>
    <brk id="8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H165"/>
  <sheetViews>
    <sheetView view="pageLayout" zoomScaleNormal="75" zoomScaleSheetLayoutView="150" workbookViewId="0">
      <selection activeCell="A3" sqref="A3"/>
    </sheetView>
  </sheetViews>
  <sheetFormatPr defaultColWidth="9.109375" defaultRowHeight="13.8" x14ac:dyDescent="0.25"/>
  <cols>
    <col min="1" max="1" width="44.6640625" style="4" customWidth="1"/>
    <col min="2" max="3" width="13.5546875" style="4" customWidth="1"/>
    <col min="4" max="4" width="13.5546875" style="656" customWidth="1"/>
    <col min="5" max="5" width="13.5546875" style="636" customWidth="1"/>
    <col min="6" max="7" width="9.109375" style="4"/>
    <col min="8" max="8" width="13" style="4" customWidth="1"/>
    <col min="9" max="9" width="13.88671875" style="4" customWidth="1"/>
    <col min="10" max="10" width="11.44140625" style="4" customWidth="1"/>
    <col min="11" max="11" width="12" style="4" customWidth="1"/>
    <col min="12" max="12" width="12.5546875" style="4" customWidth="1"/>
    <col min="13" max="13" width="13.109375" style="4" customWidth="1"/>
    <col min="14" max="16384" width="9.109375" style="4"/>
  </cols>
  <sheetData>
    <row r="1" spans="1:8" ht="15" customHeight="1" x14ac:dyDescent="0.25">
      <c r="A1" s="673"/>
      <c r="B1" s="673"/>
    </row>
    <row r="2" spans="1:8" ht="14.4" thickBot="1" x14ac:dyDescent="0.3">
      <c r="A2" s="86"/>
    </row>
    <row r="3" spans="1:8" ht="36.75" customHeight="1" x14ac:dyDescent="0.25">
      <c r="A3" s="644" t="s">
        <v>186</v>
      </c>
      <c r="B3" s="256" t="s">
        <v>290</v>
      </c>
      <c r="C3" s="256" t="s">
        <v>953</v>
      </c>
      <c r="D3" s="657" t="s">
        <v>313</v>
      </c>
      <c r="E3" s="284" t="s">
        <v>314</v>
      </c>
    </row>
    <row r="4" spans="1:8" ht="24" customHeight="1" x14ac:dyDescent="0.25">
      <c r="A4" s="258" t="s">
        <v>277</v>
      </c>
      <c r="B4" s="116">
        <f>B5+B6+B7</f>
        <v>4200000</v>
      </c>
      <c r="C4" s="116">
        <f>C5+C6+C7+C9+C10+C11+C12+C13+C14+C15+C16+C17</f>
        <v>5254000</v>
      </c>
      <c r="D4" s="254">
        <f>D5+D6+D7+D9+D10+D11+D12+D13+D14+D15+D16+D17</f>
        <v>3969650</v>
      </c>
      <c r="E4" s="637">
        <f>D4/C4*100</f>
        <v>75.554815378759045</v>
      </c>
    </row>
    <row r="5" spans="1:8" x14ac:dyDescent="0.25">
      <c r="A5" s="259" t="s">
        <v>285</v>
      </c>
      <c r="B5" s="252">
        <v>1600000</v>
      </c>
      <c r="C5" s="252">
        <v>1977000</v>
      </c>
      <c r="D5" s="117">
        <v>1830163</v>
      </c>
      <c r="E5" s="638">
        <f>D5/C5*100</f>
        <v>92.57273646939808</v>
      </c>
      <c r="H5" s="645"/>
    </row>
    <row r="6" spans="1:8" x14ac:dyDescent="0.25">
      <c r="A6" s="259" t="s">
        <v>286</v>
      </c>
      <c r="B6" s="252">
        <v>100000</v>
      </c>
      <c r="C6" s="252">
        <v>100000</v>
      </c>
      <c r="D6" s="117">
        <v>57990</v>
      </c>
      <c r="E6" s="638">
        <f t="shared" ref="E6:E45" si="0">D6/C6*100</f>
        <v>57.989999999999995</v>
      </c>
    </row>
    <row r="7" spans="1:8" x14ac:dyDescent="0.25">
      <c r="A7" s="259" t="s">
        <v>289</v>
      </c>
      <c r="B7" s="252">
        <v>2500000</v>
      </c>
      <c r="C7" s="252">
        <v>2500000</v>
      </c>
      <c r="D7" s="117">
        <v>1485900</v>
      </c>
      <c r="E7" s="638">
        <f t="shared" si="0"/>
        <v>59.436</v>
      </c>
    </row>
    <row r="8" spans="1:8" x14ac:dyDescent="0.25">
      <c r="A8" s="260" t="s">
        <v>278</v>
      </c>
      <c r="B8" s="117"/>
      <c r="C8" s="117"/>
      <c r="D8" s="117"/>
      <c r="E8" s="638"/>
    </row>
    <row r="9" spans="1:8" x14ac:dyDescent="0.25">
      <c r="A9" s="261" t="s">
        <v>294</v>
      </c>
      <c r="B9" s="117"/>
      <c r="C9" s="117">
        <v>48000</v>
      </c>
      <c r="D9" s="117">
        <v>47970</v>
      </c>
      <c r="E9" s="638">
        <f t="shared" si="0"/>
        <v>99.9375</v>
      </c>
    </row>
    <row r="10" spans="1:8" x14ac:dyDescent="0.25">
      <c r="A10" s="260" t="s">
        <v>291</v>
      </c>
      <c r="B10" s="117"/>
      <c r="C10" s="117">
        <v>95000</v>
      </c>
      <c r="D10" s="117">
        <v>94488</v>
      </c>
      <c r="E10" s="638">
        <f t="shared" si="0"/>
        <v>99.461052631578951</v>
      </c>
    </row>
    <row r="11" spans="1:8" ht="16.5" customHeight="1" x14ac:dyDescent="0.25">
      <c r="A11" s="260" t="s">
        <v>292</v>
      </c>
      <c r="B11" s="117"/>
      <c r="C11" s="117">
        <v>25000</v>
      </c>
      <c r="D11" s="117">
        <v>24597</v>
      </c>
      <c r="E11" s="638">
        <f t="shared" si="0"/>
        <v>98.387999999999991</v>
      </c>
    </row>
    <row r="12" spans="1:8" x14ac:dyDescent="0.25">
      <c r="A12" s="260" t="s">
        <v>293</v>
      </c>
      <c r="B12" s="253"/>
      <c r="C12" s="117">
        <v>70000</v>
      </c>
      <c r="D12" s="117">
        <v>69900</v>
      </c>
      <c r="E12" s="638">
        <f t="shared" si="0"/>
        <v>99.857142857142861</v>
      </c>
    </row>
    <row r="13" spans="1:8" s="646" customFormat="1" x14ac:dyDescent="0.25">
      <c r="A13" s="260" t="s">
        <v>295</v>
      </c>
      <c r="B13" s="117"/>
      <c r="C13" s="117">
        <v>65000</v>
      </c>
      <c r="D13" s="117">
        <v>64186</v>
      </c>
      <c r="E13" s="638">
        <f t="shared" si="0"/>
        <v>98.747692307692304</v>
      </c>
    </row>
    <row r="14" spans="1:8" x14ac:dyDescent="0.25">
      <c r="A14" s="261" t="s">
        <v>296</v>
      </c>
      <c r="B14" s="117"/>
      <c r="C14" s="117">
        <v>60000</v>
      </c>
      <c r="D14" s="117">
        <f>31280+8443</f>
        <v>39723</v>
      </c>
      <c r="E14" s="638">
        <f t="shared" si="0"/>
        <v>66.204999999999998</v>
      </c>
    </row>
    <row r="15" spans="1:8" ht="27.6" x14ac:dyDescent="0.25">
      <c r="A15" s="647" t="s">
        <v>298</v>
      </c>
      <c r="B15" s="117"/>
      <c r="C15" s="117">
        <v>104000</v>
      </c>
      <c r="D15" s="117">
        <v>104013</v>
      </c>
      <c r="E15" s="638">
        <f t="shared" si="0"/>
        <v>100.01249999999999</v>
      </c>
      <c r="G15" s="645"/>
    </row>
    <row r="16" spans="1:8" x14ac:dyDescent="0.25">
      <c r="A16" s="647" t="s">
        <v>299</v>
      </c>
      <c r="B16" s="117"/>
      <c r="C16" s="117">
        <v>10000</v>
      </c>
      <c r="D16" s="117">
        <v>9300</v>
      </c>
      <c r="E16" s="638">
        <f t="shared" si="0"/>
        <v>93</v>
      </c>
      <c r="G16" s="645"/>
    </row>
    <row r="17" spans="1:8" x14ac:dyDescent="0.25">
      <c r="A17" s="647" t="s">
        <v>300</v>
      </c>
      <c r="B17" s="117"/>
      <c r="C17" s="117">
        <v>200000</v>
      </c>
      <c r="D17" s="117">
        <f>96898+119+44403</f>
        <v>141420</v>
      </c>
      <c r="E17" s="638">
        <f t="shared" si="0"/>
        <v>70.709999999999994</v>
      </c>
      <c r="G17" s="645"/>
    </row>
    <row r="18" spans="1:8" s="646" customFormat="1" ht="24.75" customHeight="1" x14ac:dyDescent="0.25">
      <c r="A18" s="258" t="s">
        <v>279</v>
      </c>
      <c r="B18" s="254">
        <f>B19+B20+B21+B22+B23+B24+B25+B26+B27+B29+B30+B31+B32+B33+B34+B35+B36</f>
        <v>12281000</v>
      </c>
      <c r="C18" s="254">
        <f t="shared" ref="C18" si="1">C19+C20+C21+C22+C23+C24+C25+C26+C27+C29+C30+C31+C32+C33+C34+C35+C36</f>
        <v>43907000</v>
      </c>
      <c r="D18" s="254">
        <f>D19+D20+D21+D22+D23+D24+D25+D26+D27+D29+D30+D31+D32+D33+D34+D35+D36+D28</f>
        <v>8719056</v>
      </c>
      <c r="E18" s="637">
        <f t="shared" si="0"/>
        <v>19.858008973512195</v>
      </c>
    </row>
    <row r="19" spans="1:8" x14ac:dyDescent="0.25">
      <c r="A19" s="259" t="s">
        <v>243</v>
      </c>
      <c r="B19" s="117">
        <v>3191000</v>
      </c>
      <c r="C19" s="117">
        <v>3191000</v>
      </c>
      <c r="D19" s="117">
        <v>3196445</v>
      </c>
      <c r="E19" s="638">
        <f t="shared" si="0"/>
        <v>100.17063616421184</v>
      </c>
    </row>
    <row r="20" spans="1:8" x14ac:dyDescent="0.25">
      <c r="A20" s="259" t="s">
        <v>280</v>
      </c>
      <c r="B20" s="117">
        <v>1000000</v>
      </c>
      <c r="C20" s="117">
        <v>1000000</v>
      </c>
      <c r="D20" s="117"/>
      <c r="E20" s="638">
        <f t="shared" si="0"/>
        <v>0</v>
      </c>
      <c r="G20" s="645"/>
    </row>
    <row r="21" spans="1:8" x14ac:dyDescent="0.25">
      <c r="A21" s="259" t="s">
        <v>281</v>
      </c>
      <c r="B21" s="117">
        <v>2800000</v>
      </c>
      <c r="C21" s="117">
        <v>2800000</v>
      </c>
      <c r="D21" s="117">
        <f>804329+1850000</f>
        <v>2654329</v>
      </c>
      <c r="E21" s="638">
        <f t="shared" si="0"/>
        <v>94.797464285714284</v>
      </c>
    </row>
    <row r="22" spans="1:8" x14ac:dyDescent="0.25">
      <c r="A22" s="259" t="s">
        <v>283</v>
      </c>
      <c r="B22" s="117">
        <v>289000</v>
      </c>
      <c r="C22" s="117">
        <v>289000</v>
      </c>
      <c r="D22" s="117">
        <v>267730</v>
      </c>
      <c r="E22" s="638">
        <f t="shared" si="0"/>
        <v>92.640138408304495</v>
      </c>
    </row>
    <row r="23" spans="1:8" x14ac:dyDescent="0.25">
      <c r="A23" s="259" t="s">
        <v>287</v>
      </c>
      <c r="B23" s="117">
        <v>3000000</v>
      </c>
      <c r="C23" s="117">
        <v>3000000</v>
      </c>
      <c r="D23" s="117">
        <v>1222235</v>
      </c>
      <c r="E23" s="638">
        <f t="shared" si="0"/>
        <v>40.741166666666665</v>
      </c>
      <c r="H23" s="645"/>
    </row>
    <row r="24" spans="1:8" s="646" customFormat="1" x14ac:dyDescent="0.25">
      <c r="A24" s="259" t="s">
        <v>514</v>
      </c>
      <c r="B24" s="117">
        <v>1001000</v>
      </c>
      <c r="C24" s="648">
        <v>1001000</v>
      </c>
      <c r="D24" s="117"/>
      <c r="E24" s="638">
        <f t="shared" si="0"/>
        <v>0</v>
      </c>
    </row>
    <row r="25" spans="1:8" s="646" customFormat="1" x14ac:dyDescent="0.25">
      <c r="A25" s="259" t="s">
        <v>284</v>
      </c>
      <c r="B25" s="117">
        <v>1000000</v>
      </c>
      <c r="C25" s="648">
        <v>1000000</v>
      </c>
      <c r="D25" s="117"/>
      <c r="E25" s="638">
        <f t="shared" si="0"/>
        <v>0</v>
      </c>
    </row>
    <row r="26" spans="1:8" x14ac:dyDescent="0.25">
      <c r="A26" s="259" t="s">
        <v>515</v>
      </c>
      <c r="B26" s="117"/>
      <c r="C26" s="117">
        <v>2250000</v>
      </c>
      <c r="D26" s="117"/>
      <c r="E26" s="638">
        <f t="shared" si="0"/>
        <v>0</v>
      </c>
    </row>
    <row r="27" spans="1:8" x14ac:dyDescent="0.25">
      <c r="A27" s="259" t="s">
        <v>304</v>
      </c>
      <c r="B27" s="117"/>
      <c r="C27" s="117">
        <v>12750000</v>
      </c>
      <c r="D27" s="117"/>
      <c r="E27" s="638">
        <f t="shared" si="0"/>
        <v>0</v>
      </c>
    </row>
    <row r="28" spans="1:8" x14ac:dyDescent="0.25">
      <c r="A28" s="655" t="s">
        <v>954</v>
      </c>
      <c r="B28" s="117"/>
      <c r="C28" s="117"/>
      <c r="D28" s="117">
        <v>23600</v>
      </c>
      <c r="E28" s="638"/>
    </row>
    <row r="29" spans="1:8" ht="14.25" customHeight="1" x14ac:dyDescent="0.25">
      <c r="A29" s="259" t="s">
        <v>302</v>
      </c>
      <c r="B29" s="117"/>
      <c r="C29" s="117">
        <v>0</v>
      </c>
      <c r="D29" s="117"/>
      <c r="E29" s="638"/>
    </row>
    <row r="30" spans="1:8" ht="27.6" x14ac:dyDescent="0.25">
      <c r="A30" s="259" t="s">
        <v>516</v>
      </c>
      <c r="B30" s="117"/>
      <c r="C30" s="117">
        <v>200000</v>
      </c>
      <c r="D30" s="117">
        <v>200000</v>
      </c>
      <c r="E30" s="638">
        <f t="shared" si="0"/>
        <v>100</v>
      </c>
    </row>
    <row r="31" spans="1:8" ht="27.6" x14ac:dyDescent="0.25">
      <c r="A31" s="259" t="s">
        <v>297</v>
      </c>
      <c r="B31" s="117"/>
      <c r="C31" s="648">
        <v>200000</v>
      </c>
      <c r="D31" s="117"/>
      <c r="E31" s="638">
        <f t="shared" si="0"/>
        <v>0</v>
      </c>
    </row>
    <row r="32" spans="1:8" x14ac:dyDescent="0.25">
      <c r="A32" s="259" t="s">
        <v>305</v>
      </c>
      <c r="B32" s="117"/>
      <c r="C32" s="648">
        <v>1155000</v>
      </c>
      <c r="D32" s="117">
        <v>1154717</v>
      </c>
      <c r="E32" s="638">
        <f t="shared" si="0"/>
        <v>99.975497835497833</v>
      </c>
    </row>
    <row r="33" spans="1:5" x14ac:dyDescent="0.25">
      <c r="A33" s="259" t="s">
        <v>307</v>
      </c>
      <c r="B33" s="117"/>
      <c r="C33" s="648">
        <v>1415000</v>
      </c>
      <c r="D33" s="117"/>
      <c r="E33" s="638">
        <f t="shared" si="0"/>
        <v>0</v>
      </c>
    </row>
    <row r="34" spans="1:5" ht="27.6" x14ac:dyDescent="0.25">
      <c r="A34" s="259" t="s">
        <v>308</v>
      </c>
      <c r="B34" s="117"/>
      <c r="C34" s="117">
        <v>748000</v>
      </c>
      <c r="D34" s="117"/>
      <c r="E34" s="638">
        <f t="shared" si="0"/>
        <v>0</v>
      </c>
    </row>
    <row r="35" spans="1:5" x14ac:dyDescent="0.25">
      <c r="A35" s="259" t="s">
        <v>309</v>
      </c>
      <c r="B35" s="117"/>
      <c r="C35" s="117">
        <v>3142000</v>
      </c>
      <c r="D35" s="117"/>
      <c r="E35" s="638">
        <f t="shared" si="0"/>
        <v>0</v>
      </c>
    </row>
    <row r="36" spans="1:5" x14ac:dyDescent="0.25">
      <c r="A36" s="259" t="s">
        <v>311</v>
      </c>
      <c r="B36" s="117"/>
      <c r="C36" s="117">
        <v>9766000</v>
      </c>
      <c r="D36" s="117"/>
      <c r="E36" s="638">
        <f t="shared" si="0"/>
        <v>0</v>
      </c>
    </row>
    <row r="37" spans="1:5" s="646" customFormat="1" x14ac:dyDescent="0.25">
      <c r="A37" s="258" t="s">
        <v>282</v>
      </c>
      <c r="B37" s="254"/>
      <c r="C37" s="254">
        <v>71000</v>
      </c>
      <c r="D37" s="254">
        <v>71000</v>
      </c>
      <c r="E37" s="637">
        <f t="shared" si="0"/>
        <v>100</v>
      </c>
    </row>
    <row r="38" spans="1:5" x14ac:dyDescent="0.25">
      <c r="A38" s="259" t="s">
        <v>517</v>
      </c>
      <c r="B38" s="117"/>
      <c r="C38" s="117">
        <v>71000</v>
      </c>
      <c r="D38" s="117">
        <v>71000</v>
      </c>
      <c r="E38" s="638">
        <f t="shared" si="0"/>
        <v>100</v>
      </c>
    </row>
    <row r="39" spans="1:5" ht="24.75" customHeight="1" x14ac:dyDescent="0.25">
      <c r="A39" s="258" t="s">
        <v>97</v>
      </c>
      <c r="B39" s="116">
        <f>B37+B4+B18</f>
        <v>16481000</v>
      </c>
      <c r="C39" s="116">
        <f>C37+C4+C18</f>
        <v>49232000</v>
      </c>
      <c r="D39" s="254">
        <f>D37+D4+D18</f>
        <v>12759706</v>
      </c>
      <c r="E39" s="637">
        <f t="shared" si="0"/>
        <v>25.917504874878126</v>
      </c>
    </row>
    <row r="40" spans="1:5" x14ac:dyDescent="0.25">
      <c r="A40" s="649" t="s">
        <v>94</v>
      </c>
      <c r="B40" s="650"/>
      <c r="C40" s="650"/>
      <c r="D40" s="658"/>
      <c r="E40" s="638"/>
    </row>
    <row r="41" spans="1:5" x14ac:dyDescent="0.25">
      <c r="A41" s="651" t="s">
        <v>95</v>
      </c>
      <c r="B41" s="650"/>
      <c r="C41" s="650"/>
      <c r="D41" s="658"/>
      <c r="E41" s="638"/>
    </row>
    <row r="42" spans="1:5" s="646" customFormat="1" x14ac:dyDescent="0.25">
      <c r="A42" s="651" t="s">
        <v>90</v>
      </c>
      <c r="B42" s="650"/>
      <c r="C42" s="650"/>
      <c r="D42" s="658"/>
      <c r="E42" s="638"/>
    </row>
    <row r="43" spans="1:5" s="646" customFormat="1" x14ac:dyDescent="0.25">
      <c r="A43" s="651" t="s">
        <v>513</v>
      </c>
      <c r="B43" s="650"/>
      <c r="C43" s="650"/>
      <c r="D43" s="658">
        <v>70000000</v>
      </c>
      <c r="E43" s="638"/>
    </row>
    <row r="44" spans="1:5" x14ac:dyDescent="0.25">
      <c r="A44" s="651" t="s">
        <v>518</v>
      </c>
      <c r="B44" s="650">
        <v>1377000</v>
      </c>
      <c r="C44" s="650">
        <v>1796000</v>
      </c>
      <c r="D44" s="658">
        <v>1491905</v>
      </c>
      <c r="E44" s="638">
        <f t="shared" si="0"/>
        <v>83.068207126948778</v>
      </c>
    </row>
    <row r="45" spans="1:5" ht="24" customHeight="1" x14ac:dyDescent="0.25">
      <c r="A45" s="649" t="s">
        <v>96</v>
      </c>
      <c r="B45" s="652">
        <f>SUM(B41:B44)</f>
        <v>1377000</v>
      </c>
      <c r="C45" s="652">
        <f t="shared" ref="C45:D45" si="2">SUM(C41:C44)</f>
        <v>1796000</v>
      </c>
      <c r="D45" s="659">
        <f t="shared" si="2"/>
        <v>71491905</v>
      </c>
      <c r="E45" s="637">
        <f t="shared" si="0"/>
        <v>3980.6183184855236</v>
      </c>
    </row>
    <row r="46" spans="1:5" ht="24" customHeight="1" thickBot="1" x14ac:dyDescent="0.3">
      <c r="A46" s="653" t="s">
        <v>97</v>
      </c>
      <c r="B46" s="654">
        <f>B45+B39</f>
        <v>17858000</v>
      </c>
      <c r="C46" s="654">
        <f>C45+C39</f>
        <v>51028000</v>
      </c>
      <c r="D46" s="660">
        <f>D45+D39</f>
        <v>84251611</v>
      </c>
      <c r="E46" s="639">
        <f>D46/C46*100</f>
        <v>165.10858940189698</v>
      </c>
    </row>
    <row r="47" spans="1:5" x14ac:dyDescent="0.25">
      <c r="A47" s="123"/>
      <c r="B47" s="118"/>
      <c r="C47" s="118"/>
      <c r="D47" s="661"/>
      <c r="E47" s="640"/>
    </row>
    <row r="48" spans="1:5" x14ac:dyDescent="0.25">
      <c r="A48" s="123"/>
      <c r="B48" s="118"/>
      <c r="C48" s="118"/>
      <c r="D48" s="661"/>
      <c r="E48" s="640"/>
    </row>
    <row r="49" spans="1:5" x14ac:dyDescent="0.25">
      <c r="A49" s="123"/>
      <c r="B49" s="118"/>
      <c r="C49" s="118"/>
      <c r="D49" s="661"/>
      <c r="E49" s="640"/>
    </row>
    <row r="50" spans="1:5" x14ac:dyDescent="0.25">
      <c r="A50" s="124"/>
      <c r="B50" s="121"/>
      <c r="C50" s="121"/>
      <c r="D50" s="662"/>
      <c r="E50" s="641"/>
    </row>
    <row r="51" spans="1:5" x14ac:dyDescent="0.25">
      <c r="A51" s="86"/>
      <c r="B51" s="120"/>
      <c r="C51" s="120"/>
      <c r="D51" s="663"/>
      <c r="E51" s="640"/>
    </row>
    <row r="52" spans="1:5" x14ac:dyDescent="0.25">
      <c r="A52" s="86"/>
      <c r="B52" s="120"/>
      <c r="C52" s="120"/>
      <c r="D52" s="663"/>
      <c r="E52" s="640"/>
    </row>
    <row r="53" spans="1:5" x14ac:dyDescent="0.25">
      <c r="A53" s="86"/>
      <c r="B53" s="120"/>
      <c r="C53" s="120"/>
      <c r="D53" s="663"/>
      <c r="E53" s="640"/>
    </row>
    <row r="54" spans="1:5" x14ac:dyDescent="0.25">
      <c r="A54" s="86"/>
      <c r="B54" s="120"/>
      <c r="C54" s="120"/>
      <c r="D54" s="663"/>
      <c r="E54" s="640"/>
    </row>
    <row r="55" spans="1:5" x14ac:dyDescent="0.25">
      <c r="A55" s="124"/>
      <c r="B55" s="121"/>
      <c r="C55" s="121"/>
      <c r="D55" s="662"/>
      <c r="E55" s="641"/>
    </row>
    <row r="56" spans="1:5" x14ac:dyDescent="0.25">
      <c r="A56" s="124"/>
      <c r="B56" s="121"/>
      <c r="C56" s="121"/>
      <c r="D56" s="662"/>
      <c r="E56" s="640"/>
    </row>
    <row r="57" spans="1:5" x14ac:dyDescent="0.25">
      <c r="A57" s="86"/>
      <c r="B57" s="120"/>
      <c r="C57" s="120"/>
      <c r="D57" s="663"/>
      <c r="E57" s="640"/>
    </row>
    <row r="58" spans="1:5" x14ac:dyDescent="0.25">
      <c r="A58" s="86"/>
      <c r="B58" s="120"/>
      <c r="C58" s="120"/>
      <c r="D58" s="663"/>
      <c r="E58" s="640"/>
    </row>
    <row r="59" spans="1:5" x14ac:dyDescent="0.25">
      <c r="A59" s="86"/>
      <c r="B59" s="120"/>
      <c r="C59" s="120"/>
      <c r="D59" s="663"/>
      <c r="E59" s="640"/>
    </row>
    <row r="60" spans="1:5" x14ac:dyDescent="0.25">
      <c r="A60" s="86"/>
      <c r="B60" s="120"/>
      <c r="C60" s="120"/>
      <c r="D60" s="663"/>
      <c r="E60" s="640"/>
    </row>
    <row r="61" spans="1:5" x14ac:dyDescent="0.25">
      <c r="A61" s="86"/>
      <c r="B61" s="120"/>
      <c r="C61" s="120"/>
      <c r="D61" s="663"/>
      <c r="E61" s="640"/>
    </row>
    <row r="62" spans="1:5" ht="14.25" customHeight="1" x14ac:dyDescent="0.25">
      <c r="A62" s="86"/>
      <c r="B62" s="120"/>
      <c r="C62" s="120"/>
      <c r="D62" s="663"/>
      <c r="E62" s="640"/>
    </row>
    <row r="63" spans="1:5" ht="14.25" customHeight="1" x14ac:dyDescent="0.25">
      <c r="A63" s="86"/>
      <c r="B63" s="120"/>
      <c r="C63" s="120"/>
      <c r="D63" s="663"/>
      <c r="E63" s="640"/>
    </row>
    <row r="64" spans="1:5" ht="30" customHeight="1" x14ac:dyDescent="0.25">
      <c r="A64" s="86"/>
      <c r="B64" s="120"/>
      <c r="C64" s="120"/>
      <c r="D64" s="663"/>
      <c r="E64" s="640"/>
    </row>
    <row r="65" spans="1:5" ht="16.5" customHeight="1" x14ac:dyDescent="0.25">
      <c r="A65" s="86"/>
      <c r="B65" s="120"/>
      <c r="C65" s="120"/>
      <c r="D65" s="663"/>
      <c r="E65" s="640"/>
    </row>
    <row r="66" spans="1:5" x14ac:dyDescent="0.25">
      <c r="A66" s="124"/>
      <c r="B66" s="125"/>
      <c r="C66" s="125"/>
      <c r="D66" s="664"/>
      <c r="E66" s="641"/>
    </row>
    <row r="67" spans="1:5" x14ac:dyDescent="0.25">
      <c r="A67" s="124"/>
      <c r="B67" s="91"/>
      <c r="C67" s="91"/>
      <c r="D67" s="665"/>
      <c r="E67" s="642"/>
    </row>
    <row r="68" spans="1:5" x14ac:dyDescent="0.25">
      <c r="A68" s="86"/>
      <c r="B68" s="120"/>
      <c r="C68" s="120"/>
      <c r="D68" s="663"/>
      <c r="E68" s="640"/>
    </row>
    <row r="69" spans="1:5" x14ac:dyDescent="0.25">
      <c r="A69" s="86"/>
      <c r="B69" s="120"/>
      <c r="C69" s="120"/>
      <c r="D69" s="663"/>
      <c r="E69" s="640"/>
    </row>
    <row r="70" spans="1:5" x14ac:dyDescent="0.25">
      <c r="A70" s="86"/>
      <c r="B70" s="120"/>
      <c r="C70" s="120"/>
      <c r="D70" s="663"/>
      <c r="E70" s="640"/>
    </row>
    <row r="71" spans="1:5" ht="12" customHeight="1" x14ac:dyDescent="0.25">
      <c r="A71" s="86"/>
      <c r="B71" s="126"/>
      <c r="C71" s="126"/>
      <c r="D71" s="666"/>
      <c r="E71" s="640"/>
    </row>
    <row r="72" spans="1:5" x14ac:dyDescent="0.25">
      <c r="A72" s="86"/>
      <c r="B72" s="126"/>
      <c r="C72" s="126"/>
      <c r="D72" s="666"/>
      <c r="E72" s="640"/>
    </row>
    <row r="73" spans="1:5" x14ac:dyDescent="0.25">
      <c r="A73" s="86"/>
      <c r="B73" s="126"/>
      <c r="C73" s="126"/>
      <c r="D73" s="666"/>
      <c r="E73" s="640"/>
    </row>
    <row r="74" spans="1:5" x14ac:dyDescent="0.25">
      <c r="A74" s="86"/>
      <c r="B74" s="126"/>
      <c r="C74" s="126"/>
      <c r="D74" s="666"/>
      <c r="E74" s="640"/>
    </row>
    <row r="75" spans="1:5" x14ac:dyDescent="0.25">
      <c r="A75" s="124"/>
      <c r="B75" s="125"/>
      <c r="C75" s="125"/>
      <c r="D75" s="664"/>
      <c r="E75" s="641"/>
    </row>
    <row r="76" spans="1:5" x14ac:dyDescent="0.25">
      <c r="A76" s="124"/>
      <c r="B76" s="127"/>
      <c r="C76" s="127"/>
      <c r="D76" s="667"/>
      <c r="E76" s="640"/>
    </row>
    <row r="77" spans="1:5" x14ac:dyDescent="0.25">
      <c r="A77" s="86"/>
      <c r="B77" s="120"/>
      <c r="C77" s="120"/>
      <c r="D77" s="663"/>
      <c r="E77" s="640"/>
    </row>
    <row r="78" spans="1:5" x14ac:dyDescent="0.25">
      <c r="A78" s="86"/>
      <c r="B78" s="126"/>
      <c r="C78" s="126"/>
      <c r="D78" s="666"/>
      <c r="E78" s="640"/>
    </row>
    <row r="79" spans="1:5" x14ac:dyDescent="0.25">
      <c r="A79" s="86"/>
      <c r="B79" s="126"/>
      <c r="C79" s="126"/>
      <c r="D79" s="666"/>
      <c r="E79" s="640"/>
    </row>
    <row r="80" spans="1:5" x14ac:dyDescent="0.25">
      <c r="A80" s="86"/>
      <c r="B80" s="126"/>
      <c r="C80" s="126"/>
      <c r="D80" s="666"/>
      <c r="E80" s="640"/>
    </row>
    <row r="81" spans="1:5" x14ac:dyDescent="0.25">
      <c r="A81" s="86"/>
      <c r="B81" s="126"/>
      <c r="C81" s="126"/>
      <c r="D81" s="666"/>
      <c r="E81" s="640"/>
    </row>
    <row r="82" spans="1:5" x14ac:dyDescent="0.25">
      <c r="A82" s="86"/>
      <c r="B82" s="126"/>
      <c r="C82" s="126"/>
      <c r="D82" s="666"/>
      <c r="E82" s="640"/>
    </row>
    <row r="83" spans="1:5" x14ac:dyDescent="0.25">
      <c r="A83" s="86"/>
      <c r="B83" s="126"/>
      <c r="C83" s="126"/>
      <c r="D83" s="666"/>
      <c r="E83" s="640"/>
    </row>
    <row r="84" spans="1:5" x14ac:dyDescent="0.25">
      <c r="A84" s="86"/>
      <c r="B84" s="126"/>
      <c r="C84" s="126"/>
      <c r="D84" s="666"/>
      <c r="E84" s="640"/>
    </row>
    <row r="85" spans="1:5" x14ac:dyDescent="0.25">
      <c r="A85" s="86"/>
      <c r="B85" s="126"/>
      <c r="C85" s="126"/>
      <c r="D85" s="666"/>
      <c r="E85" s="640"/>
    </row>
    <row r="86" spans="1:5" ht="14.25" customHeight="1" x14ac:dyDescent="0.25">
      <c r="A86" s="86"/>
      <c r="B86" s="126"/>
      <c r="C86" s="126"/>
      <c r="D86" s="666"/>
      <c r="E86" s="640"/>
    </row>
    <row r="87" spans="1:5" x14ac:dyDescent="0.25">
      <c r="A87" s="86"/>
      <c r="B87" s="126"/>
      <c r="C87" s="126"/>
      <c r="D87" s="666"/>
      <c r="E87" s="640"/>
    </row>
    <row r="88" spans="1:5" x14ac:dyDescent="0.25">
      <c r="A88" s="124"/>
      <c r="B88" s="125"/>
      <c r="C88" s="125"/>
      <c r="D88" s="664"/>
      <c r="E88" s="641"/>
    </row>
    <row r="89" spans="1:5" x14ac:dyDescent="0.25">
      <c r="A89" s="124"/>
      <c r="B89" s="125"/>
      <c r="C89" s="125"/>
      <c r="D89" s="664"/>
      <c r="E89" s="640"/>
    </row>
    <row r="90" spans="1:5" x14ac:dyDescent="0.25">
      <c r="A90" s="128"/>
      <c r="B90" s="119"/>
      <c r="C90" s="119"/>
      <c r="D90" s="668"/>
      <c r="E90" s="640"/>
    </row>
    <row r="91" spans="1:5" x14ac:dyDescent="0.25">
      <c r="A91" s="128"/>
      <c r="B91" s="119"/>
      <c r="C91" s="119"/>
      <c r="D91" s="668"/>
      <c r="E91" s="640"/>
    </row>
    <row r="92" spans="1:5" x14ac:dyDescent="0.25">
      <c r="A92" s="128"/>
      <c r="B92" s="119"/>
      <c r="C92" s="119"/>
      <c r="D92" s="668"/>
      <c r="E92" s="640"/>
    </row>
    <row r="93" spans="1:5" x14ac:dyDescent="0.25">
      <c r="A93" s="129"/>
      <c r="B93" s="130"/>
      <c r="C93" s="130"/>
      <c r="D93" s="669"/>
      <c r="E93" s="643"/>
    </row>
    <row r="94" spans="1:5" x14ac:dyDescent="0.25">
      <c r="A94" s="124"/>
      <c r="B94" s="125"/>
      <c r="C94" s="125"/>
      <c r="D94" s="664"/>
      <c r="E94" s="640"/>
    </row>
    <row r="95" spans="1:5" x14ac:dyDescent="0.25">
      <c r="A95" s="86"/>
      <c r="B95" s="120"/>
      <c r="C95" s="120"/>
      <c r="D95" s="663"/>
      <c r="E95" s="640"/>
    </row>
    <row r="96" spans="1:5" x14ac:dyDescent="0.25">
      <c r="A96" s="86"/>
      <c r="B96" s="120"/>
      <c r="C96" s="120"/>
      <c r="D96" s="663"/>
      <c r="E96" s="640"/>
    </row>
    <row r="97" spans="1:5" x14ac:dyDescent="0.25">
      <c r="A97" s="86"/>
      <c r="B97" s="120"/>
      <c r="C97" s="120"/>
      <c r="D97" s="663"/>
      <c r="E97" s="640"/>
    </row>
    <row r="98" spans="1:5" x14ac:dyDescent="0.25">
      <c r="A98" s="86"/>
      <c r="B98" s="120"/>
      <c r="C98" s="120"/>
      <c r="D98" s="663"/>
      <c r="E98" s="640"/>
    </row>
    <row r="99" spans="1:5" x14ac:dyDescent="0.25">
      <c r="A99" s="86"/>
      <c r="B99" s="120"/>
      <c r="C99" s="120"/>
      <c r="D99" s="663"/>
      <c r="E99" s="640"/>
    </row>
    <row r="100" spans="1:5" x14ac:dyDescent="0.25">
      <c r="A100" s="86"/>
      <c r="B100" s="120"/>
      <c r="C100" s="120"/>
      <c r="D100" s="663"/>
      <c r="E100" s="640"/>
    </row>
    <row r="101" spans="1:5" x14ac:dyDescent="0.25">
      <c r="A101" s="86"/>
      <c r="B101" s="120"/>
      <c r="C101" s="120"/>
      <c r="D101" s="663"/>
      <c r="E101" s="640"/>
    </row>
    <row r="102" spans="1:5" x14ac:dyDescent="0.25">
      <c r="A102" s="86"/>
      <c r="B102" s="120"/>
      <c r="C102" s="120"/>
      <c r="D102" s="663"/>
      <c r="E102" s="640"/>
    </row>
    <row r="103" spans="1:5" x14ac:dyDescent="0.25">
      <c r="A103" s="86"/>
      <c r="B103" s="120"/>
      <c r="C103" s="120"/>
      <c r="D103" s="663"/>
      <c r="E103" s="640"/>
    </row>
    <row r="104" spans="1:5" x14ac:dyDescent="0.25">
      <c r="A104" s="86"/>
      <c r="B104" s="120"/>
      <c r="C104" s="120"/>
      <c r="D104" s="663"/>
      <c r="E104" s="640"/>
    </row>
    <row r="105" spans="1:5" x14ac:dyDescent="0.25">
      <c r="A105" s="124"/>
      <c r="B105" s="121"/>
      <c r="C105" s="121"/>
      <c r="D105" s="662"/>
      <c r="E105" s="641"/>
    </row>
    <row r="106" spans="1:5" x14ac:dyDescent="0.25">
      <c r="A106" s="86"/>
      <c r="B106" s="120"/>
      <c r="C106" s="120"/>
      <c r="D106" s="663"/>
      <c r="E106" s="640"/>
    </row>
    <row r="107" spans="1:5" x14ac:dyDescent="0.25">
      <c r="A107" s="86"/>
      <c r="B107" s="120"/>
      <c r="C107" s="120"/>
      <c r="D107" s="663"/>
      <c r="E107" s="640"/>
    </row>
    <row r="108" spans="1:5" x14ac:dyDescent="0.25">
      <c r="A108" s="124"/>
      <c r="B108" s="125"/>
      <c r="C108" s="125"/>
      <c r="D108" s="664"/>
      <c r="E108" s="640"/>
    </row>
    <row r="109" spans="1:5" x14ac:dyDescent="0.25">
      <c r="A109" s="86"/>
      <c r="B109" s="120"/>
      <c r="C109" s="120"/>
      <c r="D109" s="663"/>
      <c r="E109" s="640"/>
    </row>
    <row r="110" spans="1:5" x14ac:dyDescent="0.25">
      <c r="A110" s="86"/>
      <c r="B110" s="120"/>
      <c r="C110" s="120"/>
      <c r="D110" s="663"/>
      <c r="E110" s="640"/>
    </row>
    <row r="111" spans="1:5" x14ac:dyDescent="0.25">
      <c r="A111" s="86"/>
      <c r="B111" s="120"/>
      <c r="C111" s="120"/>
      <c r="D111" s="663"/>
      <c r="E111" s="640"/>
    </row>
    <row r="112" spans="1:5" x14ac:dyDescent="0.25">
      <c r="A112" s="86"/>
      <c r="B112" s="120"/>
      <c r="C112" s="120"/>
      <c r="D112" s="663"/>
      <c r="E112" s="640"/>
    </row>
    <row r="113" spans="1:5" x14ac:dyDescent="0.25">
      <c r="A113" s="86"/>
      <c r="B113" s="120"/>
      <c r="C113" s="120"/>
      <c r="D113" s="663"/>
      <c r="E113" s="640"/>
    </row>
    <row r="114" spans="1:5" x14ac:dyDescent="0.25">
      <c r="A114" s="86"/>
      <c r="B114" s="120"/>
      <c r="C114" s="120"/>
      <c r="D114" s="663"/>
      <c r="E114" s="640"/>
    </row>
    <row r="115" spans="1:5" x14ac:dyDescent="0.25">
      <c r="A115" s="86"/>
      <c r="B115" s="120"/>
      <c r="C115" s="120"/>
      <c r="D115" s="663"/>
      <c r="E115" s="640"/>
    </row>
    <row r="116" spans="1:5" x14ac:dyDescent="0.25">
      <c r="A116" s="86"/>
      <c r="B116" s="120"/>
      <c r="C116" s="120"/>
      <c r="D116" s="663"/>
      <c r="E116" s="640"/>
    </row>
    <row r="117" spans="1:5" x14ac:dyDescent="0.25">
      <c r="A117" s="86"/>
      <c r="B117" s="120"/>
      <c r="C117" s="120"/>
      <c r="D117" s="663"/>
      <c r="E117" s="640"/>
    </row>
    <row r="118" spans="1:5" ht="17.25" customHeight="1" x14ac:dyDescent="0.25">
      <c r="A118" s="86"/>
      <c r="B118" s="120"/>
      <c r="C118" s="120"/>
      <c r="D118" s="663"/>
      <c r="E118" s="640"/>
    </row>
    <row r="119" spans="1:5" x14ac:dyDescent="0.25">
      <c r="A119" s="124"/>
      <c r="B119" s="125"/>
      <c r="C119" s="125"/>
      <c r="D119" s="664"/>
      <c r="E119" s="641"/>
    </row>
    <row r="120" spans="1:5" x14ac:dyDescent="0.25">
      <c r="A120" s="86"/>
      <c r="B120" s="120"/>
      <c r="C120" s="120"/>
      <c r="D120" s="663"/>
      <c r="E120" s="640"/>
    </row>
    <row r="121" spans="1:5" x14ac:dyDescent="0.25">
      <c r="A121" s="86"/>
      <c r="B121" s="120"/>
      <c r="C121" s="120"/>
      <c r="D121" s="663"/>
      <c r="E121" s="640"/>
    </row>
    <row r="122" spans="1:5" x14ac:dyDescent="0.25">
      <c r="A122" s="86"/>
      <c r="B122" s="120"/>
      <c r="C122" s="120"/>
      <c r="D122" s="663"/>
      <c r="E122" s="640"/>
    </row>
    <row r="123" spans="1:5" x14ac:dyDescent="0.25">
      <c r="A123" s="86"/>
      <c r="B123" s="120"/>
      <c r="C123" s="120"/>
      <c r="D123" s="663"/>
      <c r="E123" s="640"/>
    </row>
    <row r="124" spans="1:5" x14ac:dyDescent="0.25">
      <c r="A124" s="124"/>
      <c r="B124" s="121"/>
      <c r="C124" s="121"/>
      <c r="D124" s="662"/>
      <c r="E124" s="641"/>
    </row>
    <row r="125" spans="1:5" x14ac:dyDescent="0.25">
      <c r="A125" s="124"/>
      <c r="B125" s="91"/>
      <c r="C125" s="91"/>
      <c r="D125" s="665"/>
      <c r="E125" s="642"/>
    </row>
    <row r="126" spans="1:5" x14ac:dyDescent="0.25">
      <c r="A126" s="86"/>
      <c r="B126" s="120"/>
      <c r="C126" s="120"/>
      <c r="D126" s="663"/>
      <c r="E126" s="640"/>
    </row>
    <row r="127" spans="1:5" ht="31.5" customHeight="1" x14ac:dyDescent="0.25">
      <c r="A127" s="86"/>
      <c r="B127" s="120"/>
      <c r="C127" s="120"/>
      <c r="D127" s="663"/>
      <c r="E127" s="640"/>
    </row>
    <row r="128" spans="1:5" x14ac:dyDescent="0.25">
      <c r="A128" s="124"/>
      <c r="B128" s="121"/>
      <c r="C128" s="121"/>
      <c r="D128" s="662"/>
      <c r="E128" s="641"/>
    </row>
    <row r="129" spans="1:5" x14ac:dyDescent="0.25">
      <c r="A129" s="86"/>
      <c r="B129" s="120"/>
      <c r="C129" s="120"/>
      <c r="D129" s="663"/>
      <c r="E129" s="640"/>
    </row>
    <row r="130" spans="1:5" ht="15.75" customHeight="1" x14ac:dyDescent="0.25">
      <c r="A130" s="86"/>
      <c r="B130" s="120"/>
      <c r="C130" s="120"/>
      <c r="D130" s="663"/>
      <c r="E130" s="640"/>
    </row>
    <row r="131" spans="1:5" x14ac:dyDescent="0.25">
      <c r="A131" s="124"/>
      <c r="B131" s="121"/>
      <c r="C131" s="121"/>
      <c r="D131" s="662"/>
      <c r="E131" s="640"/>
    </row>
    <row r="132" spans="1:5" x14ac:dyDescent="0.25">
      <c r="A132" s="86"/>
      <c r="B132" s="120"/>
      <c r="C132" s="120"/>
      <c r="D132" s="663"/>
      <c r="E132" s="640"/>
    </row>
    <row r="133" spans="1:5" x14ac:dyDescent="0.25">
      <c r="A133" s="86"/>
      <c r="B133" s="120"/>
      <c r="C133" s="120"/>
      <c r="D133" s="663"/>
      <c r="E133" s="640"/>
    </row>
    <row r="134" spans="1:5" x14ac:dyDescent="0.25">
      <c r="A134" s="86"/>
      <c r="B134" s="120"/>
      <c r="C134" s="120"/>
      <c r="D134" s="663"/>
      <c r="E134" s="640"/>
    </row>
    <row r="135" spans="1:5" x14ac:dyDescent="0.25">
      <c r="A135" s="86"/>
      <c r="B135" s="120"/>
      <c r="C135" s="120"/>
      <c r="D135" s="663"/>
      <c r="E135" s="640"/>
    </row>
    <row r="136" spans="1:5" x14ac:dyDescent="0.25">
      <c r="A136" s="86"/>
      <c r="B136" s="120"/>
      <c r="C136" s="120"/>
      <c r="D136" s="663"/>
      <c r="E136" s="640"/>
    </row>
    <row r="137" spans="1:5" ht="14.25" customHeight="1" x14ac:dyDescent="0.25">
      <c r="A137" s="86"/>
      <c r="B137" s="120"/>
      <c r="C137" s="120"/>
      <c r="D137" s="663"/>
      <c r="E137" s="640"/>
    </row>
    <row r="138" spans="1:5" x14ac:dyDescent="0.25">
      <c r="A138" s="124"/>
      <c r="B138" s="125"/>
      <c r="C138" s="125"/>
      <c r="D138" s="664"/>
      <c r="E138" s="641"/>
    </row>
    <row r="139" spans="1:5" x14ac:dyDescent="0.25">
      <c r="A139" s="124"/>
      <c r="B139" s="125"/>
      <c r="C139" s="125"/>
      <c r="D139" s="664"/>
      <c r="E139" s="640"/>
    </row>
    <row r="140" spans="1:5" x14ac:dyDescent="0.25">
      <c r="A140" s="86"/>
      <c r="B140" s="120"/>
      <c r="C140" s="120"/>
      <c r="D140" s="663"/>
      <c r="E140" s="640"/>
    </row>
    <row r="141" spans="1:5" s="646" customFormat="1" x14ac:dyDescent="0.25">
      <c r="A141" s="124"/>
      <c r="B141" s="121"/>
      <c r="C141" s="121"/>
      <c r="D141" s="662"/>
      <c r="E141" s="641"/>
    </row>
    <row r="142" spans="1:5" x14ac:dyDescent="0.25">
      <c r="A142" s="86"/>
      <c r="B142" s="120"/>
      <c r="C142" s="120"/>
      <c r="D142" s="663"/>
      <c r="E142" s="640"/>
    </row>
    <row r="143" spans="1:5" x14ac:dyDescent="0.25">
      <c r="A143" s="86"/>
      <c r="B143" s="120"/>
      <c r="C143" s="120"/>
      <c r="D143" s="663"/>
      <c r="E143" s="640"/>
    </row>
    <row r="144" spans="1:5" s="646" customFormat="1" x14ac:dyDescent="0.25">
      <c r="A144" s="124"/>
      <c r="B144" s="121"/>
      <c r="C144" s="121"/>
      <c r="D144" s="662"/>
      <c r="E144" s="641"/>
    </row>
    <row r="145" spans="1:5" x14ac:dyDescent="0.25">
      <c r="A145" s="86"/>
      <c r="B145" s="120"/>
      <c r="C145" s="120"/>
      <c r="D145" s="663"/>
      <c r="E145" s="640"/>
    </row>
    <row r="146" spans="1:5" x14ac:dyDescent="0.25">
      <c r="A146" s="86"/>
      <c r="B146" s="120"/>
      <c r="C146" s="120"/>
      <c r="D146" s="663"/>
      <c r="E146" s="640"/>
    </row>
    <row r="147" spans="1:5" x14ac:dyDescent="0.25">
      <c r="A147" s="86"/>
      <c r="B147" s="120"/>
      <c r="C147" s="120"/>
      <c r="D147" s="663"/>
      <c r="E147" s="640"/>
    </row>
    <row r="148" spans="1:5" x14ac:dyDescent="0.25">
      <c r="A148" s="86"/>
      <c r="B148" s="120"/>
      <c r="C148" s="120"/>
      <c r="D148" s="663"/>
      <c r="E148" s="640"/>
    </row>
    <row r="149" spans="1:5" ht="14.25" customHeight="1" x14ac:dyDescent="0.25">
      <c r="A149" s="86"/>
      <c r="B149" s="120"/>
      <c r="C149" s="120"/>
      <c r="D149" s="663"/>
      <c r="E149" s="640"/>
    </row>
    <row r="150" spans="1:5" x14ac:dyDescent="0.25">
      <c r="A150" s="124"/>
      <c r="B150" s="125"/>
      <c r="C150" s="125"/>
      <c r="D150" s="664"/>
      <c r="E150" s="641"/>
    </row>
    <row r="151" spans="1:5" x14ac:dyDescent="0.25">
      <c r="A151" s="124"/>
      <c r="B151" s="125"/>
      <c r="C151" s="125"/>
      <c r="D151" s="664"/>
      <c r="E151" s="640"/>
    </row>
    <row r="152" spans="1:5" x14ac:dyDescent="0.25">
      <c r="A152" s="86"/>
      <c r="B152" s="126"/>
      <c r="C152" s="126"/>
      <c r="D152" s="666"/>
      <c r="E152" s="640"/>
    </row>
    <row r="153" spans="1:5" s="646" customFormat="1" x14ac:dyDescent="0.25">
      <c r="A153" s="124"/>
      <c r="B153" s="125"/>
      <c r="C153" s="125"/>
      <c r="D153" s="664"/>
      <c r="E153" s="641"/>
    </row>
    <row r="154" spans="1:5" s="646" customFormat="1" x14ac:dyDescent="0.25">
      <c r="A154" s="124"/>
      <c r="B154" s="125"/>
      <c r="C154" s="125"/>
      <c r="D154" s="664"/>
      <c r="E154" s="640"/>
    </row>
    <row r="155" spans="1:5" x14ac:dyDescent="0.25">
      <c r="A155" s="86"/>
      <c r="B155" s="126"/>
      <c r="C155" s="126"/>
      <c r="D155" s="666"/>
      <c r="E155" s="640"/>
    </row>
    <row r="156" spans="1:5" x14ac:dyDescent="0.25">
      <c r="A156" s="86"/>
      <c r="B156" s="126"/>
      <c r="C156" s="126"/>
      <c r="D156" s="666"/>
      <c r="E156" s="640"/>
    </row>
    <row r="157" spans="1:5" x14ac:dyDescent="0.25">
      <c r="A157" s="86"/>
      <c r="B157" s="126"/>
      <c r="C157" s="126"/>
      <c r="D157" s="666"/>
      <c r="E157" s="640"/>
    </row>
    <row r="158" spans="1:5" ht="14.25" customHeight="1" x14ac:dyDescent="0.25">
      <c r="A158" s="86"/>
      <c r="B158" s="126"/>
      <c r="C158" s="126"/>
      <c r="D158" s="666"/>
      <c r="E158" s="640"/>
    </row>
    <row r="159" spans="1:5" s="646" customFormat="1" x14ac:dyDescent="0.25">
      <c r="A159" s="124"/>
      <c r="B159" s="125"/>
      <c r="C159" s="125"/>
      <c r="D159" s="664"/>
      <c r="E159" s="641"/>
    </row>
    <row r="160" spans="1:5" x14ac:dyDescent="0.25">
      <c r="A160" s="86"/>
      <c r="B160" s="120"/>
      <c r="C160" s="120"/>
      <c r="D160" s="663"/>
      <c r="E160" s="640"/>
    </row>
    <row r="161" spans="1:5" x14ac:dyDescent="0.25">
      <c r="A161" s="86"/>
      <c r="B161" s="120"/>
      <c r="C161" s="120"/>
      <c r="D161" s="663"/>
      <c r="E161" s="640"/>
    </row>
    <row r="162" spans="1:5" x14ac:dyDescent="0.25">
      <c r="A162" s="86"/>
      <c r="B162" s="120"/>
      <c r="C162" s="120"/>
      <c r="D162" s="663"/>
      <c r="E162" s="640"/>
    </row>
    <row r="163" spans="1:5" x14ac:dyDescent="0.25">
      <c r="A163" s="86"/>
      <c r="B163" s="120"/>
      <c r="C163" s="120"/>
      <c r="D163" s="663"/>
      <c r="E163" s="640"/>
    </row>
    <row r="164" spans="1:5" x14ac:dyDescent="0.25">
      <c r="A164" s="124"/>
      <c r="B164" s="125"/>
      <c r="C164" s="125"/>
      <c r="D164" s="664"/>
      <c r="E164" s="641"/>
    </row>
    <row r="165" spans="1:5" x14ac:dyDescent="0.25">
      <c r="B165" s="645"/>
    </row>
  </sheetData>
  <sheetProtection selectLockedCells="1" selectUnlockedCells="1"/>
  <mergeCells count="1">
    <mergeCell ref="A1:B1"/>
  </mergeCells>
  <printOptions horizontalCentered="1"/>
  <pageMargins left="0.15748031496062992" right="0.15748031496062992" top="1.1811023622047245" bottom="0.19685039370078741" header="0.51181102362204722" footer="0.51181102362204722"/>
  <pageSetup paperSize="9" scale="90" firstPageNumber="0" orientation="portrait" r:id="rId1"/>
  <headerFooter alignWithMargins="0">
    <oddHeader>&amp;LPécsely Község Önkormányzata&amp;C
FELHALMOZÁSI KIADÁSOK 2016. ÉV
8. melléklet
az önkormányzat 2016. évi költségvetési gazdálkodási beszámolójáról szóló 8/2017. (V.30.) önkormányzati rendeletéhez&amp;R&amp;P. oldal
 forint</oddHeader>
  </headerFooter>
  <rowBreaks count="2" manualBreakCount="2">
    <brk id="66" max="16383" man="1"/>
    <brk id="124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N71"/>
  <sheetViews>
    <sheetView view="pageLayout" zoomScaleSheetLayoutView="89" workbookViewId="0">
      <selection activeCell="A6" sqref="A6"/>
    </sheetView>
  </sheetViews>
  <sheetFormatPr defaultColWidth="9.109375" defaultRowHeight="13.2" x14ac:dyDescent="0.25"/>
  <cols>
    <col min="1" max="1" width="30.44140625" style="43" customWidth="1"/>
    <col min="2" max="2" width="11.33203125" style="12" bestFit="1" customWidth="1"/>
    <col min="3" max="4" width="12.44140625" style="12" bestFit="1" customWidth="1"/>
    <col min="5" max="5" width="6.44140625" style="277" customWidth="1"/>
    <col min="6" max="6" width="45.88671875" style="43" customWidth="1"/>
    <col min="7" max="9" width="13" style="12" customWidth="1"/>
    <col min="10" max="10" width="7.5546875" style="277" customWidth="1"/>
    <col min="11" max="11" width="9.109375" style="12"/>
    <col min="12" max="12" width="10.5546875" style="12" customWidth="1"/>
    <col min="13" max="13" width="9.109375" style="12"/>
    <col min="14" max="14" width="12.33203125" style="12" customWidth="1"/>
    <col min="15" max="16384" width="9.109375" style="12"/>
  </cols>
  <sheetData>
    <row r="2" spans="1:14" x14ac:dyDescent="0.25">
      <c r="F2" s="44"/>
      <c r="G2" s="39"/>
      <c r="H2" s="39"/>
      <c r="I2" s="39"/>
      <c r="J2" s="283"/>
    </row>
    <row r="4" spans="1:14" ht="15.75" customHeight="1" x14ac:dyDescent="0.3">
      <c r="A4" s="674" t="s">
        <v>206</v>
      </c>
      <c r="B4" s="674"/>
      <c r="C4" s="674"/>
      <c r="D4" s="674"/>
      <c r="E4" s="674"/>
      <c r="F4" s="674"/>
      <c r="G4" s="674"/>
      <c r="H4" s="674"/>
      <c r="I4" s="674"/>
      <c r="J4" s="674"/>
    </row>
    <row r="5" spans="1:14" ht="13.8" thickBot="1" x14ac:dyDescent="0.3"/>
    <row r="6" spans="1:14" s="43" customFormat="1" ht="27.6" x14ac:dyDescent="0.25">
      <c r="A6" s="255" t="s">
        <v>186</v>
      </c>
      <c r="B6" s="256" t="s">
        <v>290</v>
      </c>
      <c r="C6" s="256" t="s">
        <v>953</v>
      </c>
      <c r="D6" s="256" t="s">
        <v>313</v>
      </c>
      <c r="E6" s="256" t="s">
        <v>314</v>
      </c>
      <c r="F6" s="291" t="s">
        <v>186</v>
      </c>
      <c r="G6" s="256" t="s">
        <v>290</v>
      </c>
      <c r="H6" s="256" t="s">
        <v>953</v>
      </c>
      <c r="I6" s="256" t="s">
        <v>313</v>
      </c>
      <c r="J6" s="284" t="s">
        <v>314</v>
      </c>
    </row>
    <row r="7" spans="1:14" ht="26.25" customHeight="1" x14ac:dyDescent="0.25">
      <c r="A7" s="292" t="s">
        <v>98</v>
      </c>
      <c r="B7" s="285">
        <f>'4.sz.tábla'!B4</f>
        <v>30097837</v>
      </c>
      <c r="C7" s="285">
        <f>'4.sz.tábla'!C4</f>
        <v>33029837</v>
      </c>
      <c r="D7" s="285">
        <f>'4.sz.tábla'!D4</f>
        <v>33029297</v>
      </c>
      <c r="E7" s="286">
        <f>D7/C7*100</f>
        <v>99.998365114547795</v>
      </c>
      <c r="F7" s="68" t="s">
        <v>84</v>
      </c>
      <c r="G7" s="285">
        <f>'6.sz.tábla'!B3</f>
        <v>13077000</v>
      </c>
      <c r="H7" s="285">
        <f>'6.sz.tábla'!C3</f>
        <v>14622000</v>
      </c>
      <c r="I7" s="285">
        <f>'6.sz.tábla'!D3</f>
        <v>14218314</v>
      </c>
      <c r="J7" s="278">
        <f>I7/H7*100</f>
        <v>97.239187525646287</v>
      </c>
    </row>
    <row r="8" spans="1:14" ht="13.8" x14ac:dyDescent="0.25">
      <c r="A8" s="293" t="s">
        <v>99</v>
      </c>
      <c r="B8" s="285">
        <f>'4.sz.tábla'!B6</f>
        <v>20450163</v>
      </c>
      <c r="C8" s="285">
        <f>'4.sz.tábla'!C6</f>
        <v>24429163</v>
      </c>
      <c r="D8" s="285">
        <f>'4.sz.tábla'!D6</f>
        <v>25199240</v>
      </c>
      <c r="E8" s="286">
        <f>D8/C8*100</f>
        <v>103.15228565137495</v>
      </c>
      <c r="F8" s="68" t="s">
        <v>100</v>
      </c>
      <c r="G8" s="285">
        <f>'6.sz.tábla'!B4</f>
        <v>2907000</v>
      </c>
      <c r="H8" s="285">
        <f>'6.sz.tábla'!C4</f>
        <v>3666000</v>
      </c>
      <c r="I8" s="285">
        <f>'6.sz.tábla'!D4</f>
        <v>3663608</v>
      </c>
      <c r="J8" s="278">
        <f>I8/H8*100</f>
        <v>99.934751773049641</v>
      </c>
    </row>
    <row r="9" spans="1:14" ht="15" x14ac:dyDescent="0.25">
      <c r="A9" s="69" t="s">
        <v>101</v>
      </c>
      <c r="B9" s="285">
        <f>'4.sz.tábla'!B7</f>
        <v>6600000</v>
      </c>
      <c r="C9" s="285">
        <f>'4.sz.tábla'!C7</f>
        <v>9722000</v>
      </c>
      <c r="D9" s="285">
        <f>'4.sz.tábla'!D7</f>
        <v>9738934</v>
      </c>
      <c r="E9" s="286">
        <f t="shared" ref="E9:E26" si="0">D9/C9*100</f>
        <v>100.17418226702324</v>
      </c>
      <c r="F9" s="68" t="s">
        <v>102</v>
      </c>
      <c r="G9" s="285">
        <f>'6.sz.tábla'!B5</f>
        <v>28980000</v>
      </c>
      <c r="H9" s="285">
        <f>'6.sz.tábla'!C5</f>
        <v>29408000</v>
      </c>
      <c r="I9" s="285">
        <f>'6.sz.tábla'!D5</f>
        <v>25606124</v>
      </c>
      <c r="J9" s="278">
        <f t="shared" ref="J9:J26" si="1">I9/H9*100</f>
        <v>87.071966811751906</v>
      </c>
      <c r="K9" s="12" t="e">
        <f>SUM(#REF!)</f>
        <v>#REF!</v>
      </c>
      <c r="L9" s="5"/>
      <c r="M9" s="6"/>
      <c r="N9" s="6"/>
    </row>
    <row r="10" spans="1:14" ht="41.4" x14ac:dyDescent="0.25">
      <c r="A10" s="293" t="s">
        <v>103</v>
      </c>
      <c r="B10" s="285">
        <f>'4.sz.tábla'!B9</f>
        <v>0</v>
      </c>
      <c r="C10" s="285">
        <f>'4.sz.tábla'!C9</f>
        <v>20000</v>
      </c>
      <c r="D10" s="285">
        <f>'4.sz.tábla'!D9</f>
        <v>20000</v>
      </c>
      <c r="E10" s="286">
        <f t="shared" si="0"/>
        <v>100</v>
      </c>
      <c r="F10" s="68" t="s">
        <v>85</v>
      </c>
      <c r="G10" s="285">
        <f>'6.sz.tábla'!B42</f>
        <v>1865000</v>
      </c>
      <c r="H10" s="285">
        <f>'6.sz.tábla'!C42</f>
        <v>4642000</v>
      </c>
      <c r="I10" s="285">
        <f>'6.sz.tábla'!D42</f>
        <v>4060610</v>
      </c>
      <c r="J10" s="278">
        <f t="shared" si="1"/>
        <v>87.475441619991372</v>
      </c>
    </row>
    <row r="11" spans="1:14" ht="13.8" x14ac:dyDescent="0.25">
      <c r="A11" s="69"/>
      <c r="B11" s="13"/>
      <c r="C11" s="13"/>
      <c r="D11" s="13"/>
      <c r="E11" s="286"/>
      <c r="F11" s="68" t="s">
        <v>83</v>
      </c>
      <c r="G11" s="285">
        <f>'6.sz.tábla'!B29</f>
        <v>9334000</v>
      </c>
      <c r="H11" s="285">
        <f>'6.sz.tábla'!C29</f>
        <v>10112000</v>
      </c>
      <c r="I11" s="285">
        <f>'6.sz.tábla'!D29</f>
        <v>9658786</v>
      </c>
      <c r="J11" s="278">
        <f t="shared" si="1"/>
        <v>95.518057753164555</v>
      </c>
      <c r="K11" s="12" t="e">
        <f>SUM(#REF!)</f>
        <v>#REF!</v>
      </c>
    </row>
    <row r="12" spans="1:14" ht="13.8" x14ac:dyDescent="0.25">
      <c r="A12" s="69"/>
      <c r="B12" s="13"/>
      <c r="C12" s="13"/>
      <c r="D12" s="13"/>
      <c r="E12" s="286"/>
      <c r="F12" s="68" t="s">
        <v>196</v>
      </c>
      <c r="G12" s="285">
        <f>'6.sz.tábla'!B28</f>
        <v>0</v>
      </c>
      <c r="H12" s="285">
        <f>'6.sz.tábla'!C28</f>
        <v>72000</v>
      </c>
      <c r="I12" s="285">
        <f>'6.sz.tábla'!D28</f>
        <v>71507</v>
      </c>
      <c r="J12" s="278">
        <f t="shared" si="1"/>
        <v>99.31527777777778</v>
      </c>
    </row>
    <row r="13" spans="1:14" ht="27.6" x14ac:dyDescent="0.25">
      <c r="A13" s="293"/>
      <c r="B13" s="13"/>
      <c r="C13" s="13"/>
      <c r="D13" s="13"/>
      <c r="E13" s="286"/>
      <c r="F13" s="68" t="s">
        <v>197</v>
      </c>
      <c r="G13" s="285">
        <f>'6.sz.tábla'!B26</f>
        <v>8699000</v>
      </c>
      <c r="H13" s="285">
        <f>'6.sz.tábla'!C26</f>
        <v>9396000</v>
      </c>
      <c r="I13" s="285">
        <f>'6.sz.tábla'!D26</f>
        <v>9043327</v>
      </c>
      <c r="J13" s="278">
        <f t="shared" si="1"/>
        <v>96.246562366964667</v>
      </c>
      <c r="K13" s="12" t="e">
        <f>SUM(#REF!)</f>
        <v>#REF!</v>
      </c>
    </row>
    <row r="14" spans="1:14" ht="27.6" x14ac:dyDescent="0.25">
      <c r="A14" s="294"/>
      <c r="B14" s="13"/>
      <c r="C14" s="13"/>
      <c r="D14" s="13"/>
      <c r="E14" s="286"/>
      <c r="F14" s="287" t="s">
        <v>198</v>
      </c>
      <c r="G14" s="285">
        <f>'6.sz.tábla'!B27</f>
        <v>635000</v>
      </c>
      <c r="H14" s="285">
        <f>'6.sz.tábla'!C27</f>
        <v>644000</v>
      </c>
      <c r="I14" s="285">
        <f>'6.sz.tábla'!D27</f>
        <v>543952</v>
      </c>
      <c r="J14" s="278">
        <f t="shared" si="1"/>
        <v>84.464596273291932</v>
      </c>
    </row>
    <row r="15" spans="1:14" ht="27.6" x14ac:dyDescent="0.25">
      <c r="A15" s="293"/>
      <c r="B15" s="13"/>
      <c r="C15" s="13"/>
      <c r="D15" s="13"/>
      <c r="E15" s="286"/>
      <c r="F15" s="68" t="s">
        <v>199</v>
      </c>
      <c r="G15" s="285">
        <f>'6.sz.tábla'!B32</f>
        <v>0</v>
      </c>
      <c r="H15" s="13">
        <v>0</v>
      </c>
      <c r="I15" s="13">
        <v>0</v>
      </c>
      <c r="J15" s="278"/>
    </row>
    <row r="16" spans="1:14" ht="13.8" x14ac:dyDescent="0.25">
      <c r="A16" s="69"/>
      <c r="B16" s="13"/>
      <c r="C16" s="13"/>
      <c r="D16" s="13"/>
      <c r="E16" s="286"/>
      <c r="F16" s="68" t="s">
        <v>191</v>
      </c>
      <c r="G16" s="285">
        <f>'4.sz.tábla'!B24</f>
        <v>18507000</v>
      </c>
      <c r="H16" s="285">
        <f>'4.sz.tábla'!C24</f>
        <v>10129000</v>
      </c>
      <c r="I16" s="285">
        <f>'4.sz.tábla'!D24</f>
        <v>0</v>
      </c>
      <c r="J16" s="278">
        <f t="shared" si="1"/>
        <v>0</v>
      </c>
    </row>
    <row r="17" spans="1:10" s="1" customFormat="1" ht="27.6" x14ac:dyDescent="0.25">
      <c r="A17" s="71" t="s">
        <v>104</v>
      </c>
      <c r="B17" s="14">
        <f t="shared" ref="B17:D17" si="2">SUM(B7:B16)</f>
        <v>57148000</v>
      </c>
      <c r="C17" s="14">
        <f t="shared" si="2"/>
        <v>67201000</v>
      </c>
      <c r="D17" s="14">
        <f t="shared" si="2"/>
        <v>67987471</v>
      </c>
      <c r="E17" s="279">
        <f t="shared" si="0"/>
        <v>101.17032633442955</v>
      </c>
      <c r="F17" s="288" t="s">
        <v>105</v>
      </c>
      <c r="G17" s="14">
        <f t="shared" ref="G17:I17" si="3">G7+G8+G9+G10+G11+G16</f>
        <v>74670000</v>
      </c>
      <c r="H17" s="14">
        <f t="shared" si="3"/>
        <v>72579000</v>
      </c>
      <c r="I17" s="14">
        <f t="shared" si="3"/>
        <v>57207442</v>
      </c>
      <c r="J17" s="280">
        <f t="shared" si="1"/>
        <v>78.82092891883326</v>
      </c>
    </row>
    <row r="18" spans="1:10" s="1" customFormat="1" ht="13.8" x14ac:dyDescent="0.25">
      <c r="A18" s="71" t="s">
        <v>106</v>
      </c>
      <c r="B18" s="14">
        <f>B17-G17</f>
        <v>-17522000</v>
      </c>
      <c r="C18" s="14">
        <f>C17-H17</f>
        <v>-5378000</v>
      </c>
      <c r="D18" s="14">
        <f>D17-I17</f>
        <v>10780029</v>
      </c>
      <c r="E18" s="279"/>
      <c r="F18" s="288" t="s">
        <v>107</v>
      </c>
      <c r="G18" s="14"/>
      <c r="H18" s="14"/>
      <c r="I18" s="14"/>
      <c r="J18" s="278"/>
    </row>
    <row r="19" spans="1:10" s="1" customFormat="1" ht="27.6" x14ac:dyDescent="0.25">
      <c r="A19" s="71" t="s">
        <v>108</v>
      </c>
      <c r="B19" s="14">
        <f t="shared" ref="B19:D19" si="4">SUM(B20)</f>
        <v>5000000</v>
      </c>
      <c r="C19" s="14">
        <f t="shared" si="4"/>
        <v>5474000</v>
      </c>
      <c r="D19" s="14">
        <f t="shared" si="4"/>
        <v>5474000</v>
      </c>
      <c r="E19" s="279">
        <f t="shared" si="0"/>
        <v>100</v>
      </c>
      <c r="F19" s="288" t="s">
        <v>109</v>
      </c>
      <c r="G19" s="14">
        <f>SUM(G20:G20)</f>
        <v>1377000</v>
      </c>
      <c r="H19" s="14">
        <f>SUM(H20:H21)</f>
        <v>1796000</v>
      </c>
      <c r="I19" s="289">
        <f>SUM(I20:I22)</f>
        <v>71491905</v>
      </c>
      <c r="J19" s="280">
        <f t="shared" si="1"/>
        <v>3980.6183184855236</v>
      </c>
    </row>
    <row r="20" spans="1:10" ht="13.8" x14ac:dyDescent="0.25">
      <c r="A20" s="69" t="s">
        <v>110</v>
      </c>
      <c r="B20" s="285">
        <f>'5.sz.tábla'!B75</f>
        <v>5000000</v>
      </c>
      <c r="C20" s="285">
        <f>'5.sz.tábla'!C75</f>
        <v>5474000</v>
      </c>
      <c r="D20" s="285">
        <f>'5.sz.tábla'!D75</f>
        <v>5474000</v>
      </c>
      <c r="E20" s="286">
        <f t="shared" si="0"/>
        <v>100</v>
      </c>
      <c r="F20" s="68" t="s">
        <v>201</v>
      </c>
      <c r="G20" s="285">
        <f>'4.sz.tábla'!B30</f>
        <v>1377000</v>
      </c>
      <c r="H20" s="285">
        <f>'4.sz.tábla'!C30</f>
        <v>1796000</v>
      </c>
      <c r="I20" s="285">
        <f>'4.sz.tábla'!D30</f>
        <v>1491905</v>
      </c>
      <c r="J20" s="278">
        <f t="shared" si="1"/>
        <v>83.068207126948778</v>
      </c>
    </row>
    <row r="21" spans="1:10" s="1" customFormat="1" ht="27.6" x14ac:dyDescent="0.25">
      <c r="A21" s="71" t="s">
        <v>111</v>
      </c>
      <c r="B21" s="288">
        <f t="shared" ref="B21:D21" si="5">SUM(B22:B25)</f>
        <v>25380000</v>
      </c>
      <c r="C21" s="288">
        <f t="shared" si="5"/>
        <v>26501000</v>
      </c>
      <c r="D21" s="288">
        <f t="shared" si="5"/>
        <v>96501213</v>
      </c>
      <c r="E21" s="279">
        <f t="shared" si="0"/>
        <v>364.14177955548848</v>
      </c>
      <c r="F21" s="68" t="s">
        <v>202</v>
      </c>
      <c r="G21" s="14"/>
      <c r="H21" s="14"/>
      <c r="I21" s="14"/>
      <c r="J21" s="278"/>
    </row>
    <row r="22" spans="1:10" ht="27.6" x14ac:dyDescent="0.25">
      <c r="A22" s="295" t="s">
        <v>112</v>
      </c>
      <c r="B22" s="13"/>
      <c r="C22" s="13"/>
      <c r="D22" s="13"/>
      <c r="E22" s="286"/>
      <c r="F22" s="68" t="s">
        <v>203</v>
      </c>
      <c r="G22" s="14"/>
      <c r="H22" s="14"/>
      <c r="I22" s="13">
        <v>70000000</v>
      </c>
      <c r="J22" s="278"/>
    </row>
    <row r="23" spans="1:10" ht="13.8" x14ac:dyDescent="0.25">
      <c r="A23" s="69" t="s">
        <v>113</v>
      </c>
      <c r="B23" s="13"/>
      <c r="C23" s="13"/>
      <c r="D23" s="13"/>
      <c r="E23" s="286"/>
      <c r="F23" s="287"/>
      <c r="G23" s="290"/>
      <c r="H23" s="290"/>
      <c r="I23" s="290"/>
      <c r="J23" s="278"/>
    </row>
    <row r="24" spans="1:10" ht="27.6" x14ac:dyDescent="0.25">
      <c r="A24" s="69" t="s">
        <v>246</v>
      </c>
      <c r="B24" s="285">
        <f>'5.sz.tábla'!B88</f>
        <v>380000</v>
      </c>
      <c r="C24" s="285">
        <f>'5.sz.tábla'!C88</f>
        <v>1501000</v>
      </c>
      <c r="D24" s="285">
        <f>'5.sz.tábla'!D88</f>
        <v>1501213</v>
      </c>
      <c r="E24" s="286">
        <f t="shared" si="0"/>
        <v>100.01419053964025</v>
      </c>
      <c r="F24" s="287"/>
      <c r="G24" s="290"/>
      <c r="H24" s="290"/>
      <c r="I24" s="290"/>
      <c r="J24" s="278"/>
    </row>
    <row r="25" spans="1:10" ht="13.8" x14ac:dyDescent="0.25">
      <c r="A25" s="69" t="s">
        <v>288</v>
      </c>
      <c r="B25" s="285">
        <f>'5.sz.tábla'!B87</f>
        <v>25000000</v>
      </c>
      <c r="C25" s="285">
        <f>'5.sz.tábla'!C87</f>
        <v>25000000</v>
      </c>
      <c r="D25" s="285">
        <f>'5.sz.tábla'!D87</f>
        <v>95000000</v>
      </c>
      <c r="E25" s="286">
        <f t="shared" si="0"/>
        <v>380</v>
      </c>
      <c r="F25" s="287"/>
      <c r="G25" s="290"/>
      <c r="H25" s="290"/>
      <c r="I25" s="290"/>
      <c r="J25" s="278"/>
    </row>
    <row r="26" spans="1:10" ht="14.4" thickBot="1" x14ac:dyDescent="0.3">
      <c r="A26" s="296" t="s">
        <v>114</v>
      </c>
      <c r="B26" s="70">
        <f t="shared" ref="B26:D26" si="6">B17+B19+B21</f>
        <v>87528000</v>
      </c>
      <c r="C26" s="70">
        <f t="shared" si="6"/>
        <v>99176000</v>
      </c>
      <c r="D26" s="70">
        <f t="shared" si="6"/>
        <v>169962684</v>
      </c>
      <c r="E26" s="281">
        <f t="shared" si="0"/>
        <v>171.37481245462612</v>
      </c>
      <c r="F26" s="297" t="s">
        <v>115</v>
      </c>
      <c r="G26" s="70">
        <f>G17+G19</f>
        <v>76047000</v>
      </c>
      <c r="H26" s="70">
        <f>H19+H17</f>
        <v>74375000</v>
      </c>
      <c r="I26" s="70">
        <f>I19+I17</f>
        <v>128699347</v>
      </c>
      <c r="J26" s="298">
        <f t="shared" si="1"/>
        <v>173.04113882352939</v>
      </c>
    </row>
    <row r="28" spans="1:10" ht="15.75" customHeight="1" x14ac:dyDescent="0.3">
      <c r="A28" s="674" t="s">
        <v>207</v>
      </c>
      <c r="B28" s="674"/>
      <c r="C28" s="674"/>
      <c r="D28" s="674"/>
      <c r="E28" s="674"/>
      <c r="F28" s="674"/>
      <c r="G28" s="674"/>
      <c r="H28" s="674"/>
      <c r="I28" s="674"/>
      <c r="J28" s="674"/>
    </row>
    <row r="29" spans="1:10" ht="13.8" thickBot="1" x14ac:dyDescent="0.3"/>
    <row r="30" spans="1:10" s="43" customFormat="1" ht="27.6" x14ac:dyDescent="0.25">
      <c r="A30" s="301" t="s">
        <v>116</v>
      </c>
      <c r="B30" s="256" t="s">
        <v>290</v>
      </c>
      <c r="C30" s="256" t="s">
        <v>953</v>
      </c>
      <c r="D30" s="256" t="s">
        <v>313</v>
      </c>
      <c r="E30" s="256" t="s">
        <v>314</v>
      </c>
      <c r="F30" s="302" t="s">
        <v>117</v>
      </c>
      <c r="G30" s="256" t="s">
        <v>290</v>
      </c>
      <c r="H30" s="256" t="s">
        <v>953</v>
      </c>
      <c r="I30" s="256" t="s">
        <v>313</v>
      </c>
      <c r="J30" s="284" t="s">
        <v>314</v>
      </c>
    </row>
    <row r="31" spans="1:10" ht="41.4" x14ac:dyDescent="0.25">
      <c r="A31" s="293" t="s">
        <v>118</v>
      </c>
      <c r="B31" s="285">
        <f>'4.sz.tábla'!B5</f>
        <v>0</v>
      </c>
      <c r="C31" s="285">
        <f>'4.sz.tábla'!C5</f>
        <v>22516000</v>
      </c>
      <c r="D31" s="285">
        <f>'4.sz.tábla'!D5</f>
        <v>22516342</v>
      </c>
      <c r="E31" s="286">
        <f>D31/C31*100</f>
        <v>100.0015189198792</v>
      </c>
      <c r="F31" s="68" t="s">
        <v>119</v>
      </c>
      <c r="G31" s="285">
        <f>'4.sz.tábla'!B22</f>
        <v>4200000</v>
      </c>
      <c r="H31" s="285">
        <f>'4.sz.tábla'!C22</f>
        <v>5254000</v>
      </c>
      <c r="I31" s="285">
        <f>'4.sz.tábla'!D22</f>
        <v>3969650</v>
      </c>
      <c r="J31" s="278">
        <f>'4.sz.tábla'!E22</f>
        <v>75.554815378759045</v>
      </c>
    </row>
    <row r="32" spans="1:10" ht="13.8" x14ac:dyDescent="0.25">
      <c r="A32" s="69" t="s">
        <v>120</v>
      </c>
      <c r="B32" s="285">
        <f>'4.sz.tábla'!B8</f>
        <v>5000000</v>
      </c>
      <c r="C32" s="285">
        <f>'4.sz.tábla'!C8</f>
        <v>0</v>
      </c>
      <c r="D32" s="285">
        <f>'4.sz.tábla'!D8</f>
        <v>0</v>
      </c>
      <c r="E32" s="286"/>
      <c r="F32" s="68" t="s">
        <v>121</v>
      </c>
      <c r="G32" s="68">
        <v>0</v>
      </c>
      <c r="H32" s="68">
        <v>0</v>
      </c>
      <c r="I32" s="68">
        <v>0</v>
      </c>
      <c r="J32" s="278">
        <v>0</v>
      </c>
    </row>
    <row r="33" spans="1:10" ht="27.6" x14ac:dyDescent="0.25">
      <c r="A33" s="69" t="s">
        <v>122</v>
      </c>
      <c r="B33" s="285">
        <f>'4.sz.tábla'!B10</f>
        <v>0</v>
      </c>
      <c r="C33" s="285">
        <f>'4.sz.tábla'!C10</f>
        <v>1915000</v>
      </c>
      <c r="D33" s="285">
        <f>'4.sz.tábla'!D10</f>
        <v>1915000</v>
      </c>
      <c r="E33" s="286">
        <f t="shared" ref="E33:E46" si="7">D33/C33*100</f>
        <v>100</v>
      </c>
      <c r="F33" s="68" t="s">
        <v>123</v>
      </c>
      <c r="G33" s="285">
        <f>'4.sz.tábla'!B23</f>
        <v>12281000</v>
      </c>
      <c r="H33" s="285">
        <f>'4.sz.tábla'!C23</f>
        <v>43907000</v>
      </c>
      <c r="I33" s="285">
        <f>'4.sz.tábla'!D23</f>
        <v>8719056</v>
      </c>
      <c r="J33" s="278">
        <f>'4.sz.tábla'!E23</f>
        <v>19.858008973512195</v>
      </c>
    </row>
    <row r="34" spans="1:10" ht="13.8" x14ac:dyDescent="0.25">
      <c r="A34" s="69"/>
      <c r="B34" s="13"/>
      <c r="C34" s="13"/>
      <c r="D34" s="13"/>
      <c r="E34" s="286"/>
      <c r="F34" s="68" t="s">
        <v>124</v>
      </c>
      <c r="G34" s="13">
        <f>SUM(G35:G38)</f>
        <v>0</v>
      </c>
      <c r="H34" s="13">
        <f t="shared" ref="H34:J34" si="8">SUM(H35:H38)</f>
        <v>71000</v>
      </c>
      <c r="I34" s="13">
        <f t="shared" si="8"/>
        <v>71000</v>
      </c>
      <c r="J34" s="278">
        <f t="shared" si="8"/>
        <v>100</v>
      </c>
    </row>
    <row r="35" spans="1:10" ht="27.6" x14ac:dyDescent="0.25">
      <c r="A35" s="69"/>
      <c r="B35" s="68"/>
      <c r="C35" s="68"/>
      <c r="D35" s="68"/>
      <c r="E35" s="286"/>
      <c r="F35" s="68" t="s">
        <v>125</v>
      </c>
      <c r="G35" s="68"/>
      <c r="H35" s="68"/>
      <c r="I35" s="68"/>
      <c r="J35" s="278"/>
    </row>
    <row r="36" spans="1:10" ht="27" customHeight="1" x14ac:dyDescent="0.25">
      <c r="A36" s="69"/>
      <c r="B36" s="68"/>
      <c r="C36" s="68"/>
      <c r="D36" s="68"/>
      <c r="E36" s="286"/>
      <c r="F36" s="299" t="s">
        <v>126</v>
      </c>
      <c r="G36" s="300">
        <f>'8.sz.tábla'!B37</f>
        <v>0</v>
      </c>
      <c r="H36" s="300">
        <f>'8.sz.tábla'!C37</f>
        <v>71000</v>
      </c>
      <c r="I36" s="300">
        <f>'8.sz.tábla'!D37</f>
        <v>71000</v>
      </c>
      <c r="J36" s="303">
        <f>'8.sz.tábla'!E37</f>
        <v>100</v>
      </c>
    </row>
    <row r="37" spans="1:10" ht="27.6" x14ac:dyDescent="0.25">
      <c r="A37" s="69"/>
      <c r="B37" s="13"/>
      <c r="C37" s="13"/>
      <c r="D37" s="13"/>
      <c r="E37" s="286"/>
      <c r="F37" s="68" t="s">
        <v>204</v>
      </c>
      <c r="G37" s="13"/>
      <c r="H37" s="13"/>
      <c r="I37" s="13"/>
      <c r="J37" s="278"/>
    </row>
    <row r="38" spans="1:10" ht="27.6" x14ac:dyDescent="0.25">
      <c r="A38" s="69"/>
      <c r="B38" s="13"/>
      <c r="C38" s="13"/>
      <c r="D38" s="13"/>
      <c r="E38" s="286"/>
      <c r="F38" s="68" t="s">
        <v>127</v>
      </c>
      <c r="G38" s="13"/>
      <c r="H38" s="13"/>
      <c r="I38" s="13"/>
      <c r="J38" s="278"/>
    </row>
    <row r="39" spans="1:10" s="1" customFormat="1" ht="27.6" x14ac:dyDescent="0.25">
      <c r="A39" s="71" t="s">
        <v>128</v>
      </c>
      <c r="B39" s="14">
        <f t="shared" ref="B39:D39" si="9">SUM(B31:B37)</f>
        <v>5000000</v>
      </c>
      <c r="C39" s="14">
        <f t="shared" si="9"/>
        <v>24431000</v>
      </c>
      <c r="D39" s="14">
        <f t="shared" si="9"/>
        <v>24431342</v>
      </c>
      <c r="E39" s="279">
        <f t="shared" si="7"/>
        <v>100.00139986083254</v>
      </c>
      <c r="F39" s="288" t="s">
        <v>129</v>
      </c>
      <c r="G39" s="14">
        <f t="shared" ref="G39:J39" si="10">SUM(G31:G34)</f>
        <v>16481000</v>
      </c>
      <c r="H39" s="14">
        <f t="shared" si="10"/>
        <v>49232000</v>
      </c>
      <c r="I39" s="14">
        <f t="shared" si="10"/>
        <v>12759706</v>
      </c>
      <c r="J39" s="280">
        <f t="shared" si="10"/>
        <v>195.41282435227123</v>
      </c>
    </row>
    <row r="40" spans="1:10" s="1" customFormat="1" ht="13.8" x14ac:dyDescent="0.25">
      <c r="A40" s="71" t="s">
        <v>130</v>
      </c>
      <c r="B40" s="14"/>
      <c r="C40" s="14"/>
      <c r="D40" s="14">
        <f>D39-I39</f>
        <v>11671636</v>
      </c>
      <c r="E40" s="286"/>
      <c r="F40" s="288" t="s">
        <v>131</v>
      </c>
      <c r="G40" s="14">
        <f>B39-G39</f>
        <v>-11481000</v>
      </c>
      <c r="H40" s="14">
        <f>C39-H39</f>
        <v>-24801000</v>
      </c>
      <c r="I40" s="14"/>
      <c r="J40" s="280"/>
    </row>
    <row r="41" spans="1:10" s="1" customFormat="1" ht="41.4" x14ac:dyDescent="0.25">
      <c r="A41" s="71" t="s">
        <v>132</v>
      </c>
      <c r="B41" s="14">
        <f>SUM(B42)</f>
        <v>0</v>
      </c>
      <c r="C41" s="14">
        <f t="shared" ref="C41:D41" si="11">SUM(C42)</f>
        <v>0</v>
      </c>
      <c r="D41" s="14">
        <f t="shared" si="11"/>
        <v>0</v>
      </c>
      <c r="E41" s="286"/>
      <c r="F41" s="288" t="s">
        <v>133</v>
      </c>
      <c r="G41" s="14">
        <f>SUM(G42:G44)</f>
        <v>0</v>
      </c>
      <c r="H41" s="14">
        <f>SUM(H42:H43)</f>
        <v>0</v>
      </c>
      <c r="I41" s="14"/>
      <c r="J41" s="280">
        <f>SUM(J42:J43)</f>
        <v>0</v>
      </c>
    </row>
    <row r="42" spans="1:10" ht="13.8" x14ac:dyDescent="0.25">
      <c r="A42" s="69" t="s">
        <v>134</v>
      </c>
      <c r="B42" s="13">
        <v>0</v>
      </c>
      <c r="C42" s="13">
        <v>0</v>
      </c>
      <c r="D42" s="13">
        <v>0</v>
      </c>
      <c r="E42" s="286"/>
      <c r="F42" s="68" t="s">
        <v>135</v>
      </c>
      <c r="G42" s="13"/>
      <c r="H42" s="13"/>
      <c r="I42" s="13"/>
      <c r="J42" s="278"/>
    </row>
    <row r="43" spans="1:10" ht="41.4" x14ac:dyDescent="0.25">
      <c r="A43" s="71" t="s">
        <v>136</v>
      </c>
      <c r="B43" s="14">
        <f t="shared" ref="B43:D43" si="12">SUM(B44:B45)</f>
        <v>0</v>
      </c>
      <c r="C43" s="14">
        <f t="shared" si="12"/>
        <v>0</v>
      </c>
      <c r="D43" s="14">
        <f t="shared" si="12"/>
        <v>0</v>
      </c>
      <c r="E43" s="286"/>
      <c r="F43" s="68" t="s">
        <v>137</v>
      </c>
      <c r="G43" s="13"/>
      <c r="H43" s="13"/>
      <c r="I43" s="13"/>
      <c r="J43" s="278"/>
    </row>
    <row r="44" spans="1:10" ht="27.6" x14ac:dyDescent="0.25">
      <c r="A44" s="69" t="s">
        <v>138</v>
      </c>
      <c r="B44" s="13"/>
      <c r="C44" s="13"/>
      <c r="D44" s="13"/>
      <c r="E44" s="286"/>
      <c r="F44" s="68" t="s">
        <v>200</v>
      </c>
      <c r="G44" s="13"/>
      <c r="H44" s="13"/>
      <c r="I44" s="13"/>
      <c r="J44" s="278"/>
    </row>
    <row r="45" spans="1:10" ht="13.8" x14ac:dyDescent="0.25">
      <c r="A45" s="69" t="s">
        <v>139</v>
      </c>
      <c r="B45" s="13"/>
      <c r="C45" s="13"/>
      <c r="D45" s="13"/>
      <c r="E45" s="286"/>
      <c r="F45" s="68"/>
      <c r="G45" s="13"/>
      <c r="H45" s="13"/>
      <c r="I45" s="13"/>
      <c r="J45" s="278"/>
    </row>
    <row r="46" spans="1:10" s="1" customFormat="1" ht="14.4" thickBot="1" x14ac:dyDescent="0.3">
      <c r="A46" s="296" t="s">
        <v>140</v>
      </c>
      <c r="B46" s="70">
        <f t="shared" ref="B46:D46" si="13">B39+B41+B43</f>
        <v>5000000</v>
      </c>
      <c r="C46" s="70">
        <f t="shared" si="13"/>
        <v>24431000</v>
      </c>
      <c r="D46" s="70">
        <f t="shared" si="13"/>
        <v>24431342</v>
      </c>
      <c r="E46" s="281">
        <f t="shared" si="7"/>
        <v>100.00139986083254</v>
      </c>
      <c r="F46" s="297" t="s">
        <v>141</v>
      </c>
      <c r="G46" s="70">
        <f t="shared" ref="G46:J46" si="14">G39+G41</f>
        <v>16481000</v>
      </c>
      <c r="H46" s="70">
        <f t="shared" si="14"/>
        <v>49232000</v>
      </c>
      <c r="I46" s="70">
        <f t="shared" si="14"/>
        <v>12759706</v>
      </c>
      <c r="J46" s="298">
        <f t="shared" si="14"/>
        <v>195.41282435227123</v>
      </c>
    </row>
    <row r="47" spans="1:10" s="1" customFormat="1" ht="13.8" x14ac:dyDescent="0.25">
      <c r="A47" s="306"/>
      <c r="B47" s="307"/>
      <c r="C47" s="307"/>
      <c r="D47" s="307"/>
      <c r="E47" s="308"/>
      <c r="F47" s="306"/>
      <c r="G47" s="307"/>
      <c r="H47" s="307"/>
      <c r="I47" s="307"/>
      <c r="J47" s="308"/>
    </row>
    <row r="48" spans="1:10" s="1" customFormat="1" ht="13.8" x14ac:dyDescent="0.25">
      <c r="A48" s="306"/>
      <c r="B48" s="307"/>
      <c r="C48" s="307"/>
      <c r="D48" s="307"/>
      <c r="E48" s="308"/>
      <c r="F48" s="306"/>
      <c r="G48" s="307"/>
      <c r="H48" s="307"/>
      <c r="I48" s="307"/>
      <c r="J48" s="308"/>
    </row>
    <row r="49" spans="1:10" s="1" customFormat="1" ht="13.8" x14ac:dyDescent="0.25">
      <c r="A49" s="306"/>
      <c r="B49" s="307"/>
      <c r="C49" s="307"/>
      <c r="D49" s="307"/>
      <c r="E49" s="308"/>
      <c r="F49" s="306"/>
      <c r="G49" s="307"/>
      <c r="H49" s="307"/>
      <c r="I49" s="307"/>
      <c r="J49" s="308"/>
    </row>
    <row r="50" spans="1:10" s="1" customFormat="1" ht="13.8" x14ac:dyDescent="0.25">
      <c r="A50" s="306"/>
      <c r="B50" s="307"/>
      <c r="C50" s="307"/>
      <c r="D50" s="307"/>
      <c r="E50" s="308"/>
      <c r="F50" s="306"/>
      <c r="G50" s="307"/>
      <c r="H50" s="307"/>
      <c r="I50" s="307"/>
      <c r="J50" s="308"/>
    </row>
    <row r="51" spans="1:10" s="1" customFormat="1" ht="13.8" x14ac:dyDescent="0.25">
      <c r="A51" s="306"/>
      <c r="B51" s="307"/>
      <c r="C51" s="307"/>
      <c r="D51" s="307"/>
      <c r="E51" s="308"/>
      <c r="F51" s="306"/>
      <c r="G51" s="307"/>
      <c r="H51" s="307"/>
      <c r="I51" s="307"/>
      <c r="J51" s="308"/>
    </row>
    <row r="52" spans="1:10" s="1" customFormat="1" ht="13.8" x14ac:dyDescent="0.25">
      <c r="A52" s="306"/>
      <c r="B52" s="307"/>
      <c r="C52" s="307"/>
      <c r="D52" s="307"/>
      <c r="E52" s="308"/>
      <c r="F52" s="306"/>
      <c r="G52" s="307"/>
      <c r="H52" s="307"/>
      <c r="I52" s="307"/>
      <c r="J52" s="308"/>
    </row>
    <row r="53" spans="1:10" x14ac:dyDescent="0.25">
      <c r="A53" s="7"/>
      <c r="B53" s="8"/>
      <c r="C53" s="8"/>
      <c r="D53" s="8"/>
      <c r="E53" s="282"/>
      <c r="F53" s="7"/>
      <c r="G53" s="8"/>
      <c r="H53" s="8"/>
      <c r="I53" s="8"/>
      <c r="J53" s="282"/>
    </row>
    <row r="54" spans="1:10" x14ac:dyDescent="0.25">
      <c r="A54" s="7"/>
      <c r="B54" s="8"/>
      <c r="C54" s="8"/>
      <c r="D54" s="8"/>
      <c r="E54" s="282"/>
      <c r="F54" s="7"/>
      <c r="G54" s="8"/>
      <c r="H54" s="8"/>
      <c r="I54" s="8"/>
      <c r="J54" s="282"/>
    </row>
    <row r="55" spans="1:10" ht="15.75" customHeight="1" x14ac:dyDescent="0.3">
      <c r="A55" s="674" t="s">
        <v>519</v>
      </c>
      <c r="B55" s="674"/>
      <c r="C55" s="674"/>
      <c r="D55" s="674"/>
      <c r="E55" s="674"/>
      <c r="F55" s="674"/>
      <c r="G55" s="674"/>
      <c r="H55" s="674"/>
      <c r="I55" s="674"/>
      <c r="J55" s="674"/>
    </row>
    <row r="58" spans="1:10" ht="13.8" thickBot="1" x14ac:dyDescent="0.3"/>
    <row r="59" spans="1:10" s="43" customFormat="1" ht="27.6" x14ac:dyDescent="0.25">
      <c r="A59" s="301" t="s">
        <v>142</v>
      </c>
      <c r="B59" s="256" t="s">
        <v>290</v>
      </c>
      <c r="C59" s="256" t="s">
        <v>953</v>
      </c>
      <c r="D59" s="256" t="s">
        <v>313</v>
      </c>
      <c r="E59" s="256" t="s">
        <v>314</v>
      </c>
      <c r="F59" s="302" t="s">
        <v>143</v>
      </c>
      <c r="G59" s="256" t="s">
        <v>290</v>
      </c>
      <c r="H59" s="256" t="s">
        <v>953</v>
      </c>
      <c r="I59" s="256" t="s">
        <v>313</v>
      </c>
      <c r="J59" s="284" t="s">
        <v>314</v>
      </c>
    </row>
    <row r="60" spans="1:10" ht="27.6" x14ac:dyDescent="0.25">
      <c r="A60" s="69" t="s">
        <v>144</v>
      </c>
      <c r="B60" s="13">
        <f t="shared" ref="B60:E60" si="15">B17</f>
        <v>57148000</v>
      </c>
      <c r="C60" s="13">
        <f t="shared" si="15"/>
        <v>67201000</v>
      </c>
      <c r="D60" s="13">
        <f t="shared" si="15"/>
        <v>67987471</v>
      </c>
      <c r="E60" s="286">
        <f t="shared" si="15"/>
        <v>101.17032633442955</v>
      </c>
      <c r="F60" s="68" t="s">
        <v>145</v>
      </c>
      <c r="G60" s="13">
        <f t="shared" ref="G60:J60" si="16">G17</f>
        <v>74670000</v>
      </c>
      <c r="H60" s="13">
        <f t="shared" si="16"/>
        <v>72579000</v>
      </c>
      <c r="I60" s="13">
        <f t="shared" si="16"/>
        <v>57207442</v>
      </c>
      <c r="J60" s="278">
        <f t="shared" si="16"/>
        <v>78.82092891883326</v>
      </c>
    </row>
    <row r="61" spans="1:10" ht="27.6" x14ac:dyDescent="0.25">
      <c r="A61" s="69" t="s">
        <v>146</v>
      </c>
      <c r="B61" s="13">
        <f t="shared" ref="B61:E61" si="17">B39</f>
        <v>5000000</v>
      </c>
      <c r="C61" s="13">
        <f t="shared" si="17"/>
        <v>24431000</v>
      </c>
      <c r="D61" s="13">
        <f t="shared" si="17"/>
        <v>24431342</v>
      </c>
      <c r="E61" s="286">
        <f t="shared" si="17"/>
        <v>100.00139986083254</v>
      </c>
      <c r="F61" s="68" t="s">
        <v>147</v>
      </c>
      <c r="G61" s="13">
        <f t="shared" ref="G61:J61" si="18">G39</f>
        <v>16481000</v>
      </c>
      <c r="H61" s="13">
        <f t="shared" si="18"/>
        <v>49232000</v>
      </c>
      <c r="I61" s="13">
        <f t="shared" si="18"/>
        <v>12759706</v>
      </c>
      <c r="J61" s="278">
        <f t="shared" si="18"/>
        <v>195.41282435227123</v>
      </c>
    </row>
    <row r="62" spans="1:10" s="1" customFormat="1" ht="27.6" x14ac:dyDescent="0.25">
      <c r="A62" s="71" t="s">
        <v>9</v>
      </c>
      <c r="B62" s="289">
        <f t="shared" ref="B62:E62" si="19">SUM(B60:B61)</f>
        <v>62148000</v>
      </c>
      <c r="C62" s="289">
        <f t="shared" si="19"/>
        <v>91632000</v>
      </c>
      <c r="D62" s="289">
        <f t="shared" si="19"/>
        <v>92418813</v>
      </c>
      <c r="E62" s="279">
        <f t="shared" si="19"/>
        <v>201.17172619526207</v>
      </c>
      <c r="F62" s="288" t="s">
        <v>22</v>
      </c>
      <c r="G62" s="289">
        <f t="shared" ref="G62:J62" si="20">SUM(G60:G61)</f>
        <v>91151000</v>
      </c>
      <c r="H62" s="289">
        <f t="shared" si="20"/>
        <v>121811000</v>
      </c>
      <c r="I62" s="289">
        <f t="shared" si="20"/>
        <v>69967148</v>
      </c>
      <c r="J62" s="280">
        <f t="shared" si="20"/>
        <v>274.23375327110449</v>
      </c>
    </row>
    <row r="63" spans="1:10" s="1" customFormat="1" ht="13.8" x14ac:dyDescent="0.25">
      <c r="A63" s="71" t="s">
        <v>148</v>
      </c>
      <c r="B63" s="289">
        <f>B62-G63</f>
        <v>33145000</v>
      </c>
      <c r="C63" s="289"/>
      <c r="D63" s="289">
        <f>D62-I62</f>
        <v>22451665</v>
      </c>
      <c r="E63" s="279"/>
      <c r="F63" s="288" t="s">
        <v>149</v>
      </c>
      <c r="G63" s="289">
        <f>G62-B62</f>
        <v>29003000</v>
      </c>
      <c r="H63" s="289">
        <f>H62-C62</f>
        <v>30179000</v>
      </c>
      <c r="I63" s="289"/>
      <c r="J63" s="280"/>
    </row>
    <row r="64" spans="1:10" s="1" customFormat="1" ht="27.6" x14ac:dyDescent="0.25">
      <c r="A64" s="71" t="s">
        <v>150</v>
      </c>
      <c r="B64" s="289">
        <f t="shared" ref="B64:E64" si="21">SUM(B65:B66)</f>
        <v>5000000</v>
      </c>
      <c r="C64" s="289">
        <f t="shared" si="21"/>
        <v>5474000</v>
      </c>
      <c r="D64" s="289">
        <f t="shared" si="21"/>
        <v>5474000</v>
      </c>
      <c r="E64" s="279">
        <f t="shared" si="21"/>
        <v>100</v>
      </c>
      <c r="F64" s="288" t="s">
        <v>151</v>
      </c>
      <c r="G64" s="289">
        <f t="shared" ref="G64:J64" si="22">SUM(G65:G66)</f>
        <v>1377000</v>
      </c>
      <c r="H64" s="289">
        <f t="shared" si="22"/>
        <v>1796000</v>
      </c>
      <c r="I64" s="289">
        <f t="shared" si="22"/>
        <v>71491905</v>
      </c>
      <c r="J64" s="280">
        <f t="shared" si="22"/>
        <v>3980.6183184855236</v>
      </c>
    </row>
    <row r="65" spans="1:10" ht="27.6" x14ac:dyDescent="0.25">
      <c r="A65" s="69" t="s">
        <v>108</v>
      </c>
      <c r="B65" s="285">
        <f t="shared" ref="B65:E65" si="23">B19</f>
        <v>5000000</v>
      </c>
      <c r="C65" s="285">
        <f t="shared" si="23"/>
        <v>5474000</v>
      </c>
      <c r="D65" s="285">
        <f t="shared" si="23"/>
        <v>5474000</v>
      </c>
      <c r="E65" s="286">
        <f t="shared" si="23"/>
        <v>100</v>
      </c>
      <c r="F65" s="68" t="s">
        <v>152</v>
      </c>
      <c r="G65" s="285">
        <f t="shared" ref="G65:J65" si="24">G19</f>
        <v>1377000</v>
      </c>
      <c r="H65" s="285">
        <f t="shared" si="24"/>
        <v>1796000</v>
      </c>
      <c r="I65" s="285">
        <f t="shared" si="24"/>
        <v>71491905</v>
      </c>
      <c r="J65" s="278">
        <f t="shared" si="24"/>
        <v>3980.6183184855236</v>
      </c>
    </row>
    <row r="66" spans="1:10" ht="27.6" x14ac:dyDescent="0.25">
      <c r="A66" s="69" t="s">
        <v>132</v>
      </c>
      <c r="B66" s="285">
        <f t="shared" ref="B66:E66" si="25">B41</f>
        <v>0</v>
      </c>
      <c r="C66" s="285">
        <f t="shared" si="25"/>
        <v>0</v>
      </c>
      <c r="D66" s="285">
        <f t="shared" si="25"/>
        <v>0</v>
      </c>
      <c r="E66" s="286">
        <f t="shared" si="25"/>
        <v>0</v>
      </c>
      <c r="F66" s="68" t="s">
        <v>153</v>
      </c>
      <c r="G66" s="285">
        <f t="shared" ref="G66:J66" si="26">G41</f>
        <v>0</v>
      </c>
      <c r="H66" s="285">
        <f t="shared" si="26"/>
        <v>0</v>
      </c>
      <c r="I66" s="285">
        <f t="shared" si="26"/>
        <v>0</v>
      </c>
      <c r="J66" s="278">
        <f t="shared" si="26"/>
        <v>0</v>
      </c>
    </row>
    <row r="67" spans="1:10" s="1" customFormat="1" ht="27.6" x14ac:dyDescent="0.25">
      <c r="A67" s="71" t="s">
        <v>154</v>
      </c>
      <c r="B67" s="289">
        <f t="shared" ref="B67:E67" si="27">SUM(B68:B69)</f>
        <v>25380000</v>
      </c>
      <c r="C67" s="289">
        <f t="shared" si="27"/>
        <v>26501000</v>
      </c>
      <c r="D67" s="289">
        <f t="shared" si="27"/>
        <v>96501213</v>
      </c>
      <c r="E67" s="279">
        <f t="shared" si="27"/>
        <v>364.14177955548848</v>
      </c>
      <c r="F67" s="288"/>
      <c r="G67" s="288"/>
      <c r="H67" s="288"/>
      <c r="I67" s="288"/>
      <c r="J67" s="304"/>
    </row>
    <row r="68" spans="1:10" ht="27.6" x14ac:dyDescent="0.25">
      <c r="A68" s="69" t="s">
        <v>111</v>
      </c>
      <c r="B68" s="285">
        <f t="shared" ref="B68:E68" si="28">B21</f>
        <v>25380000</v>
      </c>
      <c r="C68" s="285">
        <f t="shared" si="28"/>
        <v>26501000</v>
      </c>
      <c r="D68" s="285">
        <f t="shared" si="28"/>
        <v>96501213</v>
      </c>
      <c r="E68" s="286">
        <f t="shared" si="28"/>
        <v>364.14177955548848</v>
      </c>
      <c r="F68" s="68"/>
      <c r="G68" s="13"/>
      <c r="H68" s="13"/>
      <c r="I68" s="13"/>
      <c r="J68" s="278"/>
    </row>
    <row r="69" spans="1:10" ht="27.6" x14ac:dyDescent="0.25">
      <c r="A69" s="295" t="s">
        <v>136</v>
      </c>
      <c r="B69" s="285">
        <f t="shared" ref="B69:E69" si="29">B43</f>
        <v>0</v>
      </c>
      <c r="C69" s="285">
        <f t="shared" si="29"/>
        <v>0</v>
      </c>
      <c r="D69" s="285">
        <f t="shared" si="29"/>
        <v>0</v>
      </c>
      <c r="E69" s="286">
        <f t="shared" si="29"/>
        <v>0</v>
      </c>
      <c r="F69" s="288"/>
      <c r="G69" s="14"/>
      <c r="H69" s="14"/>
      <c r="I69" s="14"/>
      <c r="J69" s="280"/>
    </row>
    <row r="70" spans="1:10" s="1" customFormat="1" ht="14.4" thickBot="1" x14ac:dyDescent="0.3">
      <c r="A70" s="296" t="s">
        <v>78</v>
      </c>
      <c r="B70" s="305">
        <f t="shared" ref="B70:E70" si="30">B62+B64+B67</f>
        <v>92528000</v>
      </c>
      <c r="C70" s="305">
        <f t="shared" si="30"/>
        <v>123607000</v>
      </c>
      <c r="D70" s="305">
        <f t="shared" si="30"/>
        <v>194394026</v>
      </c>
      <c r="E70" s="281">
        <f t="shared" si="30"/>
        <v>665.31350575075055</v>
      </c>
      <c r="F70" s="297" t="s">
        <v>155</v>
      </c>
      <c r="G70" s="305">
        <f t="shared" ref="G70:J70" si="31">G62+G64</f>
        <v>92528000</v>
      </c>
      <c r="H70" s="305">
        <f t="shared" si="31"/>
        <v>123607000</v>
      </c>
      <c r="I70" s="305">
        <f t="shared" si="31"/>
        <v>141459053</v>
      </c>
      <c r="J70" s="298">
        <f t="shared" si="31"/>
        <v>4254.852071756628</v>
      </c>
    </row>
    <row r="71" spans="1:10" x14ac:dyDescent="0.25">
      <c r="A71" s="43" t="s">
        <v>156</v>
      </c>
    </row>
  </sheetData>
  <sheetProtection selectLockedCells="1" selectUnlockedCells="1"/>
  <mergeCells count="3">
    <mergeCell ref="A4:J4"/>
    <mergeCell ref="A28:J28"/>
    <mergeCell ref="A55:J55"/>
  </mergeCells>
  <phoneticPr fontId="27" type="noConversion"/>
  <printOptions horizontalCentered="1"/>
  <pageMargins left="0.23622047244094491" right="0.23622047244094491" top="0.98425196850393704" bottom="0.19685039370078741" header="0.51181102362204722" footer="0.51181102362204722"/>
  <pageSetup paperSize="9" scale="85" firstPageNumber="0" orientation="landscape" r:id="rId1"/>
  <headerFooter alignWithMargins="0">
    <oddHeader>&amp;LPécsely Község Önkormányzata&amp;C&amp;"Arial,Félkövér"         
&amp;"Arial,Normál"9. melléklet 
az önkormányzat 2016. évi költségvetési gazdálkodási beszámolójáról szóló 8/2017. (V.30) önkormányzati rendeletéhez&amp;R&amp;P. oldal
 forint</oddHeader>
  </headerFooter>
  <rowBreaks count="2" manualBreakCount="2">
    <brk id="26" max="9" man="1"/>
    <brk id="71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J101"/>
  <sheetViews>
    <sheetView view="pageLayout" zoomScaleSheetLayoutView="89" workbookViewId="0">
      <selection activeCell="A6" sqref="A6"/>
    </sheetView>
  </sheetViews>
  <sheetFormatPr defaultColWidth="9.109375" defaultRowHeight="13.2" x14ac:dyDescent="0.25"/>
  <cols>
    <col min="1" max="1" width="42.5546875" style="45" customWidth="1"/>
    <col min="2" max="2" width="13.109375" style="46" customWidth="1"/>
    <col min="3" max="3" width="11.6640625" style="46" customWidth="1"/>
    <col min="4" max="4" width="12.44140625" style="46" bestFit="1" customWidth="1"/>
    <col min="5" max="5" width="6.109375" style="46" bestFit="1" customWidth="1"/>
    <col min="6" max="6" width="43.6640625" style="46" customWidth="1"/>
    <col min="7" max="8" width="11.33203125" style="46" bestFit="1" customWidth="1"/>
    <col min="9" max="9" width="12.44140625" style="46" bestFit="1" customWidth="1"/>
    <col min="10" max="10" width="7.88671875" style="46" bestFit="1" customWidth="1"/>
    <col min="11" max="16384" width="9.109375" style="46"/>
  </cols>
  <sheetData>
    <row r="2" spans="1:10" x14ac:dyDescent="0.25">
      <c r="F2" s="47"/>
    </row>
    <row r="4" spans="1:10" ht="15.75" customHeight="1" x14ac:dyDescent="0.3">
      <c r="A4" s="675" t="s">
        <v>208</v>
      </c>
      <c r="B4" s="675"/>
      <c r="C4" s="675"/>
      <c r="D4" s="675"/>
      <c r="E4" s="675"/>
      <c r="F4" s="675"/>
      <c r="G4" s="675"/>
      <c r="H4" s="675"/>
      <c r="I4" s="675"/>
      <c r="J4" s="675"/>
    </row>
    <row r="5" spans="1:10" ht="13.8" thickBot="1" x14ac:dyDescent="0.3"/>
    <row r="6" spans="1:10" s="45" customFormat="1" ht="27.6" x14ac:dyDescent="0.25">
      <c r="A6" s="255" t="s">
        <v>186</v>
      </c>
      <c r="B6" s="256" t="s">
        <v>290</v>
      </c>
      <c r="C6" s="256" t="s">
        <v>953</v>
      </c>
      <c r="D6" s="256" t="s">
        <v>313</v>
      </c>
      <c r="E6" s="256" t="s">
        <v>314</v>
      </c>
      <c r="F6" s="291" t="s">
        <v>186</v>
      </c>
      <c r="G6" s="256" t="s">
        <v>290</v>
      </c>
      <c r="H6" s="256" t="s">
        <v>953</v>
      </c>
      <c r="I6" s="256" t="s">
        <v>313</v>
      </c>
      <c r="J6" s="257" t="s">
        <v>314</v>
      </c>
    </row>
    <row r="7" spans="1:10" s="45" customFormat="1" ht="13.8" x14ac:dyDescent="0.25">
      <c r="A7" s="317" t="s">
        <v>157</v>
      </c>
      <c r="B7" s="310"/>
      <c r="C7" s="310"/>
      <c r="D7" s="310"/>
      <c r="E7" s="310"/>
      <c r="F7" s="309" t="s">
        <v>14</v>
      </c>
      <c r="G7" s="311"/>
      <c r="H7" s="311"/>
      <c r="I7" s="311"/>
      <c r="J7" s="318"/>
    </row>
    <row r="8" spans="1:10" ht="27.6" x14ac:dyDescent="0.25">
      <c r="A8" s="319" t="s">
        <v>158</v>
      </c>
      <c r="B8" s="218">
        <f>'9.sz.tábla'!B7</f>
        <v>30097837</v>
      </c>
      <c r="C8" s="218">
        <f>'9.sz.tábla'!C7</f>
        <v>33029837</v>
      </c>
      <c r="D8" s="218">
        <f>'9.sz.tábla'!D7</f>
        <v>33029297</v>
      </c>
      <c r="E8" s="312">
        <f>D8/C8*100</f>
        <v>99.998365114547795</v>
      </c>
      <c r="F8" s="313" t="s">
        <v>84</v>
      </c>
      <c r="G8" s="218">
        <f>'9.sz.tábla'!G7</f>
        <v>13077000</v>
      </c>
      <c r="H8" s="218">
        <f>'9.sz.tábla'!H7</f>
        <v>14622000</v>
      </c>
      <c r="I8" s="218">
        <f>'9.sz.tábla'!I7</f>
        <v>14218314</v>
      </c>
      <c r="J8" s="224">
        <f>I8/H8*100</f>
        <v>97.239187525646287</v>
      </c>
    </row>
    <row r="9" spans="1:10" ht="17.25" customHeight="1" x14ac:dyDescent="0.25">
      <c r="A9" s="320" t="s">
        <v>99</v>
      </c>
      <c r="B9" s="285">
        <f>'9.sz.tábla'!B8</f>
        <v>20450163</v>
      </c>
      <c r="C9" s="285">
        <f>'9.sz.tábla'!C8</f>
        <v>24429163</v>
      </c>
      <c r="D9" s="285">
        <f>'9.sz.tábla'!D8</f>
        <v>25199240</v>
      </c>
      <c r="E9" s="312">
        <f t="shared" ref="E9:E29" si="0">D9/C9*100</f>
        <v>103.15228565137495</v>
      </c>
      <c r="F9" s="313" t="s">
        <v>81</v>
      </c>
      <c r="G9" s="218">
        <f>'9.sz.tábla'!G8</f>
        <v>2907000</v>
      </c>
      <c r="H9" s="218">
        <f>'9.sz.tábla'!H8</f>
        <v>3666000</v>
      </c>
      <c r="I9" s="218">
        <f>'9.sz.tábla'!I8</f>
        <v>3663608</v>
      </c>
      <c r="J9" s="224">
        <f t="shared" ref="J9:J31" si="1">I9/H9*100</f>
        <v>99.934751773049641</v>
      </c>
    </row>
    <row r="10" spans="1:10" ht="13.8" x14ac:dyDescent="0.25">
      <c r="A10" s="320" t="s">
        <v>101</v>
      </c>
      <c r="B10" s="218">
        <f>'9.sz.tábla'!B9</f>
        <v>6600000</v>
      </c>
      <c r="C10" s="218">
        <f>'9.sz.tábla'!C9</f>
        <v>9722000</v>
      </c>
      <c r="D10" s="218">
        <f>'9.sz.tábla'!D9</f>
        <v>9738934</v>
      </c>
      <c r="E10" s="312">
        <f t="shared" si="0"/>
        <v>100.17418226702324</v>
      </c>
      <c r="F10" s="313" t="s">
        <v>82</v>
      </c>
      <c r="G10" s="218">
        <f>'9.sz.tábla'!G9</f>
        <v>28980000</v>
      </c>
      <c r="H10" s="218">
        <f>'9.sz.tábla'!H9</f>
        <v>29408000</v>
      </c>
      <c r="I10" s="218">
        <f>'9.sz.tábla'!I9</f>
        <v>25606124</v>
      </c>
      <c r="J10" s="224">
        <f t="shared" si="1"/>
        <v>87.071966811751906</v>
      </c>
    </row>
    <row r="11" spans="1:10" ht="13.8" x14ac:dyDescent="0.25">
      <c r="A11" s="293" t="s">
        <v>520</v>
      </c>
      <c r="B11" s="218">
        <f>'9.sz.tábla'!B10</f>
        <v>0</v>
      </c>
      <c r="C11" s="218">
        <f>'9.sz.tábla'!C10</f>
        <v>20000</v>
      </c>
      <c r="D11" s="218">
        <f>'9.sz.tábla'!D10</f>
        <v>20000</v>
      </c>
      <c r="E11" s="312">
        <f>D11/C11*100</f>
        <v>100</v>
      </c>
      <c r="F11" s="313" t="s">
        <v>85</v>
      </c>
      <c r="G11" s="218">
        <f>'9.sz.tábla'!G10</f>
        <v>1865000</v>
      </c>
      <c r="H11" s="218">
        <f>'9.sz.tábla'!H10</f>
        <v>4642000</v>
      </c>
      <c r="I11" s="218">
        <f>'9.sz.tábla'!I10</f>
        <v>4060610</v>
      </c>
      <c r="J11" s="224">
        <f t="shared" si="1"/>
        <v>87.475441619991372</v>
      </c>
    </row>
    <row r="12" spans="1:10" ht="13.8" x14ac:dyDescent="0.25">
      <c r="A12" s="320"/>
      <c r="B12" s="218"/>
      <c r="C12" s="218"/>
      <c r="D12" s="218"/>
      <c r="E12" s="312"/>
      <c r="F12" s="313" t="s">
        <v>83</v>
      </c>
      <c r="G12" s="218"/>
      <c r="H12" s="218"/>
      <c r="I12" s="218"/>
      <c r="J12" s="224"/>
    </row>
    <row r="13" spans="1:10" ht="13.8" x14ac:dyDescent="0.25">
      <c r="A13" s="320"/>
      <c r="B13" s="218"/>
      <c r="C13" s="218"/>
      <c r="D13" s="218"/>
      <c r="E13" s="312"/>
      <c r="F13" s="68" t="s">
        <v>196</v>
      </c>
      <c r="G13" s="218">
        <f>'9.sz.tábla'!G12</f>
        <v>0</v>
      </c>
      <c r="H13" s="218">
        <f>'9.sz.tábla'!H12</f>
        <v>72000</v>
      </c>
      <c r="I13" s="218">
        <f>'9.sz.tábla'!I12</f>
        <v>71507</v>
      </c>
      <c r="J13" s="224">
        <f t="shared" si="1"/>
        <v>99.31527777777778</v>
      </c>
    </row>
    <row r="14" spans="1:10" ht="13.8" x14ac:dyDescent="0.25">
      <c r="A14" s="320"/>
      <c r="B14" s="218"/>
      <c r="C14" s="218"/>
      <c r="D14" s="218"/>
      <c r="E14" s="312"/>
      <c r="F14" s="68" t="s">
        <v>521</v>
      </c>
      <c r="G14" s="218">
        <f>'7.sz.tábla'!B6+'7.sz.tábla'!B8+'7.sz.tábla'!B9</f>
        <v>4083000</v>
      </c>
      <c r="H14" s="218">
        <f>'7.sz.tábla'!C6</f>
        <v>4715000</v>
      </c>
      <c r="I14" s="218">
        <f>'7.sz.tábla'!D6+120000</f>
        <v>4736470</v>
      </c>
      <c r="J14" s="224">
        <f t="shared" si="1"/>
        <v>100.45535524920466</v>
      </c>
    </row>
    <row r="15" spans="1:10" ht="13.8" x14ac:dyDescent="0.25">
      <c r="A15" s="319"/>
      <c r="B15" s="218"/>
      <c r="C15" s="220"/>
      <c r="D15" s="220"/>
      <c r="E15" s="312"/>
      <c r="F15" s="287" t="s">
        <v>522</v>
      </c>
      <c r="G15" s="218">
        <v>0</v>
      </c>
      <c r="H15" s="218">
        <v>0</v>
      </c>
      <c r="I15" s="218">
        <v>0</v>
      </c>
      <c r="J15" s="224"/>
    </row>
    <row r="16" spans="1:10" ht="14.25" customHeight="1" x14ac:dyDescent="0.25">
      <c r="A16" s="293"/>
      <c r="B16" s="218"/>
      <c r="C16" s="218"/>
      <c r="D16" s="218"/>
      <c r="E16" s="312"/>
      <c r="F16" s="68" t="s">
        <v>523</v>
      </c>
      <c r="G16" s="218">
        <f>'9.sz.tábla'!G15</f>
        <v>0</v>
      </c>
      <c r="H16" s="218">
        <f>'9.sz.tábla'!H15</f>
        <v>0</v>
      </c>
      <c r="I16" s="218">
        <f>'9.sz.tábla'!I15</f>
        <v>0</v>
      </c>
      <c r="J16" s="224"/>
    </row>
    <row r="17" spans="1:10" ht="13.8" x14ac:dyDescent="0.25">
      <c r="A17" s="320"/>
      <c r="B17" s="218"/>
      <c r="C17" s="218"/>
      <c r="D17" s="218"/>
      <c r="E17" s="312"/>
      <c r="F17" s="68" t="s">
        <v>191</v>
      </c>
      <c r="G17" s="218">
        <f>'9.sz.tábla'!G16</f>
        <v>18507000</v>
      </c>
      <c r="H17" s="218">
        <f>'9.sz.tábla'!H16</f>
        <v>10129000</v>
      </c>
      <c r="I17" s="218">
        <f>'9.sz.tábla'!I16</f>
        <v>0</v>
      </c>
      <c r="J17" s="224">
        <f t="shared" si="1"/>
        <v>0</v>
      </c>
    </row>
    <row r="18" spans="1:10" s="9" customFormat="1" ht="27.6" x14ac:dyDescent="0.25">
      <c r="A18" s="317" t="s">
        <v>159</v>
      </c>
      <c r="B18" s="221">
        <f t="shared" ref="B18:D18" si="2">SUM(B8:B17)</f>
        <v>57148000</v>
      </c>
      <c r="C18" s="221">
        <f t="shared" si="2"/>
        <v>67201000</v>
      </c>
      <c r="D18" s="221">
        <f t="shared" si="2"/>
        <v>67987471</v>
      </c>
      <c r="E18" s="314">
        <f t="shared" si="0"/>
        <v>101.17032633442955</v>
      </c>
      <c r="F18" s="309" t="s">
        <v>160</v>
      </c>
      <c r="G18" s="221">
        <f t="shared" ref="G18:I18" si="3">SUM(G8:G17)</f>
        <v>69419000</v>
      </c>
      <c r="H18" s="221">
        <f t="shared" si="3"/>
        <v>67254000</v>
      </c>
      <c r="I18" s="221">
        <f t="shared" si="3"/>
        <v>52356633</v>
      </c>
      <c r="J18" s="225">
        <f t="shared" si="1"/>
        <v>77.849098938353109</v>
      </c>
    </row>
    <row r="19" spans="1:10" ht="13.8" x14ac:dyDescent="0.25">
      <c r="A19" s="321" t="s">
        <v>161</v>
      </c>
      <c r="B19" s="218">
        <f>'4.sz.tábla'!B15</f>
        <v>30380000</v>
      </c>
      <c r="C19" s="218">
        <f>'4.sz.tábla'!C15</f>
        <v>31975000</v>
      </c>
      <c r="D19" s="218">
        <f>'4.sz.tábla'!D15</f>
        <v>101975213</v>
      </c>
      <c r="E19" s="312">
        <f t="shared" si="0"/>
        <v>318.92169820172012</v>
      </c>
      <c r="F19" s="315" t="s">
        <v>162</v>
      </c>
      <c r="G19" s="218">
        <f>'4.sz.tábla'!B31</f>
        <v>1377000</v>
      </c>
      <c r="H19" s="218">
        <f>'4.sz.tábla'!C31</f>
        <v>1796000</v>
      </c>
      <c r="I19" s="218">
        <f>'4.sz.tábla'!D31</f>
        <v>71491905</v>
      </c>
      <c r="J19" s="224">
        <f t="shared" si="1"/>
        <v>3980.6183184855236</v>
      </c>
    </row>
    <row r="20" spans="1:10" ht="41.4" x14ac:dyDescent="0.25">
      <c r="A20" s="317" t="s">
        <v>163</v>
      </c>
      <c r="B20" s="221">
        <f t="shared" ref="B20:D20" si="4">B18+B19</f>
        <v>87528000</v>
      </c>
      <c r="C20" s="221">
        <f t="shared" si="4"/>
        <v>99176000</v>
      </c>
      <c r="D20" s="221">
        <f t="shared" si="4"/>
        <v>169962684</v>
      </c>
      <c r="E20" s="314">
        <f t="shared" si="0"/>
        <v>171.37481245462612</v>
      </c>
      <c r="F20" s="309" t="s">
        <v>164</v>
      </c>
      <c r="G20" s="221">
        <f t="shared" ref="G20:I20" si="5">G18+G19</f>
        <v>70796000</v>
      </c>
      <c r="H20" s="221">
        <f t="shared" si="5"/>
        <v>69050000</v>
      </c>
      <c r="I20" s="221">
        <f t="shared" si="5"/>
        <v>123848538</v>
      </c>
      <c r="J20" s="225">
        <f t="shared" si="1"/>
        <v>179.36066328747285</v>
      </c>
    </row>
    <row r="21" spans="1:10" ht="13.8" x14ac:dyDescent="0.25">
      <c r="A21" s="317" t="s">
        <v>165</v>
      </c>
      <c r="B21" s="216"/>
      <c r="C21" s="216"/>
      <c r="D21" s="216"/>
      <c r="E21" s="312"/>
      <c r="F21" s="216" t="s">
        <v>16</v>
      </c>
      <c r="G21" s="217"/>
      <c r="H21" s="217"/>
      <c r="I21" s="217"/>
      <c r="J21" s="224"/>
    </row>
    <row r="22" spans="1:10" ht="13.8" x14ac:dyDescent="0.25">
      <c r="A22" s="293" t="s">
        <v>524</v>
      </c>
      <c r="B22" s="218">
        <f>'9.sz.tábla'!B31</f>
        <v>0</v>
      </c>
      <c r="C22" s="218">
        <f>'9.sz.tábla'!C31</f>
        <v>22516000</v>
      </c>
      <c r="D22" s="218">
        <f>'9.sz.tábla'!D31</f>
        <v>22516342</v>
      </c>
      <c r="E22" s="312">
        <f t="shared" si="0"/>
        <v>100.0015189198792</v>
      </c>
      <c r="F22" s="313" t="s">
        <v>119</v>
      </c>
      <c r="G22" s="218">
        <f>'9.sz.tábla'!G31</f>
        <v>4200000</v>
      </c>
      <c r="H22" s="218">
        <f>'9.sz.tábla'!H31</f>
        <v>5254000</v>
      </c>
      <c r="I22" s="218">
        <f>'9.sz.tábla'!I31</f>
        <v>3969650</v>
      </c>
      <c r="J22" s="224">
        <f t="shared" si="1"/>
        <v>75.554815378759045</v>
      </c>
    </row>
    <row r="23" spans="1:10" ht="13.8" x14ac:dyDescent="0.25">
      <c r="A23" s="69" t="s">
        <v>166</v>
      </c>
      <c r="B23" s="218">
        <f>'9.sz.tábla'!B32</f>
        <v>5000000</v>
      </c>
      <c r="C23" s="218">
        <f>'9.sz.tábla'!C32</f>
        <v>0</v>
      </c>
      <c r="D23" s="218">
        <f>'9.sz.tábla'!D32</f>
        <v>0</v>
      </c>
      <c r="E23" s="312"/>
      <c r="F23" s="313" t="s">
        <v>121</v>
      </c>
      <c r="G23" s="218"/>
      <c r="H23" s="218"/>
      <c r="I23" s="218"/>
      <c r="J23" s="224"/>
    </row>
    <row r="24" spans="1:10" ht="13.8" x14ac:dyDescent="0.25">
      <c r="A24" s="69" t="s">
        <v>525</v>
      </c>
      <c r="B24" s="218">
        <f>'9.sz.tábla'!B33</f>
        <v>0</v>
      </c>
      <c r="C24" s="218">
        <f>'9.sz.tábla'!C33</f>
        <v>1915000</v>
      </c>
      <c r="D24" s="218">
        <f>'9.sz.tábla'!D33</f>
        <v>1915000</v>
      </c>
      <c r="E24" s="312">
        <f t="shared" si="0"/>
        <v>100</v>
      </c>
      <c r="F24" s="313" t="s">
        <v>123</v>
      </c>
      <c r="G24" s="218">
        <f>'9.sz.tábla'!G33</f>
        <v>12281000</v>
      </c>
      <c r="H24" s="218">
        <f>'9.sz.tábla'!H33</f>
        <v>43907000</v>
      </c>
      <c r="I24" s="218">
        <f>'9.sz.tábla'!I33</f>
        <v>8719056</v>
      </c>
      <c r="J24" s="224">
        <f t="shared" si="1"/>
        <v>19.858008973512195</v>
      </c>
    </row>
    <row r="25" spans="1:10" ht="13.8" x14ac:dyDescent="0.25">
      <c r="A25" s="320"/>
      <c r="B25" s="218"/>
      <c r="C25" s="218"/>
      <c r="D25" s="218"/>
      <c r="E25" s="312"/>
      <c r="F25" s="313" t="s">
        <v>167</v>
      </c>
      <c r="G25" s="218"/>
      <c r="H25" s="218"/>
      <c r="I25" s="218"/>
      <c r="J25" s="224"/>
    </row>
    <row r="26" spans="1:10" ht="15.75" customHeight="1" x14ac:dyDescent="0.25">
      <c r="A26" s="320"/>
      <c r="B26" s="218"/>
      <c r="C26" s="218"/>
      <c r="D26" s="218"/>
      <c r="E26" s="312"/>
      <c r="F26" s="313" t="s">
        <v>527</v>
      </c>
      <c r="G26" s="218"/>
      <c r="H26" s="218"/>
      <c r="I26" s="218"/>
      <c r="J26" s="224"/>
    </row>
    <row r="27" spans="1:10" ht="27.6" x14ac:dyDescent="0.25">
      <c r="A27" s="320"/>
      <c r="B27" s="218"/>
      <c r="C27" s="218"/>
      <c r="D27" s="218"/>
      <c r="E27" s="312"/>
      <c r="F27" s="316" t="s">
        <v>168</v>
      </c>
      <c r="G27" s="218"/>
      <c r="H27" s="218"/>
      <c r="I27" s="218"/>
      <c r="J27" s="224"/>
    </row>
    <row r="28" spans="1:10" ht="32.25" customHeight="1" x14ac:dyDescent="0.25">
      <c r="A28" s="321"/>
      <c r="B28" s="218"/>
      <c r="C28" s="218"/>
      <c r="D28" s="218"/>
      <c r="E28" s="312"/>
      <c r="F28" s="313" t="s">
        <v>169</v>
      </c>
      <c r="G28" s="218"/>
      <c r="H28" s="218"/>
      <c r="I28" s="218"/>
      <c r="J28" s="224"/>
    </row>
    <row r="29" spans="1:10" s="9" customFormat="1" ht="27.6" x14ac:dyDescent="0.25">
      <c r="A29" s="317" t="s">
        <v>170</v>
      </c>
      <c r="B29" s="221">
        <f t="shared" ref="B29:D29" si="6">SUM(B22:B28)</f>
        <v>5000000</v>
      </c>
      <c r="C29" s="221">
        <f t="shared" si="6"/>
        <v>24431000</v>
      </c>
      <c r="D29" s="221">
        <f t="shared" si="6"/>
        <v>24431342</v>
      </c>
      <c r="E29" s="314">
        <f t="shared" si="0"/>
        <v>100.00139986083254</v>
      </c>
      <c r="F29" s="309" t="s">
        <v>160</v>
      </c>
      <c r="G29" s="221">
        <f t="shared" ref="G29:I29" si="7">SUM(G22:G28)</f>
        <v>16481000</v>
      </c>
      <c r="H29" s="221">
        <f t="shared" si="7"/>
        <v>49161000</v>
      </c>
      <c r="I29" s="221">
        <f t="shared" si="7"/>
        <v>12688706</v>
      </c>
      <c r="J29" s="225">
        <f t="shared" si="1"/>
        <v>25.810512398039098</v>
      </c>
    </row>
    <row r="30" spans="1:10" ht="15" customHeight="1" x14ac:dyDescent="0.25">
      <c r="A30" s="321" t="s">
        <v>161</v>
      </c>
      <c r="B30" s="218"/>
      <c r="C30" s="218"/>
      <c r="D30" s="218"/>
      <c r="E30" s="312"/>
      <c r="F30" s="315" t="s">
        <v>162</v>
      </c>
      <c r="G30" s="218"/>
      <c r="H30" s="218"/>
      <c r="I30" s="218"/>
      <c r="J30" s="224"/>
    </row>
    <row r="31" spans="1:10" ht="42" thickBot="1" x14ac:dyDescent="0.3">
      <c r="A31" s="322" t="s">
        <v>171</v>
      </c>
      <c r="B31" s="223">
        <f t="shared" ref="B31:D31" si="8">B29+B30</f>
        <v>5000000</v>
      </c>
      <c r="C31" s="223">
        <f t="shared" si="8"/>
        <v>24431000</v>
      </c>
      <c r="D31" s="223">
        <f t="shared" si="8"/>
        <v>24431342</v>
      </c>
      <c r="E31" s="323">
        <f>D31/C31*100</f>
        <v>100.00139986083254</v>
      </c>
      <c r="F31" s="324" t="s">
        <v>172</v>
      </c>
      <c r="G31" s="223">
        <f t="shared" ref="G31:I31" si="9">G29+G30</f>
        <v>16481000</v>
      </c>
      <c r="H31" s="223">
        <f t="shared" si="9"/>
        <v>49161000</v>
      </c>
      <c r="I31" s="223">
        <f t="shared" si="9"/>
        <v>12688706</v>
      </c>
      <c r="J31" s="325">
        <f t="shared" si="1"/>
        <v>25.810512398039098</v>
      </c>
    </row>
    <row r="32" spans="1:10" ht="13.8" x14ac:dyDescent="0.25">
      <c r="A32" s="326"/>
      <c r="B32" s="327"/>
      <c r="C32" s="327"/>
      <c r="D32" s="327"/>
      <c r="E32" s="328"/>
      <c r="F32" s="326"/>
      <c r="G32" s="327"/>
      <c r="H32" s="327"/>
      <c r="I32" s="327"/>
      <c r="J32" s="328"/>
    </row>
    <row r="33" spans="1:10" ht="13.8" x14ac:dyDescent="0.25">
      <c r="A33" s="326"/>
      <c r="B33" s="327"/>
      <c r="C33" s="327"/>
      <c r="D33" s="327"/>
      <c r="E33" s="328"/>
      <c r="F33" s="326"/>
      <c r="G33" s="327"/>
      <c r="H33" s="327"/>
      <c r="I33" s="327"/>
      <c r="J33" s="328"/>
    </row>
    <row r="34" spans="1:10" ht="13.8" x14ac:dyDescent="0.25">
      <c r="A34" s="326"/>
      <c r="B34" s="327"/>
      <c r="C34" s="327"/>
      <c r="D34" s="327"/>
      <c r="E34" s="328"/>
      <c r="F34" s="326"/>
      <c r="G34" s="327"/>
      <c r="H34" s="327"/>
      <c r="I34" s="327"/>
      <c r="J34" s="328"/>
    </row>
    <row r="35" spans="1:10" ht="13.8" x14ac:dyDescent="0.25">
      <c r="A35" s="326"/>
      <c r="B35" s="327"/>
      <c r="C35" s="327"/>
      <c r="D35" s="327"/>
      <c r="E35" s="328"/>
      <c r="F35" s="326"/>
      <c r="G35" s="327"/>
      <c r="H35" s="327"/>
      <c r="I35" s="327"/>
      <c r="J35" s="328"/>
    </row>
    <row r="36" spans="1:10" ht="13.8" x14ac:dyDescent="0.25">
      <c r="A36" s="326"/>
      <c r="B36" s="327"/>
      <c r="C36" s="327"/>
      <c r="D36" s="327"/>
      <c r="E36" s="328"/>
      <c r="F36" s="326"/>
      <c r="G36" s="327"/>
      <c r="H36" s="327"/>
      <c r="I36" s="327"/>
      <c r="J36" s="328"/>
    </row>
    <row r="37" spans="1:10" ht="13.8" x14ac:dyDescent="0.25">
      <c r="A37" s="326"/>
      <c r="B37" s="327"/>
      <c r="C37" s="327"/>
      <c r="D37" s="327"/>
      <c r="E37" s="328"/>
      <c r="F37" s="326"/>
      <c r="G37" s="327"/>
      <c r="H37" s="327"/>
      <c r="I37" s="327"/>
      <c r="J37" s="328"/>
    </row>
    <row r="38" spans="1:10" ht="13.8" x14ac:dyDescent="0.25">
      <c r="A38" s="326"/>
      <c r="B38" s="327"/>
      <c r="C38" s="327"/>
      <c r="D38" s="327"/>
      <c r="E38" s="328"/>
      <c r="F38" s="326"/>
      <c r="G38" s="327"/>
      <c r="H38" s="327"/>
      <c r="I38" s="327"/>
      <c r="J38" s="328"/>
    </row>
    <row r="39" spans="1:10" ht="15.75" customHeight="1" x14ac:dyDescent="0.3">
      <c r="A39" s="675" t="s">
        <v>209</v>
      </c>
      <c r="B39" s="675"/>
      <c r="C39" s="675"/>
      <c r="D39" s="675"/>
      <c r="E39" s="675"/>
      <c r="F39" s="675"/>
      <c r="G39" s="675"/>
      <c r="H39" s="675"/>
      <c r="I39" s="675"/>
      <c r="J39" s="675"/>
    </row>
    <row r="40" spans="1:10" ht="13.8" thickBot="1" x14ac:dyDescent="0.3"/>
    <row r="41" spans="1:10" s="45" customFormat="1" ht="27.6" x14ac:dyDescent="0.25">
      <c r="A41" s="255" t="s">
        <v>186</v>
      </c>
      <c r="B41" s="256" t="s">
        <v>290</v>
      </c>
      <c r="C41" s="256" t="s">
        <v>953</v>
      </c>
      <c r="D41" s="256" t="s">
        <v>313</v>
      </c>
      <c r="E41" s="256" t="s">
        <v>314</v>
      </c>
      <c r="F41" s="291" t="s">
        <v>186</v>
      </c>
      <c r="G41" s="256" t="s">
        <v>290</v>
      </c>
      <c r="H41" s="256" t="s">
        <v>953</v>
      </c>
      <c r="I41" s="256" t="s">
        <v>313</v>
      </c>
      <c r="J41" s="257" t="s">
        <v>314</v>
      </c>
    </row>
    <row r="42" spans="1:10" ht="13.8" x14ac:dyDescent="0.25">
      <c r="A42" s="317" t="s">
        <v>157</v>
      </c>
      <c r="B42" s="310"/>
      <c r="C42" s="310"/>
      <c r="D42" s="310"/>
      <c r="E42" s="310"/>
      <c r="F42" s="309" t="s">
        <v>14</v>
      </c>
      <c r="G42" s="217"/>
      <c r="H42" s="217"/>
      <c r="I42" s="217"/>
      <c r="J42" s="226"/>
    </row>
    <row r="43" spans="1:10" ht="13.8" x14ac:dyDescent="0.25">
      <c r="A43" s="319" t="s">
        <v>528</v>
      </c>
      <c r="B43" s="218"/>
      <c r="C43" s="218"/>
      <c r="D43" s="218"/>
      <c r="E43" s="218"/>
      <c r="F43" s="313" t="s">
        <v>84</v>
      </c>
      <c r="G43" s="218"/>
      <c r="H43" s="218"/>
      <c r="I43" s="218"/>
      <c r="J43" s="219"/>
    </row>
    <row r="44" spans="1:10" ht="13.8" x14ac:dyDescent="0.25">
      <c r="A44" s="320" t="s">
        <v>99</v>
      </c>
      <c r="B44" s="218"/>
      <c r="C44" s="218"/>
      <c r="D44" s="218"/>
      <c r="E44" s="218"/>
      <c r="F44" s="313" t="s">
        <v>81</v>
      </c>
      <c r="G44" s="218"/>
      <c r="H44" s="218"/>
      <c r="I44" s="218"/>
      <c r="J44" s="219"/>
    </row>
    <row r="45" spans="1:10" ht="13.8" x14ac:dyDescent="0.25">
      <c r="A45" s="320" t="s">
        <v>101</v>
      </c>
      <c r="B45" s="218"/>
      <c r="C45" s="218"/>
      <c r="D45" s="218"/>
      <c r="E45" s="218"/>
      <c r="F45" s="313" t="s">
        <v>82</v>
      </c>
      <c r="G45" s="218"/>
      <c r="H45" s="218"/>
      <c r="I45" s="218"/>
      <c r="J45" s="219"/>
    </row>
    <row r="46" spans="1:10" ht="13.8" x14ac:dyDescent="0.25">
      <c r="A46" s="293" t="s">
        <v>520</v>
      </c>
      <c r="B46" s="218"/>
      <c r="C46" s="218"/>
      <c r="D46" s="218"/>
      <c r="E46" s="218"/>
      <c r="F46" s="313" t="s">
        <v>85</v>
      </c>
      <c r="G46" s="218"/>
      <c r="H46" s="218"/>
      <c r="I46" s="218"/>
      <c r="J46" s="219"/>
    </row>
    <row r="47" spans="1:10" ht="13.8" x14ac:dyDescent="0.25">
      <c r="A47" s="320"/>
      <c r="B47" s="218"/>
      <c r="C47" s="218"/>
      <c r="D47" s="218"/>
      <c r="E47" s="218"/>
      <c r="F47" s="313" t="s">
        <v>83</v>
      </c>
      <c r="G47" s="218"/>
      <c r="H47" s="218"/>
      <c r="I47" s="218"/>
      <c r="J47" s="219"/>
    </row>
    <row r="48" spans="1:10" ht="13.8" x14ac:dyDescent="0.25">
      <c r="A48" s="320"/>
      <c r="B48" s="218"/>
      <c r="C48" s="218"/>
      <c r="D48" s="218"/>
      <c r="E48" s="218"/>
      <c r="F48" s="68" t="s">
        <v>196</v>
      </c>
      <c r="G48" s="218"/>
      <c r="H48" s="218"/>
      <c r="I48" s="218"/>
      <c r="J48" s="219"/>
    </row>
    <row r="49" spans="1:10" ht="13.8" x14ac:dyDescent="0.25">
      <c r="A49" s="320"/>
      <c r="B49" s="218"/>
      <c r="C49" s="218"/>
      <c r="D49" s="218"/>
      <c r="E49" s="218"/>
      <c r="F49" s="68" t="s">
        <v>521</v>
      </c>
      <c r="G49" s="218">
        <f>'7.sz.tábla'!B5+'7.sz.tábla'!B10+'7.sz.tábla'!B11</f>
        <v>4616000</v>
      </c>
      <c r="H49" s="218">
        <f>'7.sz.tábla'!C5+'7.sz.tábla'!C10+'7.sz.tábla'!C11</f>
        <v>4681000</v>
      </c>
      <c r="I49" s="218">
        <f>'7.sz.tábla'!D5+'7.sz.tábla'!D10+'7.sz.tábla'!D11</f>
        <v>4306857</v>
      </c>
      <c r="J49" s="224">
        <f>I49/H49*100</f>
        <v>92.007199316385396</v>
      </c>
    </row>
    <row r="50" spans="1:10" ht="13.8" x14ac:dyDescent="0.25">
      <c r="A50" s="319"/>
      <c r="B50" s="218"/>
      <c r="C50" s="220"/>
      <c r="D50" s="220"/>
      <c r="E50" s="220"/>
      <c r="F50" s="287" t="s">
        <v>522</v>
      </c>
      <c r="G50" s="218">
        <f>'7.sz.tábla'!B14+'7.sz.tábla'!B24</f>
        <v>635000</v>
      </c>
      <c r="H50" s="218">
        <f>'7.sz.tábla'!C14+'7.sz.tábla'!C24+'7.sz.tábla'!C18</f>
        <v>644000</v>
      </c>
      <c r="I50" s="218">
        <f>'7.sz.tábla'!D14+'7.sz.tábla'!D24+'7.sz.tábla'!D18</f>
        <v>543952</v>
      </c>
      <c r="J50" s="224">
        <f>I50/H50*100</f>
        <v>84.464596273291932</v>
      </c>
    </row>
    <row r="51" spans="1:10" ht="15" customHeight="1" x14ac:dyDescent="0.25">
      <c r="A51" s="293"/>
      <c r="B51" s="218"/>
      <c r="C51" s="218"/>
      <c r="D51" s="218"/>
      <c r="E51" s="218"/>
      <c r="F51" s="68" t="s">
        <v>523</v>
      </c>
      <c r="G51" s="218"/>
      <c r="H51" s="218"/>
      <c r="I51" s="218"/>
      <c r="J51" s="219"/>
    </row>
    <row r="52" spans="1:10" ht="13.8" x14ac:dyDescent="0.25">
      <c r="A52" s="320"/>
      <c r="B52" s="218"/>
      <c r="C52" s="218"/>
      <c r="D52" s="218"/>
      <c r="E52" s="218"/>
      <c r="F52" s="68" t="s">
        <v>191</v>
      </c>
      <c r="G52" s="218"/>
      <c r="H52" s="218"/>
      <c r="I52" s="218"/>
      <c r="J52" s="219"/>
    </row>
    <row r="53" spans="1:10" ht="27.6" x14ac:dyDescent="0.25">
      <c r="A53" s="317" t="s">
        <v>173</v>
      </c>
      <c r="B53" s="221">
        <f t="shared" ref="B53:D53" si="10">SUM(B43:B52)</f>
        <v>0</v>
      </c>
      <c r="C53" s="221">
        <f t="shared" si="10"/>
        <v>0</v>
      </c>
      <c r="D53" s="221">
        <f t="shared" si="10"/>
        <v>0</v>
      </c>
      <c r="E53" s="314"/>
      <c r="F53" s="309" t="s">
        <v>174</v>
      </c>
      <c r="G53" s="221">
        <f t="shared" ref="G53:I53" si="11">SUM(G43:G52)</f>
        <v>5251000</v>
      </c>
      <c r="H53" s="221">
        <f t="shared" si="11"/>
        <v>5325000</v>
      </c>
      <c r="I53" s="221">
        <f t="shared" si="11"/>
        <v>4850809</v>
      </c>
      <c r="J53" s="225">
        <f>I53/H53*100</f>
        <v>91.09500469483568</v>
      </c>
    </row>
    <row r="54" spans="1:10" ht="13.8" x14ac:dyDescent="0.25">
      <c r="A54" s="321" t="s">
        <v>161</v>
      </c>
      <c r="B54" s="218"/>
      <c r="C54" s="218"/>
      <c r="D54" s="218"/>
      <c r="E54" s="218"/>
      <c r="F54" s="315" t="s">
        <v>162</v>
      </c>
      <c r="G54" s="218"/>
      <c r="H54" s="218"/>
      <c r="I54" s="218"/>
      <c r="J54" s="224"/>
    </row>
    <row r="55" spans="1:10" ht="41.4" x14ac:dyDescent="0.25">
      <c r="A55" s="317" t="s">
        <v>175</v>
      </c>
      <c r="B55" s="221">
        <f t="shared" ref="B55:C55" si="12">B53+B54</f>
        <v>0</v>
      </c>
      <c r="C55" s="221">
        <f t="shared" si="12"/>
        <v>0</v>
      </c>
      <c r="D55" s="221"/>
      <c r="E55" s="221"/>
      <c r="F55" s="309" t="s">
        <v>176</v>
      </c>
      <c r="G55" s="221">
        <f t="shared" ref="G55:I55" si="13">G53+G54</f>
        <v>5251000</v>
      </c>
      <c r="H55" s="221">
        <f t="shared" si="13"/>
        <v>5325000</v>
      </c>
      <c r="I55" s="221">
        <f t="shared" si="13"/>
        <v>4850809</v>
      </c>
      <c r="J55" s="225">
        <f>I55/H55*100</f>
        <v>91.09500469483568</v>
      </c>
    </row>
    <row r="56" spans="1:10" ht="13.8" x14ac:dyDescent="0.25">
      <c r="A56" s="317" t="s">
        <v>165</v>
      </c>
      <c r="B56" s="216"/>
      <c r="C56" s="216"/>
      <c r="D56" s="216"/>
      <c r="E56" s="216"/>
      <c r="F56" s="216" t="s">
        <v>16</v>
      </c>
      <c r="G56" s="217"/>
      <c r="H56" s="217"/>
      <c r="I56" s="217"/>
      <c r="J56" s="226"/>
    </row>
    <row r="57" spans="1:10" ht="13.8" x14ac:dyDescent="0.25">
      <c r="A57" s="293" t="s">
        <v>524</v>
      </c>
      <c r="B57" s="218"/>
      <c r="C57" s="218"/>
      <c r="D57" s="218"/>
      <c r="E57" s="218"/>
      <c r="F57" s="313" t="s">
        <v>119</v>
      </c>
      <c r="G57" s="218"/>
      <c r="H57" s="218"/>
      <c r="I57" s="218"/>
      <c r="J57" s="219"/>
    </row>
    <row r="58" spans="1:10" ht="13.8" x14ac:dyDescent="0.25">
      <c r="A58" s="69" t="s">
        <v>166</v>
      </c>
      <c r="B58" s="218"/>
      <c r="C58" s="218"/>
      <c r="D58" s="218"/>
      <c r="E58" s="218"/>
      <c r="F58" s="313" t="s">
        <v>121</v>
      </c>
      <c r="G58" s="218"/>
      <c r="H58" s="218"/>
      <c r="I58" s="218"/>
      <c r="J58" s="219"/>
    </row>
    <row r="59" spans="1:10" ht="13.8" x14ac:dyDescent="0.25">
      <c r="A59" s="69" t="s">
        <v>525</v>
      </c>
      <c r="B59" s="218"/>
      <c r="C59" s="330"/>
      <c r="D59" s="330"/>
      <c r="E59" s="330"/>
      <c r="F59" s="313" t="s">
        <v>123</v>
      </c>
      <c r="G59" s="218"/>
      <c r="H59" s="218"/>
      <c r="I59" s="218"/>
      <c r="J59" s="219"/>
    </row>
    <row r="60" spans="1:10" ht="13.8" x14ac:dyDescent="0.25">
      <c r="A60" s="320"/>
      <c r="B60" s="218"/>
      <c r="C60" s="218"/>
      <c r="D60" s="218"/>
      <c r="E60" s="218"/>
      <c r="F60" s="313" t="s">
        <v>167</v>
      </c>
      <c r="G60" s="218"/>
      <c r="H60" s="218"/>
      <c r="I60" s="218"/>
      <c r="J60" s="219"/>
    </row>
    <row r="61" spans="1:10" ht="27.6" x14ac:dyDescent="0.25">
      <c r="A61" s="320"/>
      <c r="B61" s="218"/>
      <c r="C61" s="218"/>
      <c r="D61" s="218"/>
      <c r="E61" s="218"/>
      <c r="F61" s="313" t="s">
        <v>526</v>
      </c>
      <c r="G61" s="218"/>
      <c r="H61" s="218"/>
      <c r="I61" s="218"/>
      <c r="J61" s="219"/>
    </row>
    <row r="62" spans="1:10" ht="27.6" x14ac:dyDescent="0.25">
      <c r="A62" s="320"/>
      <c r="B62" s="218"/>
      <c r="C62" s="218"/>
      <c r="D62" s="218"/>
      <c r="E62" s="218"/>
      <c r="F62" s="316" t="s">
        <v>168</v>
      </c>
      <c r="G62" s="218">
        <f>'9.sz.tábla'!G36</f>
        <v>0</v>
      </c>
      <c r="H62" s="218">
        <f>'9.sz.tábla'!H36</f>
        <v>71000</v>
      </c>
      <c r="I62" s="218">
        <f>'9.sz.tábla'!I36</f>
        <v>71000</v>
      </c>
      <c r="J62" s="224">
        <f>I62/H62*100</f>
        <v>100</v>
      </c>
    </row>
    <row r="63" spans="1:10" ht="28.5" customHeight="1" x14ac:dyDescent="0.25">
      <c r="A63" s="321"/>
      <c r="B63" s="218"/>
      <c r="C63" s="218"/>
      <c r="D63" s="218"/>
      <c r="E63" s="218"/>
      <c r="F63" s="68" t="s">
        <v>204</v>
      </c>
      <c r="G63" s="218"/>
      <c r="H63" s="218"/>
      <c r="I63" s="218"/>
      <c r="J63" s="224"/>
    </row>
    <row r="64" spans="1:10" ht="27" customHeight="1" x14ac:dyDescent="0.25">
      <c r="A64" s="321"/>
      <c r="B64" s="218"/>
      <c r="C64" s="218"/>
      <c r="D64" s="218"/>
      <c r="E64" s="218"/>
      <c r="F64" s="68" t="s">
        <v>169</v>
      </c>
      <c r="G64" s="218"/>
      <c r="H64" s="218"/>
      <c r="I64" s="218"/>
      <c r="J64" s="224"/>
    </row>
    <row r="65" spans="1:10" ht="27.6" x14ac:dyDescent="0.25">
      <c r="A65" s="317" t="s">
        <v>177</v>
      </c>
      <c r="B65" s="221">
        <f t="shared" ref="B65:C65" si="14">SUM(B57:B63)</f>
        <v>0</v>
      </c>
      <c r="C65" s="221">
        <f t="shared" si="14"/>
        <v>0</v>
      </c>
      <c r="D65" s="221"/>
      <c r="E65" s="221"/>
      <c r="F65" s="309" t="s">
        <v>178</v>
      </c>
      <c r="G65" s="221">
        <f>SUM(G57:G63)</f>
        <v>0</v>
      </c>
      <c r="H65" s="221">
        <f>SUM(H57:H63)</f>
        <v>71000</v>
      </c>
      <c r="I65" s="221">
        <f>SUM(I57:I63)</f>
        <v>71000</v>
      </c>
      <c r="J65" s="225">
        <f>I65/H65*100</f>
        <v>100</v>
      </c>
    </row>
    <row r="66" spans="1:10" ht="13.8" x14ac:dyDescent="0.25">
      <c r="A66" s="321" t="s">
        <v>161</v>
      </c>
      <c r="B66" s="218"/>
      <c r="C66" s="218"/>
      <c r="D66" s="218"/>
      <c r="E66" s="218"/>
      <c r="F66" s="315" t="s">
        <v>162</v>
      </c>
      <c r="G66" s="218"/>
      <c r="H66" s="331"/>
      <c r="I66" s="331"/>
      <c r="J66" s="332"/>
    </row>
    <row r="67" spans="1:10" ht="13.8" x14ac:dyDescent="0.25">
      <c r="A67" s="321"/>
      <c r="B67" s="218"/>
      <c r="C67" s="218"/>
      <c r="D67" s="218"/>
      <c r="E67" s="218"/>
      <c r="F67" s="313"/>
      <c r="G67" s="218"/>
      <c r="H67" s="331"/>
      <c r="I67" s="331"/>
      <c r="J67" s="332"/>
    </row>
    <row r="68" spans="1:10" ht="42" thickBot="1" x14ac:dyDescent="0.3">
      <c r="A68" s="322" t="s">
        <v>179</v>
      </c>
      <c r="B68" s="223">
        <f t="shared" ref="B68:C68" si="15">B65+B66</f>
        <v>0</v>
      </c>
      <c r="C68" s="223">
        <f t="shared" si="15"/>
        <v>0</v>
      </c>
      <c r="D68" s="223"/>
      <c r="E68" s="223"/>
      <c r="F68" s="324" t="s">
        <v>180</v>
      </c>
      <c r="G68" s="223">
        <f t="shared" ref="G68:J68" si="16">G65+G66</f>
        <v>0</v>
      </c>
      <c r="H68" s="223">
        <f t="shared" si="16"/>
        <v>71000</v>
      </c>
      <c r="I68" s="223">
        <f t="shared" si="16"/>
        <v>71000</v>
      </c>
      <c r="J68" s="325">
        <f t="shared" si="16"/>
        <v>100</v>
      </c>
    </row>
    <row r="69" spans="1:10" ht="13.8" x14ac:dyDescent="0.25">
      <c r="A69" s="10"/>
      <c r="B69" s="51">
        <f t="shared" ref="B69:C69" si="17">B68+B55</f>
        <v>0</v>
      </c>
      <c r="C69" s="51">
        <f t="shared" si="17"/>
        <v>0</v>
      </c>
      <c r="D69" s="51"/>
      <c r="E69" s="329"/>
      <c r="F69" s="11"/>
      <c r="G69" s="48">
        <f t="shared" ref="G69:J69" si="18">G68+G55</f>
        <v>5251000</v>
      </c>
      <c r="H69" s="48">
        <f t="shared" si="18"/>
        <v>5396000</v>
      </c>
      <c r="I69" s="48">
        <f t="shared" si="18"/>
        <v>4921809</v>
      </c>
      <c r="J69" s="215">
        <f t="shared" si="18"/>
        <v>191.09500469483567</v>
      </c>
    </row>
    <row r="70" spans="1:10" ht="13.8" x14ac:dyDescent="0.25">
      <c r="A70" s="10"/>
      <c r="B70" s="51"/>
      <c r="C70" s="51"/>
      <c r="D70" s="51"/>
      <c r="E70" s="327"/>
      <c r="F70" s="11"/>
      <c r="G70" s="48"/>
      <c r="H70" s="48"/>
      <c r="I70" s="48"/>
      <c r="J70" s="215"/>
    </row>
    <row r="71" spans="1:10" ht="13.8" x14ac:dyDescent="0.25">
      <c r="A71" s="10"/>
      <c r="B71" s="51"/>
      <c r="C71" s="51"/>
      <c r="D71" s="51"/>
      <c r="E71" s="327"/>
      <c r="F71" s="11"/>
      <c r="G71" s="48"/>
      <c r="H71" s="48"/>
      <c r="I71" s="48"/>
      <c r="J71" s="215"/>
    </row>
    <row r="72" spans="1:10" ht="15.75" customHeight="1" x14ac:dyDescent="0.3">
      <c r="A72" s="675" t="s">
        <v>210</v>
      </c>
      <c r="B72" s="675"/>
      <c r="C72" s="675"/>
      <c r="D72" s="675"/>
      <c r="E72" s="675"/>
      <c r="F72" s="675"/>
      <c r="G72" s="675"/>
      <c r="H72" s="675"/>
      <c r="I72" s="675"/>
      <c r="J72" s="675"/>
    </row>
    <row r="73" spans="1:10" ht="13.8" thickBot="1" x14ac:dyDescent="0.3"/>
    <row r="74" spans="1:10" s="45" customFormat="1" ht="27.6" x14ac:dyDescent="0.25">
      <c r="A74" s="255" t="s">
        <v>186</v>
      </c>
      <c r="B74" s="256" t="s">
        <v>290</v>
      </c>
      <c r="C74" s="256" t="s">
        <v>953</v>
      </c>
      <c r="D74" s="256" t="s">
        <v>313</v>
      </c>
      <c r="E74" s="256" t="s">
        <v>314</v>
      </c>
      <c r="F74" s="291" t="s">
        <v>186</v>
      </c>
      <c r="G74" s="256" t="s">
        <v>290</v>
      </c>
      <c r="H74" s="256" t="s">
        <v>953</v>
      </c>
      <c r="I74" s="256" t="s">
        <v>313</v>
      </c>
      <c r="J74" s="257" t="s">
        <v>314</v>
      </c>
    </row>
    <row r="75" spans="1:10" ht="13.8" x14ac:dyDescent="0.25">
      <c r="A75" s="317" t="s">
        <v>157</v>
      </c>
      <c r="B75" s="310"/>
      <c r="C75" s="310"/>
      <c r="D75" s="310"/>
      <c r="E75" s="310"/>
      <c r="F75" s="309" t="s">
        <v>14</v>
      </c>
      <c r="G75" s="217"/>
      <c r="H75" s="217"/>
      <c r="I75" s="217"/>
      <c r="J75" s="226"/>
    </row>
    <row r="76" spans="1:10" ht="13.8" x14ac:dyDescent="0.25">
      <c r="A76" s="319" t="s">
        <v>529</v>
      </c>
      <c r="B76" s="218"/>
      <c r="C76" s="218"/>
      <c r="D76" s="218"/>
      <c r="E76" s="218"/>
      <c r="F76" s="313" t="s">
        <v>84</v>
      </c>
      <c r="G76" s="218"/>
      <c r="H76" s="218"/>
      <c r="I76" s="218"/>
      <c r="J76" s="219"/>
    </row>
    <row r="77" spans="1:10" ht="13.8" x14ac:dyDescent="0.25">
      <c r="A77" s="320" t="s">
        <v>99</v>
      </c>
      <c r="B77" s="218"/>
      <c r="C77" s="218"/>
      <c r="D77" s="218"/>
      <c r="E77" s="218"/>
      <c r="F77" s="313" t="s">
        <v>81</v>
      </c>
      <c r="G77" s="218"/>
      <c r="H77" s="218"/>
      <c r="I77" s="218"/>
      <c r="J77" s="219"/>
    </row>
    <row r="78" spans="1:10" ht="13.8" x14ac:dyDescent="0.25">
      <c r="A78" s="320" t="s">
        <v>101</v>
      </c>
      <c r="B78" s="218">
        <v>0</v>
      </c>
      <c r="C78" s="218"/>
      <c r="D78" s="218"/>
      <c r="E78" s="218"/>
      <c r="F78" s="313" t="s">
        <v>102</v>
      </c>
      <c r="G78" s="218"/>
      <c r="H78" s="218"/>
      <c r="I78" s="218"/>
      <c r="J78" s="219"/>
    </row>
    <row r="79" spans="1:10" ht="13.8" x14ac:dyDescent="0.25">
      <c r="A79" s="293" t="s">
        <v>530</v>
      </c>
      <c r="B79" s="218"/>
      <c r="C79" s="218"/>
      <c r="D79" s="218"/>
      <c r="E79" s="218"/>
      <c r="F79" s="313" t="s">
        <v>85</v>
      </c>
      <c r="G79" s="218"/>
      <c r="H79" s="218"/>
      <c r="I79" s="218"/>
      <c r="J79" s="219"/>
    </row>
    <row r="80" spans="1:10" ht="13.8" x14ac:dyDescent="0.25">
      <c r="A80" s="320"/>
      <c r="B80" s="218"/>
      <c r="C80" s="218"/>
      <c r="D80" s="218"/>
      <c r="E80" s="218"/>
      <c r="F80" s="313" t="s">
        <v>83</v>
      </c>
      <c r="G80" s="218"/>
      <c r="H80" s="218"/>
      <c r="I80" s="218"/>
      <c r="J80" s="219"/>
    </row>
    <row r="81" spans="1:10" ht="13.8" x14ac:dyDescent="0.25">
      <c r="A81" s="320"/>
      <c r="B81" s="218"/>
      <c r="C81" s="218"/>
      <c r="D81" s="218"/>
      <c r="E81" s="218"/>
      <c r="F81" s="68" t="s">
        <v>196</v>
      </c>
      <c r="G81" s="218"/>
      <c r="H81" s="218"/>
      <c r="I81" s="218"/>
      <c r="J81" s="219"/>
    </row>
    <row r="82" spans="1:10" ht="13.8" x14ac:dyDescent="0.25">
      <c r="A82" s="320"/>
      <c r="B82" s="218"/>
      <c r="C82" s="218"/>
      <c r="D82" s="218"/>
      <c r="E82" s="218"/>
      <c r="F82" s="68" t="s">
        <v>521</v>
      </c>
      <c r="G82" s="218"/>
      <c r="H82" s="218"/>
      <c r="I82" s="218"/>
      <c r="J82" s="219"/>
    </row>
    <row r="83" spans="1:10" ht="13.8" x14ac:dyDescent="0.25">
      <c r="A83" s="319"/>
      <c r="B83" s="218"/>
      <c r="C83" s="220"/>
      <c r="D83" s="220"/>
      <c r="E83" s="220"/>
      <c r="F83" s="287" t="s">
        <v>522</v>
      </c>
      <c r="G83" s="218"/>
      <c r="H83" s="218"/>
      <c r="I83" s="218"/>
      <c r="J83" s="219"/>
    </row>
    <row r="84" spans="1:10" ht="18.75" customHeight="1" x14ac:dyDescent="0.25">
      <c r="A84" s="293"/>
      <c r="B84" s="218"/>
      <c r="C84" s="218"/>
      <c r="D84" s="218"/>
      <c r="E84" s="312"/>
      <c r="F84" s="68" t="s">
        <v>523</v>
      </c>
      <c r="G84" s="218"/>
      <c r="H84" s="218"/>
      <c r="I84" s="218"/>
      <c r="J84" s="219"/>
    </row>
    <row r="85" spans="1:10" ht="13.8" x14ac:dyDescent="0.25">
      <c r="A85" s="320"/>
      <c r="B85" s="218"/>
      <c r="C85" s="218"/>
      <c r="D85" s="218"/>
      <c r="E85" s="312"/>
      <c r="F85" s="68" t="s">
        <v>191</v>
      </c>
      <c r="G85" s="218"/>
      <c r="H85" s="218"/>
      <c r="I85" s="218"/>
      <c r="J85" s="219"/>
    </row>
    <row r="86" spans="1:10" ht="41.4" x14ac:dyDescent="0.25">
      <c r="A86" s="317" t="s">
        <v>181</v>
      </c>
      <c r="B86" s="221">
        <f t="shared" ref="B86:D86" si="19">SUM(B76:B85)</f>
        <v>0</v>
      </c>
      <c r="C86" s="221">
        <f t="shared" si="19"/>
        <v>0</v>
      </c>
      <c r="D86" s="221">
        <f t="shared" si="19"/>
        <v>0</v>
      </c>
      <c r="E86" s="314"/>
      <c r="F86" s="309" t="s">
        <v>182</v>
      </c>
      <c r="G86" s="221">
        <f t="shared" ref="G86:I86" si="20">SUM(G76:G85)</f>
        <v>0</v>
      </c>
      <c r="H86" s="221">
        <f t="shared" si="20"/>
        <v>0</v>
      </c>
      <c r="I86" s="221">
        <f t="shared" si="20"/>
        <v>0</v>
      </c>
      <c r="J86" s="225"/>
    </row>
    <row r="87" spans="1:10" ht="13.8" x14ac:dyDescent="0.25">
      <c r="A87" s="321" t="s">
        <v>161</v>
      </c>
      <c r="B87" s="218"/>
      <c r="C87" s="218"/>
      <c r="D87" s="218"/>
      <c r="E87" s="312"/>
      <c r="F87" s="315" t="s">
        <v>162</v>
      </c>
      <c r="G87" s="218"/>
      <c r="H87" s="218"/>
      <c r="I87" s="218"/>
      <c r="J87" s="219"/>
    </row>
    <row r="88" spans="1:10" ht="45.75" customHeight="1" x14ac:dyDescent="0.25">
      <c r="A88" s="317" t="s">
        <v>183</v>
      </c>
      <c r="B88" s="221">
        <f t="shared" ref="B88:D88" si="21">B86+B87</f>
        <v>0</v>
      </c>
      <c r="C88" s="221">
        <f t="shared" si="21"/>
        <v>0</v>
      </c>
      <c r="D88" s="221">
        <f t="shared" si="21"/>
        <v>0</v>
      </c>
      <c r="E88" s="314"/>
      <c r="F88" s="309" t="s">
        <v>184</v>
      </c>
      <c r="G88" s="221">
        <f t="shared" ref="G88:I88" si="22">G86+G87</f>
        <v>0</v>
      </c>
      <c r="H88" s="221">
        <f t="shared" si="22"/>
        <v>0</v>
      </c>
      <c r="I88" s="221">
        <f t="shared" si="22"/>
        <v>0</v>
      </c>
      <c r="J88" s="225"/>
    </row>
    <row r="89" spans="1:10" ht="13.8" x14ac:dyDescent="0.25">
      <c r="A89" s="317" t="s">
        <v>165</v>
      </c>
      <c r="B89" s="216"/>
      <c r="C89" s="216"/>
      <c r="D89" s="216"/>
      <c r="E89" s="314"/>
      <c r="F89" s="216" t="s">
        <v>16</v>
      </c>
      <c r="G89" s="217"/>
      <c r="H89" s="217"/>
      <c r="I89" s="217"/>
      <c r="J89" s="226"/>
    </row>
    <row r="90" spans="1:10" ht="13.8" x14ac:dyDescent="0.25">
      <c r="A90" s="293" t="s">
        <v>524</v>
      </c>
      <c r="B90" s="221"/>
      <c r="C90" s="221"/>
      <c r="D90" s="221"/>
      <c r="E90" s="314"/>
      <c r="F90" s="313" t="s">
        <v>119</v>
      </c>
      <c r="G90" s="331"/>
      <c r="H90" s="218"/>
      <c r="I90" s="218"/>
      <c r="J90" s="219"/>
    </row>
    <row r="91" spans="1:10" ht="13.8" x14ac:dyDescent="0.25">
      <c r="A91" s="69" t="s">
        <v>166</v>
      </c>
      <c r="B91" s="218"/>
      <c r="C91" s="218"/>
      <c r="D91" s="218"/>
      <c r="E91" s="312"/>
      <c r="F91" s="313" t="s">
        <v>121</v>
      </c>
      <c r="G91" s="218"/>
      <c r="H91" s="218"/>
      <c r="I91" s="218"/>
      <c r="J91" s="219"/>
    </row>
    <row r="92" spans="1:10" ht="13.8" x14ac:dyDescent="0.25">
      <c r="A92" s="69" t="s">
        <v>525</v>
      </c>
      <c r="B92" s="222"/>
      <c r="C92" s="222"/>
      <c r="D92" s="222"/>
      <c r="E92" s="334"/>
      <c r="F92" s="313" t="s">
        <v>123</v>
      </c>
      <c r="G92" s="331"/>
      <c r="H92" s="218"/>
      <c r="I92" s="218"/>
      <c r="J92" s="219"/>
    </row>
    <row r="93" spans="1:10" ht="13.8" x14ac:dyDescent="0.25">
      <c r="A93" s="320"/>
      <c r="B93" s="218"/>
      <c r="C93" s="218"/>
      <c r="D93" s="218"/>
      <c r="E93" s="312"/>
      <c r="F93" s="313" t="s">
        <v>167</v>
      </c>
      <c r="G93" s="331"/>
      <c r="H93" s="218"/>
      <c r="I93" s="218"/>
      <c r="J93" s="219"/>
    </row>
    <row r="94" spans="1:10" ht="27.6" x14ac:dyDescent="0.25">
      <c r="A94" s="317" t="s">
        <v>177</v>
      </c>
      <c r="B94" s="221">
        <f t="shared" ref="B94:C94" si="23">SUM(B90:B92)</f>
        <v>0</v>
      </c>
      <c r="C94" s="221">
        <f t="shared" si="23"/>
        <v>0</v>
      </c>
      <c r="D94" s="221"/>
      <c r="E94" s="314"/>
      <c r="F94" s="313" t="s">
        <v>526</v>
      </c>
      <c r="G94" s="331"/>
      <c r="H94" s="218"/>
      <c r="I94" s="218"/>
      <c r="J94" s="219"/>
    </row>
    <row r="95" spans="1:10" ht="18" customHeight="1" x14ac:dyDescent="0.25">
      <c r="A95" s="321" t="s">
        <v>161</v>
      </c>
      <c r="B95" s="218"/>
      <c r="C95" s="218"/>
      <c r="D95" s="218"/>
      <c r="E95" s="312"/>
      <c r="F95" s="316" t="s">
        <v>531</v>
      </c>
      <c r="G95" s="331"/>
      <c r="H95" s="218"/>
      <c r="I95" s="218"/>
      <c r="J95" s="219"/>
    </row>
    <row r="96" spans="1:10" ht="27" customHeight="1" x14ac:dyDescent="0.25">
      <c r="A96" s="321"/>
      <c r="B96" s="218"/>
      <c r="C96" s="218"/>
      <c r="D96" s="218"/>
      <c r="E96" s="312"/>
      <c r="F96" s="68" t="s">
        <v>204</v>
      </c>
      <c r="G96" s="331"/>
      <c r="H96" s="218"/>
      <c r="I96" s="218"/>
      <c r="J96" s="219"/>
    </row>
    <row r="97" spans="1:10" ht="48.75" customHeight="1" thickBot="1" x14ac:dyDescent="0.3">
      <c r="A97" s="322" t="s">
        <v>185</v>
      </c>
      <c r="B97" s="223">
        <f t="shared" ref="B97:D97" si="24">SUM(B90:B96)</f>
        <v>0</v>
      </c>
      <c r="C97" s="223">
        <f t="shared" si="24"/>
        <v>0</v>
      </c>
      <c r="D97" s="223">
        <f t="shared" si="24"/>
        <v>0</v>
      </c>
      <c r="E97" s="323"/>
      <c r="F97" s="335" t="s">
        <v>169</v>
      </c>
      <c r="G97" s="223">
        <f t="shared" ref="G97:I97" si="25">SUM(G90:G96)</f>
        <v>0</v>
      </c>
      <c r="H97" s="223">
        <f t="shared" si="25"/>
        <v>0</v>
      </c>
      <c r="I97" s="223">
        <f t="shared" si="25"/>
        <v>0</v>
      </c>
      <c r="J97" s="325"/>
    </row>
    <row r="98" spans="1:10" ht="13.8" x14ac:dyDescent="0.25">
      <c r="B98" s="48">
        <f>B97+B88+B68+B55+B31+B20</f>
        <v>92528000</v>
      </c>
      <c r="C98" s="48">
        <f>C97+C88+C68+C55+C31+C20</f>
        <v>123607000</v>
      </c>
      <c r="D98" s="48">
        <f>D97+D88+D68+D55+D31+D20</f>
        <v>194394026</v>
      </c>
      <c r="E98" s="333"/>
      <c r="G98" s="48">
        <f>G97+G88+G68+G55+G31+G20</f>
        <v>92528000</v>
      </c>
      <c r="H98" s="48">
        <f>H97+H88+H68+H55+H31+H20</f>
        <v>123607000</v>
      </c>
      <c r="I98" s="48">
        <f>I97+I88+I68+I55+I31+I20</f>
        <v>141459053</v>
      </c>
      <c r="J98" s="333"/>
    </row>
    <row r="99" spans="1:10" x14ac:dyDescent="0.25">
      <c r="A99" s="85" t="s">
        <v>205</v>
      </c>
      <c r="B99" s="48">
        <f>G98-B98</f>
        <v>0</v>
      </c>
      <c r="C99" s="48">
        <f>H98-C98</f>
        <v>0</v>
      </c>
      <c r="D99" s="48"/>
      <c r="E99" s="215">
        <f>J98-E98</f>
        <v>0</v>
      </c>
    </row>
    <row r="101" spans="1:10" x14ac:dyDescent="0.25">
      <c r="I101" s="48"/>
    </row>
  </sheetData>
  <sheetProtection selectLockedCells="1" selectUnlockedCells="1"/>
  <mergeCells count="3">
    <mergeCell ref="A39:J39"/>
    <mergeCell ref="A4:J4"/>
    <mergeCell ref="A72:J72"/>
  </mergeCells>
  <phoneticPr fontId="27" type="noConversion"/>
  <printOptions horizontalCentered="1"/>
  <pageMargins left="7.874015748031496E-2" right="7.874015748031496E-2" top="0.70866141732283472" bottom="0.19685039370078741" header="0.51181102362204722" footer="0.51181102362204722"/>
  <pageSetup paperSize="9" scale="80" firstPageNumber="0" orientation="landscape" r:id="rId1"/>
  <headerFooter alignWithMargins="0">
    <oddHeader>&amp;LPécsely Község Önkormányzata&amp;C10. melléklet
az önkormányzat 2016. évi költségvetési gazdálkodási beszámolójáról szóló 8/2017. (V.30.) önkormányzati rendeletéhez&amp;R&amp;P. oldal
 forint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view="pageLayout" zoomScaleNormal="100" workbookViewId="0">
      <selection activeCell="K30" sqref="K30"/>
    </sheetView>
  </sheetViews>
  <sheetFormatPr defaultRowHeight="15.6" x14ac:dyDescent="0.3"/>
  <cols>
    <col min="1" max="1" width="5.6640625" style="338" customWidth="1"/>
    <col min="2" max="2" width="29" style="338" customWidth="1"/>
    <col min="3" max="3" width="12" style="338" customWidth="1"/>
    <col min="4" max="4" width="12.88671875" style="338" customWidth="1"/>
    <col min="5" max="5" width="11.88671875" style="338" customWidth="1"/>
    <col min="6" max="7" width="7.88671875" style="338" customWidth="1"/>
    <col min="8" max="8" width="7.6640625" style="338" customWidth="1"/>
    <col min="9" max="9" width="7" style="338" customWidth="1"/>
    <col min="10" max="10" width="10.5546875" style="338" customWidth="1"/>
    <col min="11" max="11" width="13.6640625" style="338" customWidth="1"/>
    <col min="12" max="12" width="10.88671875" style="338" customWidth="1"/>
    <col min="13" max="256" width="9.109375" style="338"/>
    <col min="257" max="257" width="5.6640625" style="338" customWidth="1"/>
    <col min="258" max="258" width="29" style="338" customWidth="1"/>
    <col min="259" max="259" width="12" style="338" customWidth="1"/>
    <col min="260" max="260" width="12.88671875" style="338" customWidth="1"/>
    <col min="261" max="261" width="11.88671875" style="338" customWidth="1"/>
    <col min="262" max="263" width="7.88671875" style="338" customWidth="1"/>
    <col min="264" max="264" width="7.6640625" style="338" customWidth="1"/>
    <col min="265" max="265" width="7" style="338" customWidth="1"/>
    <col min="266" max="266" width="10.5546875" style="338" customWidth="1"/>
    <col min="267" max="268" width="13.6640625" style="338" customWidth="1"/>
    <col min="269" max="512" width="9.109375" style="338"/>
    <col min="513" max="513" width="5.6640625" style="338" customWidth="1"/>
    <col min="514" max="514" width="29" style="338" customWidth="1"/>
    <col min="515" max="515" width="12" style="338" customWidth="1"/>
    <col min="516" max="516" width="12.88671875" style="338" customWidth="1"/>
    <col min="517" max="517" width="11.88671875" style="338" customWidth="1"/>
    <col min="518" max="519" width="7.88671875" style="338" customWidth="1"/>
    <col min="520" max="520" width="7.6640625" style="338" customWidth="1"/>
    <col min="521" max="521" width="7" style="338" customWidth="1"/>
    <col min="522" max="522" width="10.5546875" style="338" customWidth="1"/>
    <col min="523" max="524" width="13.6640625" style="338" customWidth="1"/>
    <col min="525" max="768" width="9.109375" style="338"/>
    <col min="769" max="769" width="5.6640625" style="338" customWidth="1"/>
    <col min="770" max="770" width="29" style="338" customWidth="1"/>
    <col min="771" max="771" width="12" style="338" customWidth="1"/>
    <col min="772" max="772" width="12.88671875" style="338" customWidth="1"/>
    <col min="773" max="773" width="11.88671875" style="338" customWidth="1"/>
    <col min="774" max="775" width="7.88671875" style="338" customWidth="1"/>
    <col min="776" max="776" width="7.6640625" style="338" customWidth="1"/>
    <col min="777" max="777" width="7" style="338" customWidth="1"/>
    <col min="778" max="778" width="10.5546875" style="338" customWidth="1"/>
    <col min="779" max="780" width="13.6640625" style="338" customWidth="1"/>
    <col min="781" max="1024" width="9.109375" style="338"/>
    <col min="1025" max="1025" width="5.6640625" style="338" customWidth="1"/>
    <col min="1026" max="1026" width="29" style="338" customWidth="1"/>
    <col min="1027" max="1027" width="12" style="338" customWidth="1"/>
    <col min="1028" max="1028" width="12.88671875" style="338" customWidth="1"/>
    <col min="1029" max="1029" width="11.88671875" style="338" customWidth="1"/>
    <col min="1030" max="1031" width="7.88671875" style="338" customWidth="1"/>
    <col min="1032" max="1032" width="7.6640625" style="338" customWidth="1"/>
    <col min="1033" max="1033" width="7" style="338" customWidth="1"/>
    <col min="1034" max="1034" width="10.5546875" style="338" customWidth="1"/>
    <col min="1035" max="1036" width="13.6640625" style="338" customWidth="1"/>
    <col min="1037" max="1280" width="9.109375" style="338"/>
    <col min="1281" max="1281" width="5.6640625" style="338" customWidth="1"/>
    <col min="1282" max="1282" width="29" style="338" customWidth="1"/>
    <col min="1283" max="1283" width="12" style="338" customWidth="1"/>
    <col min="1284" max="1284" width="12.88671875" style="338" customWidth="1"/>
    <col min="1285" max="1285" width="11.88671875" style="338" customWidth="1"/>
    <col min="1286" max="1287" width="7.88671875" style="338" customWidth="1"/>
    <col min="1288" max="1288" width="7.6640625" style="338" customWidth="1"/>
    <col min="1289" max="1289" width="7" style="338" customWidth="1"/>
    <col min="1290" max="1290" width="10.5546875" style="338" customWidth="1"/>
    <col min="1291" max="1292" width="13.6640625" style="338" customWidth="1"/>
    <col min="1293" max="1536" width="9.109375" style="338"/>
    <col min="1537" max="1537" width="5.6640625" style="338" customWidth="1"/>
    <col min="1538" max="1538" width="29" style="338" customWidth="1"/>
    <col min="1539" max="1539" width="12" style="338" customWidth="1"/>
    <col min="1540" max="1540" width="12.88671875" style="338" customWidth="1"/>
    <col min="1541" max="1541" width="11.88671875" style="338" customWidth="1"/>
    <col min="1542" max="1543" width="7.88671875" style="338" customWidth="1"/>
    <col min="1544" max="1544" width="7.6640625" style="338" customWidth="1"/>
    <col min="1545" max="1545" width="7" style="338" customWidth="1"/>
    <col min="1546" max="1546" width="10.5546875" style="338" customWidth="1"/>
    <col min="1547" max="1548" width="13.6640625" style="338" customWidth="1"/>
    <col min="1549" max="1792" width="9.109375" style="338"/>
    <col min="1793" max="1793" width="5.6640625" style="338" customWidth="1"/>
    <col min="1794" max="1794" width="29" style="338" customWidth="1"/>
    <col min="1795" max="1795" width="12" style="338" customWidth="1"/>
    <col min="1796" max="1796" width="12.88671875" style="338" customWidth="1"/>
    <col min="1797" max="1797" width="11.88671875" style="338" customWidth="1"/>
    <col min="1798" max="1799" width="7.88671875" style="338" customWidth="1"/>
    <col min="1800" max="1800" width="7.6640625" style="338" customWidth="1"/>
    <col min="1801" max="1801" width="7" style="338" customWidth="1"/>
    <col min="1802" max="1802" width="10.5546875" style="338" customWidth="1"/>
    <col min="1803" max="1804" width="13.6640625" style="338" customWidth="1"/>
    <col min="1805" max="2048" width="9.109375" style="338"/>
    <col min="2049" max="2049" width="5.6640625" style="338" customWidth="1"/>
    <col min="2050" max="2050" width="29" style="338" customWidth="1"/>
    <col min="2051" max="2051" width="12" style="338" customWidth="1"/>
    <col min="2052" max="2052" width="12.88671875" style="338" customWidth="1"/>
    <col min="2053" max="2053" width="11.88671875" style="338" customWidth="1"/>
    <col min="2054" max="2055" width="7.88671875" style="338" customWidth="1"/>
    <col min="2056" max="2056" width="7.6640625" style="338" customWidth="1"/>
    <col min="2057" max="2057" width="7" style="338" customWidth="1"/>
    <col min="2058" max="2058" width="10.5546875" style="338" customWidth="1"/>
    <col min="2059" max="2060" width="13.6640625" style="338" customWidth="1"/>
    <col min="2061" max="2304" width="9.109375" style="338"/>
    <col min="2305" max="2305" width="5.6640625" style="338" customWidth="1"/>
    <col min="2306" max="2306" width="29" style="338" customWidth="1"/>
    <col min="2307" max="2307" width="12" style="338" customWidth="1"/>
    <col min="2308" max="2308" width="12.88671875" style="338" customWidth="1"/>
    <col min="2309" max="2309" width="11.88671875" style="338" customWidth="1"/>
    <col min="2310" max="2311" width="7.88671875" style="338" customWidth="1"/>
    <col min="2312" max="2312" width="7.6640625" style="338" customWidth="1"/>
    <col min="2313" max="2313" width="7" style="338" customWidth="1"/>
    <col min="2314" max="2314" width="10.5546875" style="338" customWidth="1"/>
    <col min="2315" max="2316" width="13.6640625" style="338" customWidth="1"/>
    <col min="2317" max="2560" width="9.109375" style="338"/>
    <col min="2561" max="2561" width="5.6640625" style="338" customWidth="1"/>
    <col min="2562" max="2562" width="29" style="338" customWidth="1"/>
    <col min="2563" max="2563" width="12" style="338" customWidth="1"/>
    <col min="2564" max="2564" width="12.88671875" style="338" customWidth="1"/>
    <col min="2565" max="2565" width="11.88671875" style="338" customWidth="1"/>
    <col min="2566" max="2567" width="7.88671875" style="338" customWidth="1"/>
    <col min="2568" max="2568" width="7.6640625" style="338" customWidth="1"/>
    <col min="2569" max="2569" width="7" style="338" customWidth="1"/>
    <col min="2570" max="2570" width="10.5546875" style="338" customWidth="1"/>
    <col min="2571" max="2572" width="13.6640625" style="338" customWidth="1"/>
    <col min="2573" max="2816" width="9.109375" style="338"/>
    <col min="2817" max="2817" width="5.6640625" style="338" customWidth="1"/>
    <col min="2818" max="2818" width="29" style="338" customWidth="1"/>
    <col min="2819" max="2819" width="12" style="338" customWidth="1"/>
    <col min="2820" max="2820" width="12.88671875" style="338" customWidth="1"/>
    <col min="2821" max="2821" width="11.88671875" style="338" customWidth="1"/>
    <col min="2822" max="2823" width="7.88671875" style="338" customWidth="1"/>
    <col min="2824" max="2824" width="7.6640625" style="338" customWidth="1"/>
    <col min="2825" max="2825" width="7" style="338" customWidth="1"/>
    <col min="2826" max="2826" width="10.5546875" style="338" customWidth="1"/>
    <col min="2827" max="2828" width="13.6640625" style="338" customWidth="1"/>
    <col min="2829" max="3072" width="9.109375" style="338"/>
    <col min="3073" max="3073" width="5.6640625" style="338" customWidth="1"/>
    <col min="3074" max="3074" width="29" style="338" customWidth="1"/>
    <col min="3075" max="3075" width="12" style="338" customWidth="1"/>
    <col min="3076" max="3076" width="12.88671875" style="338" customWidth="1"/>
    <col min="3077" max="3077" width="11.88671875" style="338" customWidth="1"/>
    <col min="3078" max="3079" width="7.88671875" style="338" customWidth="1"/>
    <col min="3080" max="3080" width="7.6640625" style="338" customWidth="1"/>
    <col min="3081" max="3081" width="7" style="338" customWidth="1"/>
    <col min="3082" max="3082" width="10.5546875" style="338" customWidth="1"/>
    <col min="3083" max="3084" width="13.6640625" style="338" customWidth="1"/>
    <col min="3085" max="3328" width="9.109375" style="338"/>
    <col min="3329" max="3329" width="5.6640625" style="338" customWidth="1"/>
    <col min="3330" max="3330" width="29" style="338" customWidth="1"/>
    <col min="3331" max="3331" width="12" style="338" customWidth="1"/>
    <col min="3332" max="3332" width="12.88671875" style="338" customWidth="1"/>
    <col min="3333" max="3333" width="11.88671875" style="338" customWidth="1"/>
    <col min="3334" max="3335" width="7.88671875" style="338" customWidth="1"/>
    <col min="3336" max="3336" width="7.6640625" style="338" customWidth="1"/>
    <col min="3337" max="3337" width="7" style="338" customWidth="1"/>
    <col min="3338" max="3338" width="10.5546875" style="338" customWidth="1"/>
    <col min="3339" max="3340" width="13.6640625" style="338" customWidth="1"/>
    <col min="3341" max="3584" width="9.109375" style="338"/>
    <col min="3585" max="3585" width="5.6640625" style="338" customWidth="1"/>
    <col min="3586" max="3586" width="29" style="338" customWidth="1"/>
    <col min="3587" max="3587" width="12" style="338" customWidth="1"/>
    <col min="3588" max="3588" width="12.88671875" style="338" customWidth="1"/>
    <col min="3589" max="3589" width="11.88671875" style="338" customWidth="1"/>
    <col min="3590" max="3591" width="7.88671875" style="338" customWidth="1"/>
    <col min="3592" max="3592" width="7.6640625" style="338" customWidth="1"/>
    <col min="3593" max="3593" width="7" style="338" customWidth="1"/>
    <col min="3594" max="3594" width="10.5546875" style="338" customWidth="1"/>
    <col min="3595" max="3596" width="13.6640625" style="338" customWidth="1"/>
    <col min="3597" max="3840" width="9.109375" style="338"/>
    <col min="3841" max="3841" width="5.6640625" style="338" customWidth="1"/>
    <col min="3842" max="3842" width="29" style="338" customWidth="1"/>
    <col min="3843" max="3843" width="12" style="338" customWidth="1"/>
    <col min="3844" max="3844" width="12.88671875" style="338" customWidth="1"/>
    <col min="3845" max="3845" width="11.88671875" style="338" customWidth="1"/>
    <col min="3846" max="3847" width="7.88671875" style="338" customWidth="1"/>
    <col min="3848" max="3848" width="7.6640625" style="338" customWidth="1"/>
    <col min="3849" max="3849" width="7" style="338" customWidth="1"/>
    <col min="3850" max="3850" width="10.5546875" style="338" customWidth="1"/>
    <col min="3851" max="3852" width="13.6640625" style="338" customWidth="1"/>
    <col min="3853" max="4096" width="9.109375" style="338"/>
    <col min="4097" max="4097" width="5.6640625" style="338" customWidth="1"/>
    <col min="4098" max="4098" width="29" style="338" customWidth="1"/>
    <col min="4099" max="4099" width="12" style="338" customWidth="1"/>
    <col min="4100" max="4100" width="12.88671875" style="338" customWidth="1"/>
    <col min="4101" max="4101" width="11.88671875" style="338" customWidth="1"/>
    <col min="4102" max="4103" width="7.88671875" style="338" customWidth="1"/>
    <col min="4104" max="4104" width="7.6640625" style="338" customWidth="1"/>
    <col min="4105" max="4105" width="7" style="338" customWidth="1"/>
    <col min="4106" max="4106" width="10.5546875" style="338" customWidth="1"/>
    <col min="4107" max="4108" width="13.6640625" style="338" customWidth="1"/>
    <col min="4109" max="4352" width="9.109375" style="338"/>
    <col min="4353" max="4353" width="5.6640625" style="338" customWidth="1"/>
    <col min="4354" max="4354" width="29" style="338" customWidth="1"/>
    <col min="4355" max="4355" width="12" style="338" customWidth="1"/>
    <col min="4356" max="4356" width="12.88671875" style="338" customWidth="1"/>
    <col min="4357" max="4357" width="11.88671875" style="338" customWidth="1"/>
    <col min="4358" max="4359" width="7.88671875" style="338" customWidth="1"/>
    <col min="4360" max="4360" width="7.6640625" style="338" customWidth="1"/>
    <col min="4361" max="4361" width="7" style="338" customWidth="1"/>
    <col min="4362" max="4362" width="10.5546875" style="338" customWidth="1"/>
    <col min="4363" max="4364" width="13.6640625" style="338" customWidth="1"/>
    <col min="4365" max="4608" width="9.109375" style="338"/>
    <col min="4609" max="4609" width="5.6640625" style="338" customWidth="1"/>
    <col min="4610" max="4610" width="29" style="338" customWidth="1"/>
    <col min="4611" max="4611" width="12" style="338" customWidth="1"/>
    <col min="4612" max="4612" width="12.88671875" style="338" customWidth="1"/>
    <col min="4613" max="4613" width="11.88671875" style="338" customWidth="1"/>
    <col min="4614" max="4615" width="7.88671875" style="338" customWidth="1"/>
    <col min="4616" max="4616" width="7.6640625" style="338" customWidth="1"/>
    <col min="4617" max="4617" width="7" style="338" customWidth="1"/>
    <col min="4618" max="4618" width="10.5546875" style="338" customWidth="1"/>
    <col min="4619" max="4620" width="13.6640625" style="338" customWidth="1"/>
    <col min="4621" max="4864" width="9.109375" style="338"/>
    <col min="4865" max="4865" width="5.6640625" style="338" customWidth="1"/>
    <col min="4866" max="4866" width="29" style="338" customWidth="1"/>
    <col min="4867" max="4867" width="12" style="338" customWidth="1"/>
    <col min="4868" max="4868" width="12.88671875" style="338" customWidth="1"/>
    <col min="4869" max="4869" width="11.88671875" style="338" customWidth="1"/>
    <col min="4870" max="4871" width="7.88671875" style="338" customWidth="1"/>
    <col min="4872" max="4872" width="7.6640625" style="338" customWidth="1"/>
    <col min="4873" max="4873" width="7" style="338" customWidth="1"/>
    <col min="4874" max="4874" width="10.5546875" style="338" customWidth="1"/>
    <col min="4875" max="4876" width="13.6640625" style="338" customWidth="1"/>
    <col min="4877" max="5120" width="9.109375" style="338"/>
    <col min="5121" max="5121" width="5.6640625" style="338" customWidth="1"/>
    <col min="5122" max="5122" width="29" style="338" customWidth="1"/>
    <col min="5123" max="5123" width="12" style="338" customWidth="1"/>
    <col min="5124" max="5124" width="12.88671875" style="338" customWidth="1"/>
    <col min="5125" max="5125" width="11.88671875" style="338" customWidth="1"/>
    <col min="5126" max="5127" width="7.88671875" style="338" customWidth="1"/>
    <col min="5128" max="5128" width="7.6640625" style="338" customWidth="1"/>
    <col min="5129" max="5129" width="7" style="338" customWidth="1"/>
    <col min="5130" max="5130" width="10.5546875" style="338" customWidth="1"/>
    <col min="5131" max="5132" width="13.6640625" style="338" customWidth="1"/>
    <col min="5133" max="5376" width="9.109375" style="338"/>
    <col min="5377" max="5377" width="5.6640625" style="338" customWidth="1"/>
    <col min="5378" max="5378" width="29" style="338" customWidth="1"/>
    <col min="5379" max="5379" width="12" style="338" customWidth="1"/>
    <col min="5380" max="5380" width="12.88671875" style="338" customWidth="1"/>
    <col min="5381" max="5381" width="11.88671875" style="338" customWidth="1"/>
    <col min="5382" max="5383" width="7.88671875" style="338" customWidth="1"/>
    <col min="5384" max="5384" width="7.6640625" style="338" customWidth="1"/>
    <col min="5385" max="5385" width="7" style="338" customWidth="1"/>
    <col min="5386" max="5386" width="10.5546875" style="338" customWidth="1"/>
    <col min="5387" max="5388" width="13.6640625" style="338" customWidth="1"/>
    <col min="5389" max="5632" width="9.109375" style="338"/>
    <col min="5633" max="5633" width="5.6640625" style="338" customWidth="1"/>
    <col min="5634" max="5634" width="29" style="338" customWidth="1"/>
    <col min="5635" max="5635" width="12" style="338" customWidth="1"/>
    <col min="5636" max="5636" width="12.88671875" style="338" customWidth="1"/>
    <col min="5637" max="5637" width="11.88671875" style="338" customWidth="1"/>
    <col min="5638" max="5639" width="7.88671875" style="338" customWidth="1"/>
    <col min="5640" max="5640" width="7.6640625" style="338" customWidth="1"/>
    <col min="5641" max="5641" width="7" style="338" customWidth="1"/>
    <col min="5642" max="5642" width="10.5546875" style="338" customWidth="1"/>
    <col min="5643" max="5644" width="13.6640625" style="338" customWidth="1"/>
    <col min="5645" max="5888" width="9.109375" style="338"/>
    <col min="5889" max="5889" width="5.6640625" style="338" customWidth="1"/>
    <col min="5890" max="5890" width="29" style="338" customWidth="1"/>
    <col min="5891" max="5891" width="12" style="338" customWidth="1"/>
    <col min="5892" max="5892" width="12.88671875" style="338" customWidth="1"/>
    <col min="5893" max="5893" width="11.88671875" style="338" customWidth="1"/>
    <col min="5894" max="5895" width="7.88671875" style="338" customWidth="1"/>
    <col min="5896" max="5896" width="7.6640625" style="338" customWidth="1"/>
    <col min="5897" max="5897" width="7" style="338" customWidth="1"/>
    <col min="5898" max="5898" width="10.5546875" style="338" customWidth="1"/>
    <col min="5899" max="5900" width="13.6640625" style="338" customWidth="1"/>
    <col min="5901" max="6144" width="9.109375" style="338"/>
    <col min="6145" max="6145" width="5.6640625" style="338" customWidth="1"/>
    <col min="6146" max="6146" width="29" style="338" customWidth="1"/>
    <col min="6147" max="6147" width="12" style="338" customWidth="1"/>
    <col min="6148" max="6148" width="12.88671875" style="338" customWidth="1"/>
    <col min="6149" max="6149" width="11.88671875" style="338" customWidth="1"/>
    <col min="6150" max="6151" width="7.88671875" style="338" customWidth="1"/>
    <col min="6152" max="6152" width="7.6640625" style="338" customWidth="1"/>
    <col min="6153" max="6153" width="7" style="338" customWidth="1"/>
    <col min="6154" max="6154" width="10.5546875" style="338" customWidth="1"/>
    <col min="6155" max="6156" width="13.6640625" style="338" customWidth="1"/>
    <col min="6157" max="6400" width="9.109375" style="338"/>
    <col min="6401" max="6401" width="5.6640625" style="338" customWidth="1"/>
    <col min="6402" max="6402" width="29" style="338" customWidth="1"/>
    <col min="6403" max="6403" width="12" style="338" customWidth="1"/>
    <col min="6404" max="6404" width="12.88671875" style="338" customWidth="1"/>
    <col min="6405" max="6405" width="11.88671875" style="338" customWidth="1"/>
    <col min="6406" max="6407" width="7.88671875" style="338" customWidth="1"/>
    <col min="6408" max="6408" width="7.6640625" style="338" customWidth="1"/>
    <col min="6409" max="6409" width="7" style="338" customWidth="1"/>
    <col min="6410" max="6410" width="10.5546875" style="338" customWidth="1"/>
    <col min="6411" max="6412" width="13.6640625" style="338" customWidth="1"/>
    <col min="6413" max="6656" width="9.109375" style="338"/>
    <col min="6657" max="6657" width="5.6640625" style="338" customWidth="1"/>
    <col min="6658" max="6658" width="29" style="338" customWidth="1"/>
    <col min="6659" max="6659" width="12" style="338" customWidth="1"/>
    <col min="6660" max="6660" width="12.88671875" style="338" customWidth="1"/>
    <col min="6661" max="6661" width="11.88671875" style="338" customWidth="1"/>
    <col min="6662" max="6663" width="7.88671875" style="338" customWidth="1"/>
    <col min="6664" max="6664" width="7.6640625" style="338" customWidth="1"/>
    <col min="6665" max="6665" width="7" style="338" customWidth="1"/>
    <col min="6666" max="6666" width="10.5546875" style="338" customWidth="1"/>
    <col min="6667" max="6668" width="13.6640625" style="338" customWidth="1"/>
    <col min="6669" max="6912" width="9.109375" style="338"/>
    <col min="6913" max="6913" width="5.6640625" style="338" customWidth="1"/>
    <col min="6914" max="6914" width="29" style="338" customWidth="1"/>
    <col min="6915" max="6915" width="12" style="338" customWidth="1"/>
    <col min="6916" max="6916" width="12.88671875" style="338" customWidth="1"/>
    <col min="6917" max="6917" width="11.88671875" style="338" customWidth="1"/>
    <col min="6918" max="6919" width="7.88671875" style="338" customWidth="1"/>
    <col min="6920" max="6920" width="7.6640625" style="338" customWidth="1"/>
    <col min="6921" max="6921" width="7" style="338" customWidth="1"/>
    <col min="6922" max="6922" width="10.5546875" style="338" customWidth="1"/>
    <col min="6923" max="6924" width="13.6640625" style="338" customWidth="1"/>
    <col min="6925" max="7168" width="9.109375" style="338"/>
    <col min="7169" max="7169" width="5.6640625" style="338" customWidth="1"/>
    <col min="7170" max="7170" width="29" style="338" customWidth="1"/>
    <col min="7171" max="7171" width="12" style="338" customWidth="1"/>
    <col min="7172" max="7172" width="12.88671875" style="338" customWidth="1"/>
    <col min="7173" max="7173" width="11.88671875" style="338" customWidth="1"/>
    <col min="7174" max="7175" width="7.88671875" style="338" customWidth="1"/>
    <col min="7176" max="7176" width="7.6640625" style="338" customWidth="1"/>
    <col min="7177" max="7177" width="7" style="338" customWidth="1"/>
    <col min="7178" max="7178" width="10.5546875" style="338" customWidth="1"/>
    <col min="7179" max="7180" width="13.6640625" style="338" customWidth="1"/>
    <col min="7181" max="7424" width="9.109375" style="338"/>
    <col min="7425" max="7425" width="5.6640625" style="338" customWidth="1"/>
    <col min="7426" max="7426" width="29" style="338" customWidth="1"/>
    <col min="7427" max="7427" width="12" style="338" customWidth="1"/>
    <col min="7428" max="7428" width="12.88671875" style="338" customWidth="1"/>
    <col min="7429" max="7429" width="11.88671875" style="338" customWidth="1"/>
    <col min="7430" max="7431" width="7.88671875" style="338" customWidth="1"/>
    <col min="7432" max="7432" width="7.6640625" style="338" customWidth="1"/>
    <col min="7433" max="7433" width="7" style="338" customWidth="1"/>
    <col min="7434" max="7434" width="10.5546875" style="338" customWidth="1"/>
    <col min="7435" max="7436" width="13.6640625" style="338" customWidth="1"/>
    <col min="7437" max="7680" width="9.109375" style="338"/>
    <col min="7681" max="7681" width="5.6640625" style="338" customWidth="1"/>
    <col min="7682" max="7682" width="29" style="338" customWidth="1"/>
    <col min="7683" max="7683" width="12" style="338" customWidth="1"/>
    <col min="7684" max="7684" width="12.88671875" style="338" customWidth="1"/>
    <col min="7685" max="7685" width="11.88671875" style="338" customWidth="1"/>
    <col min="7686" max="7687" width="7.88671875" style="338" customWidth="1"/>
    <col min="7688" max="7688" width="7.6640625" style="338" customWidth="1"/>
    <col min="7689" max="7689" width="7" style="338" customWidth="1"/>
    <col min="7690" max="7690" width="10.5546875" style="338" customWidth="1"/>
    <col min="7691" max="7692" width="13.6640625" style="338" customWidth="1"/>
    <col min="7693" max="7936" width="9.109375" style="338"/>
    <col min="7937" max="7937" width="5.6640625" style="338" customWidth="1"/>
    <col min="7938" max="7938" width="29" style="338" customWidth="1"/>
    <col min="7939" max="7939" width="12" style="338" customWidth="1"/>
    <col min="7940" max="7940" width="12.88671875" style="338" customWidth="1"/>
    <col min="7941" max="7941" width="11.88671875" style="338" customWidth="1"/>
    <col min="7942" max="7943" width="7.88671875" style="338" customWidth="1"/>
    <col min="7944" max="7944" width="7.6640625" style="338" customWidth="1"/>
    <col min="7945" max="7945" width="7" style="338" customWidth="1"/>
    <col min="7946" max="7946" width="10.5546875" style="338" customWidth="1"/>
    <col min="7947" max="7948" width="13.6640625" style="338" customWidth="1"/>
    <col min="7949" max="8192" width="9.109375" style="338"/>
    <col min="8193" max="8193" width="5.6640625" style="338" customWidth="1"/>
    <col min="8194" max="8194" width="29" style="338" customWidth="1"/>
    <col min="8195" max="8195" width="12" style="338" customWidth="1"/>
    <col min="8196" max="8196" width="12.88671875" style="338" customWidth="1"/>
    <col min="8197" max="8197" width="11.88671875" style="338" customWidth="1"/>
    <col min="8198" max="8199" width="7.88671875" style="338" customWidth="1"/>
    <col min="8200" max="8200" width="7.6640625" style="338" customWidth="1"/>
    <col min="8201" max="8201" width="7" style="338" customWidth="1"/>
    <col min="8202" max="8202" width="10.5546875" style="338" customWidth="1"/>
    <col min="8203" max="8204" width="13.6640625" style="338" customWidth="1"/>
    <col min="8205" max="8448" width="9.109375" style="338"/>
    <col min="8449" max="8449" width="5.6640625" style="338" customWidth="1"/>
    <col min="8450" max="8450" width="29" style="338" customWidth="1"/>
    <col min="8451" max="8451" width="12" style="338" customWidth="1"/>
    <col min="8452" max="8452" width="12.88671875" style="338" customWidth="1"/>
    <col min="8453" max="8453" width="11.88671875" style="338" customWidth="1"/>
    <col min="8454" max="8455" width="7.88671875" style="338" customWidth="1"/>
    <col min="8456" max="8456" width="7.6640625" style="338" customWidth="1"/>
    <col min="8457" max="8457" width="7" style="338" customWidth="1"/>
    <col min="8458" max="8458" width="10.5546875" style="338" customWidth="1"/>
    <col min="8459" max="8460" width="13.6640625" style="338" customWidth="1"/>
    <col min="8461" max="8704" width="9.109375" style="338"/>
    <col min="8705" max="8705" width="5.6640625" style="338" customWidth="1"/>
    <col min="8706" max="8706" width="29" style="338" customWidth="1"/>
    <col min="8707" max="8707" width="12" style="338" customWidth="1"/>
    <col min="8708" max="8708" width="12.88671875" style="338" customWidth="1"/>
    <col min="8709" max="8709" width="11.88671875" style="338" customWidth="1"/>
    <col min="8710" max="8711" width="7.88671875" style="338" customWidth="1"/>
    <col min="8712" max="8712" width="7.6640625" style="338" customWidth="1"/>
    <col min="8713" max="8713" width="7" style="338" customWidth="1"/>
    <col min="8714" max="8714" width="10.5546875" style="338" customWidth="1"/>
    <col min="8715" max="8716" width="13.6640625" style="338" customWidth="1"/>
    <col min="8717" max="8960" width="9.109375" style="338"/>
    <col min="8961" max="8961" width="5.6640625" style="338" customWidth="1"/>
    <col min="8962" max="8962" width="29" style="338" customWidth="1"/>
    <col min="8963" max="8963" width="12" style="338" customWidth="1"/>
    <col min="8964" max="8964" width="12.88671875" style="338" customWidth="1"/>
    <col min="8965" max="8965" width="11.88671875" style="338" customWidth="1"/>
    <col min="8966" max="8967" width="7.88671875" style="338" customWidth="1"/>
    <col min="8968" max="8968" width="7.6640625" style="338" customWidth="1"/>
    <col min="8969" max="8969" width="7" style="338" customWidth="1"/>
    <col min="8970" max="8970" width="10.5546875" style="338" customWidth="1"/>
    <col min="8971" max="8972" width="13.6640625" style="338" customWidth="1"/>
    <col min="8973" max="9216" width="9.109375" style="338"/>
    <col min="9217" max="9217" width="5.6640625" style="338" customWidth="1"/>
    <col min="9218" max="9218" width="29" style="338" customWidth="1"/>
    <col min="9219" max="9219" width="12" style="338" customWidth="1"/>
    <col min="9220" max="9220" width="12.88671875" style="338" customWidth="1"/>
    <col min="9221" max="9221" width="11.88671875" style="338" customWidth="1"/>
    <col min="9222" max="9223" width="7.88671875" style="338" customWidth="1"/>
    <col min="9224" max="9224" width="7.6640625" style="338" customWidth="1"/>
    <col min="9225" max="9225" width="7" style="338" customWidth="1"/>
    <col min="9226" max="9226" width="10.5546875" style="338" customWidth="1"/>
    <col min="9227" max="9228" width="13.6640625" style="338" customWidth="1"/>
    <col min="9229" max="9472" width="9.109375" style="338"/>
    <col min="9473" max="9473" width="5.6640625" style="338" customWidth="1"/>
    <col min="9474" max="9474" width="29" style="338" customWidth="1"/>
    <col min="9475" max="9475" width="12" style="338" customWidth="1"/>
    <col min="9476" max="9476" width="12.88671875" style="338" customWidth="1"/>
    <col min="9477" max="9477" width="11.88671875" style="338" customWidth="1"/>
    <col min="9478" max="9479" width="7.88671875" style="338" customWidth="1"/>
    <col min="9480" max="9480" width="7.6640625" style="338" customWidth="1"/>
    <col min="9481" max="9481" width="7" style="338" customWidth="1"/>
    <col min="9482" max="9482" width="10.5546875" style="338" customWidth="1"/>
    <col min="9483" max="9484" width="13.6640625" style="338" customWidth="1"/>
    <col min="9485" max="9728" width="9.109375" style="338"/>
    <col min="9729" max="9729" width="5.6640625" style="338" customWidth="1"/>
    <col min="9730" max="9730" width="29" style="338" customWidth="1"/>
    <col min="9731" max="9731" width="12" style="338" customWidth="1"/>
    <col min="9732" max="9732" width="12.88671875" style="338" customWidth="1"/>
    <col min="9733" max="9733" width="11.88671875" style="338" customWidth="1"/>
    <col min="9734" max="9735" width="7.88671875" style="338" customWidth="1"/>
    <col min="9736" max="9736" width="7.6640625" style="338" customWidth="1"/>
    <col min="9737" max="9737" width="7" style="338" customWidth="1"/>
    <col min="9738" max="9738" width="10.5546875" style="338" customWidth="1"/>
    <col min="9739" max="9740" width="13.6640625" style="338" customWidth="1"/>
    <col min="9741" max="9984" width="9.109375" style="338"/>
    <col min="9985" max="9985" width="5.6640625" style="338" customWidth="1"/>
    <col min="9986" max="9986" width="29" style="338" customWidth="1"/>
    <col min="9987" max="9987" width="12" style="338" customWidth="1"/>
    <col min="9988" max="9988" width="12.88671875" style="338" customWidth="1"/>
    <col min="9989" max="9989" width="11.88671875" style="338" customWidth="1"/>
    <col min="9990" max="9991" width="7.88671875" style="338" customWidth="1"/>
    <col min="9992" max="9992" width="7.6640625" style="338" customWidth="1"/>
    <col min="9993" max="9993" width="7" style="338" customWidth="1"/>
    <col min="9994" max="9994" width="10.5546875" style="338" customWidth="1"/>
    <col min="9995" max="9996" width="13.6640625" style="338" customWidth="1"/>
    <col min="9997" max="10240" width="9.109375" style="338"/>
    <col min="10241" max="10241" width="5.6640625" style="338" customWidth="1"/>
    <col min="10242" max="10242" width="29" style="338" customWidth="1"/>
    <col min="10243" max="10243" width="12" style="338" customWidth="1"/>
    <col min="10244" max="10244" width="12.88671875" style="338" customWidth="1"/>
    <col min="10245" max="10245" width="11.88671875" style="338" customWidth="1"/>
    <col min="10246" max="10247" width="7.88671875" style="338" customWidth="1"/>
    <col min="10248" max="10248" width="7.6640625" style="338" customWidth="1"/>
    <col min="10249" max="10249" width="7" style="338" customWidth="1"/>
    <col min="10250" max="10250" width="10.5546875" style="338" customWidth="1"/>
    <col min="10251" max="10252" width="13.6640625" style="338" customWidth="1"/>
    <col min="10253" max="10496" width="9.109375" style="338"/>
    <col min="10497" max="10497" width="5.6640625" style="338" customWidth="1"/>
    <col min="10498" max="10498" width="29" style="338" customWidth="1"/>
    <col min="10499" max="10499" width="12" style="338" customWidth="1"/>
    <col min="10500" max="10500" width="12.88671875" style="338" customWidth="1"/>
    <col min="10501" max="10501" width="11.88671875" style="338" customWidth="1"/>
    <col min="10502" max="10503" width="7.88671875" style="338" customWidth="1"/>
    <col min="10504" max="10504" width="7.6640625" style="338" customWidth="1"/>
    <col min="10505" max="10505" width="7" style="338" customWidth="1"/>
    <col min="10506" max="10506" width="10.5546875" style="338" customWidth="1"/>
    <col min="10507" max="10508" width="13.6640625" style="338" customWidth="1"/>
    <col min="10509" max="10752" width="9.109375" style="338"/>
    <col min="10753" max="10753" width="5.6640625" style="338" customWidth="1"/>
    <col min="10754" max="10754" width="29" style="338" customWidth="1"/>
    <col min="10755" max="10755" width="12" style="338" customWidth="1"/>
    <col min="10756" max="10756" width="12.88671875" style="338" customWidth="1"/>
    <col min="10757" max="10757" width="11.88671875" style="338" customWidth="1"/>
    <col min="10758" max="10759" width="7.88671875" style="338" customWidth="1"/>
    <col min="10760" max="10760" width="7.6640625" style="338" customWidth="1"/>
    <col min="10761" max="10761" width="7" style="338" customWidth="1"/>
    <col min="10762" max="10762" width="10.5546875" style="338" customWidth="1"/>
    <col min="10763" max="10764" width="13.6640625" style="338" customWidth="1"/>
    <col min="10765" max="11008" width="9.109375" style="338"/>
    <col min="11009" max="11009" width="5.6640625" style="338" customWidth="1"/>
    <col min="11010" max="11010" width="29" style="338" customWidth="1"/>
    <col min="11011" max="11011" width="12" style="338" customWidth="1"/>
    <col min="11012" max="11012" width="12.88671875" style="338" customWidth="1"/>
    <col min="11013" max="11013" width="11.88671875" style="338" customWidth="1"/>
    <col min="11014" max="11015" width="7.88671875" style="338" customWidth="1"/>
    <col min="11016" max="11016" width="7.6640625" style="338" customWidth="1"/>
    <col min="11017" max="11017" width="7" style="338" customWidth="1"/>
    <col min="11018" max="11018" width="10.5546875" style="338" customWidth="1"/>
    <col min="11019" max="11020" width="13.6640625" style="338" customWidth="1"/>
    <col min="11021" max="11264" width="9.109375" style="338"/>
    <col min="11265" max="11265" width="5.6640625" style="338" customWidth="1"/>
    <col min="11266" max="11266" width="29" style="338" customWidth="1"/>
    <col min="11267" max="11267" width="12" style="338" customWidth="1"/>
    <col min="11268" max="11268" width="12.88671875" style="338" customWidth="1"/>
    <col min="11269" max="11269" width="11.88671875" style="338" customWidth="1"/>
    <col min="11270" max="11271" width="7.88671875" style="338" customWidth="1"/>
    <col min="11272" max="11272" width="7.6640625" style="338" customWidth="1"/>
    <col min="11273" max="11273" width="7" style="338" customWidth="1"/>
    <col min="11274" max="11274" width="10.5546875" style="338" customWidth="1"/>
    <col min="11275" max="11276" width="13.6640625" style="338" customWidth="1"/>
    <col min="11277" max="11520" width="9.109375" style="338"/>
    <col min="11521" max="11521" width="5.6640625" style="338" customWidth="1"/>
    <col min="11522" max="11522" width="29" style="338" customWidth="1"/>
    <col min="11523" max="11523" width="12" style="338" customWidth="1"/>
    <col min="11524" max="11524" width="12.88671875" style="338" customWidth="1"/>
    <col min="11525" max="11525" width="11.88671875" style="338" customWidth="1"/>
    <col min="11526" max="11527" width="7.88671875" style="338" customWidth="1"/>
    <col min="11528" max="11528" width="7.6640625" style="338" customWidth="1"/>
    <col min="11529" max="11529" width="7" style="338" customWidth="1"/>
    <col min="11530" max="11530" width="10.5546875" style="338" customWidth="1"/>
    <col min="11531" max="11532" width="13.6640625" style="338" customWidth="1"/>
    <col min="11533" max="11776" width="9.109375" style="338"/>
    <col min="11777" max="11777" width="5.6640625" style="338" customWidth="1"/>
    <col min="11778" max="11778" width="29" style="338" customWidth="1"/>
    <col min="11779" max="11779" width="12" style="338" customWidth="1"/>
    <col min="11780" max="11780" width="12.88671875" style="338" customWidth="1"/>
    <col min="11781" max="11781" width="11.88671875" style="338" customWidth="1"/>
    <col min="11782" max="11783" width="7.88671875" style="338" customWidth="1"/>
    <col min="11784" max="11784" width="7.6640625" style="338" customWidth="1"/>
    <col min="11785" max="11785" width="7" style="338" customWidth="1"/>
    <col min="11786" max="11786" width="10.5546875" style="338" customWidth="1"/>
    <col min="11787" max="11788" width="13.6640625" style="338" customWidth="1"/>
    <col min="11789" max="12032" width="9.109375" style="338"/>
    <col min="12033" max="12033" width="5.6640625" style="338" customWidth="1"/>
    <col min="12034" max="12034" width="29" style="338" customWidth="1"/>
    <col min="12035" max="12035" width="12" style="338" customWidth="1"/>
    <col min="12036" max="12036" width="12.88671875" style="338" customWidth="1"/>
    <col min="12037" max="12037" width="11.88671875" style="338" customWidth="1"/>
    <col min="12038" max="12039" width="7.88671875" style="338" customWidth="1"/>
    <col min="12040" max="12040" width="7.6640625" style="338" customWidth="1"/>
    <col min="12041" max="12041" width="7" style="338" customWidth="1"/>
    <col min="12042" max="12042" width="10.5546875" style="338" customWidth="1"/>
    <col min="12043" max="12044" width="13.6640625" style="338" customWidth="1"/>
    <col min="12045" max="12288" width="9.109375" style="338"/>
    <col min="12289" max="12289" width="5.6640625" style="338" customWidth="1"/>
    <col min="12290" max="12290" width="29" style="338" customWidth="1"/>
    <col min="12291" max="12291" width="12" style="338" customWidth="1"/>
    <col min="12292" max="12292" width="12.88671875" style="338" customWidth="1"/>
    <col min="12293" max="12293" width="11.88671875" style="338" customWidth="1"/>
    <col min="12294" max="12295" width="7.88671875" style="338" customWidth="1"/>
    <col min="12296" max="12296" width="7.6640625" style="338" customWidth="1"/>
    <col min="12297" max="12297" width="7" style="338" customWidth="1"/>
    <col min="12298" max="12298" width="10.5546875" style="338" customWidth="1"/>
    <col min="12299" max="12300" width="13.6640625" style="338" customWidth="1"/>
    <col min="12301" max="12544" width="9.109375" style="338"/>
    <col min="12545" max="12545" width="5.6640625" style="338" customWidth="1"/>
    <col min="12546" max="12546" width="29" style="338" customWidth="1"/>
    <col min="12547" max="12547" width="12" style="338" customWidth="1"/>
    <col min="12548" max="12548" width="12.88671875" style="338" customWidth="1"/>
    <col min="12549" max="12549" width="11.88671875" style="338" customWidth="1"/>
    <col min="12550" max="12551" width="7.88671875" style="338" customWidth="1"/>
    <col min="12552" max="12552" width="7.6640625" style="338" customWidth="1"/>
    <col min="12553" max="12553" width="7" style="338" customWidth="1"/>
    <col min="12554" max="12554" width="10.5546875" style="338" customWidth="1"/>
    <col min="12555" max="12556" width="13.6640625" style="338" customWidth="1"/>
    <col min="12557" max="12800" width="9.109375" style="338"/>
    <col min="12801" max="12801" width="5.6640625" style="338" customWidth="1"/>
    <col min="12802" max="12802" width="29" style="338" customWidth="1"/>
    <col min="12803" max="12803" width="12" style="338" customWidth="1"/>
    <col min="12804" max="12804" width="12.88671875" style="338" customWidth="1"/>
    <col min="12805" max="12805" width="11.88671875" style="338" customWidth="1"/>
    <col min="12806" max="12807" width="7.88671875" style="338" customWidth="1"/>
    <col min="12808" max="12808" width="7.6640625" style="338" customWidth="1"/>
    <col min="12809" max="12809" width="7" style="338" customWidth="1"/>
    <col min="12810" max="12810" width="10.5546875" style="338" customWidth="1"/>
    <col min="12811" max="12812" width="13.6640625" style="338" customWidth="1"/>
    <col min="12813" max="13056" width="9.109375" style="338"/>
    <col min="13057" max="13057" width="5.6640625" style="338" customWidth="1"/>
    <col min="13058" max="13058" width="29" style="338" customWidth="1"/>
    <col min="13059" max="13059" width="12" style="338" customWidth="1"/>
    <col min="13060" max="13060" width="12.88671875" style="338" customWidth="1"/>
    <col min="13061" max="13061" width="11.88671875" style="338" customWidth="1"/>
    <col min="13062" max="13063" width="7.88671875" style="338" customWidth="1"/>
    <col min="13064" max="13064" width="7.6640625" style="338" customWidth="1"/>
    <col min="13065" max="13065" width="7" style="338" customWidth="1"/>
    <col min="13066" max="13066" width="10.5546875" style="338" customWidth="1"/>
    <col min="13067" max="13068" width="13.6640625" style="338" customWidth="1"/>
    <col min="13069" max="13312" width="9.109375" style="338"/>
    <col min="13313" max="13313" width="5.6640625" style="338" customWidth="1"/>
    <col min="13314" max="13314" width="29" style="338" customWidth="1"/>
    <col min="13315" max="13315" width="12" style="338" customWidth="1"/>
    <col min="13316" max="13316" width="12.88671875" style="338" customWidth="1"/>
    <col min="13317" max="13317" width="11.88671875" style="338" customWidth="1"/>
    <col min="13318" max="13319" width="7.88671875" style="338" customWidth="1"/>
    <col min="13320" max="13320" width="7.6640625" style="338" customWidth="1"/>
    <col min="13321" max="13321" width="7" style="338" customWidth="1"/>
    <col min="13322" max="13322" width="10.5546875" style="338" customWidth="1"/>
    <col min="13323" max="13324" width="13.6640625" style="338" customWidth="1"/>
    <col min="13325" max="13568" width="9.109375" style="338"/>
    <col min="13569" max="13569" width="5.6640625" style="338" customWidth="1"/>
    <col min="13570" max="13570" width="29" style="338" customWidth="1"/>
    <col min="13571" max="13571" width="12" style="338" customWidth="1"/>
    <col min="13572" max="13572" width="12.88671875" style="338" customWidth="1"/>
    <col min="13573" max="13573" width="11.88671875" style="338" customWidth="1"/>
    <col min="13574" max="13575" width="7.88671875" style="338" customWidth="1"/>
    <col min="13576" max="13576" width="7.6640625" style="338" customWidth="1"/>
    <col min="13577" max="13577" width="7" style="338" customWidth="1"/>
    <col min="13578" max="13578" width="10.5546875" style="338" customWidth="1"/>
    <col min="13579" max="13580" width="13.6640625" style="338" customWidth="1"/>
    <col min="13581" max="13824" width="9.109375" style="338"/>
    <col min="13825" max="13825" width="5.6640625" style="338" customWidth="1"/>
    <col min="13826" max="13826" width="29" style="338" customWidth="1"/>
    <col min="13827" max="13827" width="12" style="338" customWidth="1"/>
    <col min="13828" max="13828" width="12.88671875" style="338" customWidth="1"/>
    <col min="13829" max="13829" width="11.88671875" style="338" customWidth="1"/>
    <col min="13830" max="13831" width="7.88671875" style="338" customWidth="1"/>
    <col min="13832" max="13832" width="7.6640625" style="338" customWidth="1"/>
    <col min="13833" max="13833" width="7" style="338" customWidth="1"/>
    <col min="13834" max="13834" width="10.5546875" style="338" customWidth="1"/>
    <col min="13835" max="13836" width="13.6640625" style="338" customWidth="1"/>
    <col min="13837" max="14080" width="9.109375" style="338"/>
    <col min="14081" max="14081" width="5.6640625" style="338" customWidth="1"/>
    <col min="14082" max="14082" width="29" style="338" customWidth="1"/>
    <col min="14083" max="14083" width="12" style="338" customWidth="1"/>
    <col min="14084" max="14084" width="12.88671875" style="338" customWidth="1"/>
    <col min="14085" max="14085" width="11.88671875" style="338" customWidth="1"/>
    <col min="14086" max="14087" width="7.88671875" style="338" customWidth="1"/>
    <col min="14088" max="14088" width="7.6640625" style="338" customWidth="1"/>
    <col min="14089" max="14089" width="7" style="338" customWidth="1"/>
    <col min="14090" max="14090" width="10.5546875" style="338" customWidth="1"/>
    <col min="14091" max="14092" width="13.6640625" style="338" customWidth="1"/>
    <col min="14093" max="14336" width="9.109375" style="338"/>
    <col min="14337" max="14337" width="5.6640625" style="338" customWidth="1"/>
    <col min="14338" max="14338" width="29" style="338" customWidth="1"/>
    <col min="14339" max="14339" width="12" style="338" customWidth="1"/>
    <col min="14340" max="14340" width="12.88671875" style="338" customWidth="1"/>
    <col min="14341" max="14341" width="11.88671875" style="338" customWidth="1"/>
    <col min="14342" max="14343" width="7.88671875" style="338" customWidth="1"/>
    <col min="14344" max="14344" width="7.6640625" style="338" customWidth="1"/>
    <col min="14345" max="14345" width="7" style="338" customWidth="1"/>
    <col min="14346" max="14346" width="10.5546875" style="338" customWidth="1"/>
    <col min="14347" max="14348" width="13.6640625" style="338" customWidth="1"/>
    <col min="14349" max="14592" width="9.109375" style="338"/>
    <col min="14593" max="14593" width="5.6640625" style="338" customWidth="1"/>
    <col min="14594" max="14594" width="29" style="338" customWidth="1"/>
    <col min="14595" max="14595" width="12" style="338" customWidth="1"/>
    <col min="14596" max="14596" width="12.88671875" style="338" customWidth="1"/>
    <col min="14597" max="14597" width="11.88671875" style="338" customWidth="1"/>
    <col min="14598" max="14599" width="7.88671875" style="338" customWidth="1"/>
    <col min="14600" max="14600" width="7.6640625" style="338" customWidth="1"/>
    <col min="14601" max="14601" width="7" style="338" customWidth="1"/>
    <col min="14602" max="14602" width="10.5546875" style="338" customWidth="1"/>
    <col min="14603" max="14604" width="13.6640625" style="338" customWidth="1"/>
    <col min="14605" max="14848" width="9.109375" style="338"/>
    <col min="14849" max="14849" width="5.6640625" style="338" customWidth="1"/>
    <col min="14850" max="14850" width="29" style="338" customWidth="1"/>
    <col min="14851" max="14851" width="12" style="338" customWidth="1"/>
    <col min="14852" max="14852" width="12.88671875" style="338" customWidth="1"/>
    <col min="14853" max="14853" width="11.88671875" style="338" customWidth="1"/>
    <col min="14854" max="14855" width="7.88671875" style="338" customWidth="1"/>
    <col min="14856" max="14856" width="7.6640625" style="338" customWidth="1"/>
    <col min="14857" max="14857" width="7" style="338" customWidth="1"/>
    <col min="14858" max="14858" width="10.5546875" style="338" customWidth="1"/>
    <col min="14859" max="14860" width="13.6640625" style="338" customWidth="1"/>
    <col min="14861" max="15104" width="9.109375" style="338"/>
    <col min="15105" max="15105" width="5.6640625" style="338" customWidth="1"/>
    <col min="15106" max="15106" width="29" style="338" customWidth="1"/>
    <col min="15107" max="15107" width="12" style="338" customWidth="1"/>
    <col min="15108" max="15108" width="12.88671875" style="338" customWidth="1"/>
    <col min="15109" max="15109" width="11.88671875" style="338" customWidth="1"/>
    <col min="15110" max="15111" width="7.88671875" style="338" customWidth="1"/>
    <col min="15112" max="15112" width="7.6640625" style="338" customWidth="1"/>
    <col min="15113" max="15113" width="7" style="338" customWidth="1"/>
    <col min="15114" max="15114" width="10.5546875" style="338" customWidth="1"/>
    <col min="15115" max="15116" width="13.6640625" style="338" customWidth="1"/>
    <col min="15117" max="15360" width="9.109375" style="338"/>
    <col min="15361" max="15361" width="5.6640625" style="338" customWidth="1"/>
    <col min="15362" max="15362" width="29" style="338" customWidth="1"/>
    <col min="15363" max="15363" width="12" style="338" customWidth="1"/>
    <col min="15364" max="15364" width="12.88671875" style="338" customWidth="1"/>
    <col min="15365" max="15365" width="11.88671875" style="338" customWidth="1"/>
    <col min="15366" max="15367" width="7.88671875" style="338" customWidth="1"/>
    <col min="15368" max="15368" width="7.6640625" style="338" customWidth="1"/>
    <col min="15369" max="15369" width="7" style="338" customWidth="1"/>
    <col min="15370" max="15370" width="10.5546875" style="338" customWidth="1"/>
    <col min="15371" max="15372" width="13.6640625" style="338" customWidth="1"/>
    <col min="15373" max="15616" width="9.109375" style="338"/>
    <col min="15617" max="15617" width="5.6640625" style="338" customWidth="1"/>
    <col min="15618" max="15618" width="29" style="338" customWidth="1"/>
    <col min="15619" max="15619" width="12" style="338" customWidth="1"/>
    <col min="15620" max="15620" width="12.88671875" style="338" customWidth="1"/>
    <col min="15621" max="15621" width="11.88671875" style="338" customWidth="1"/>
    <col min="15622" max="15623" width="7.88671875" style="338" customWidth="1"/>
    <col min="15624" max="15624" width="7.6640625" style="338" customWidth="1"/>
    <col min="15625" max="15625" width="7" style="338" customWidth="1"/>
    <col min="15626" max="15626" width="10.5546875" style="338" customWidth="1"/>
    <col min="15627" max="15628" width="13.6640625" style="338" customWidth="1"/>
    <col min="15629" max="15872" width="9.109375" style="338"/>
    <col min="15873" max="15873" width="5.6640625" style="338" customWidth="1"/>
    <col min="15874" max="15874" width="29" style="338" customWidth="1"/>
    <col min="15875" max="15875" width="12" style="338" customWidth="1"/>
    <col min="15876" max="15876" width="12.88671875" style="338" customWidth="1"/>
    <col min="15877" max="15877" width="11.88671875" style="338" customWidth="1"/>
    <col min="15878" max="15879" width="7.88671875" style="338" customWidth="1"/>
    <col min="15880" max="15880" width="7.6640625" style="338" customWidth="1"/>
    <col min="15881" max="15881" width="7" style="338" customWidth="1"/>
    <col min="15882" max="15882" width="10.5546875" style="338" customWidth="1"/>
    <col min="15883" max="15884" width="13.6640625" style="338" customWidth="1"/>
    <col min="15885" max="16128" width="9.109375" style="338"/>
    <col min="16129" max="16129" width="5.6640625" style="338" customWidth="1"/>
    <col min="16130" max="16130" width="29" style="338" customWidth="1"/>
    <col min="16131" max="16131" width="12" style="338" customWidth="1"/>
    <col min="16132" max="16132" width="12.88671875" style="338" customWidth="1"/>
    <col min="16133" max="16133" width="11.88671875" style="338" customWidth="1"/>
    <col min="16134" max="16135" width="7.88671875" style="338" customWidth="1"/>
    <col min="16136" max="16136" width="7.6640625" style="338" customWidth="1"/>
    <col min="16137" max="16137" width="7" style="338" customWidth="1"/>
    <col min="16138" max="16138" width="10.5546875" style="338" customWidth="1"/>
    <col min="16139" max="16140" width="13.6640625" style="338" customWidth="1"/>
    <col min="16141" max="16384" width="9.109375" style="338"/>
  </cols>
  <sheetData>
    <row r="1" spans="1:14" x14ac:dyDescent="0.3">
      <c r="A1" s="337"/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</row>
    <row r="2" spans="1:14" x14ac:dyDescent="0.3">
      <c r="A2" s="337"/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</row>
    <row r="3" spans="1:14" x14ac:dyDescent="0.3">
      <c r="A3" s="676" t="s">
        <v>532</v>
      </c>
      <c r="B3" s="676"/>
      <c r="C3" s="676"/>
      <c r="D3" s="676"/>
      <c r="E3" s="676"/>
      <c r="F3" s="676"/>
      <c r="G3" s="676"/>
      <c r="H3" s="676"/>
      <c r="I3" s="676"/>
      <c r="J3" s="676"/>
      <c r="K3" s="676"/>
      <c r="L3" s="676"/>
      <c r="M3" s="337"/>
      <c r="N3" s="337"/>
    </row>
    <row r="4" spans="1:14" x14ac:dyDescent="0.3">
      <c r="A4" s="676" t="s">
        <v>533</v>
      </c>
      <c r="B4" s="676"/>
      <c r="C4" s="676"/>
      <c r="D4" s="676"/>
      <c r="E4" s="676"/>
      <c r="F4" s="676"/>
      <c r="G4" s="676"/>
      <c r="H4" s="676"/>
      <c r="I4" s="676"/>
      <c r="J4" s="676"/>
      <c r="K4" s="676"/>
      <c r="L4" s="676"/>
      <c r="M4" s="337"/>
      <c r="N4" s="337"/>
    </row>
    <row r="5" spans="1:14" x14ac:dyDescent="0.3">
      <c r="A5" s="337"/>
      <c r="B5" s="337"/>
      <c r="C5" s="337"/>
      <c r="D5" s="337"/>
      <c r="E5" s="337"/>
      <c r="F5" s="337"/>
      <c r="G5" s="337"/>
      <c r="H5" s="337"/>
      <c r="I5" s="337"/>
      <c r="J5" s="337"/>
      <c r="K5" s="337"/>
      <c r="L5" s="337"/>
      <c r="M5" s="337"/>
      <c r="N5" s="337"/>
    </row>
    <row r="6" spans="1:14" x14ac:dyDescent="0.3">
      <c r="A6" s="339" t="s">
        <v>534</v>
      </c>
      <c r="B6" s="340" t="s">
        <v>535</v>
      </c>
      <c r="C6" s="340" t="s">
        <v>536</v>
      </c>
      <c r="D6" s="340" t="s">
        <v>537</v>
      </c>
      <c r="E6" s="677" t="s">
        <v>538</v>
      </c>
      <c r="F6" s="339"/>
      <c r="G6" s="339"/>
      <c r="H6" s="339"/>
      <c r="I6" s="339"/>
      <c r="J6" s="678" t="s">
        <v>539</v>
      </c>
      <c r="K6" s="681" t="s">
        <v>540</v>
      </c>
      <c r="L6" s="677" t="s">
        <v>541</v>
      </c>
      <c r="M6" s="337"/>
      <c r="N6" s="337"/>
    </row>
    <row r="7" spans="1:14" x14ac:dyDescent="0.3">
      <c r="A7" s="341"/>
      <c r="B7" s="342"/>
      <c r="C7" s="343" t="s">
        <v>542</v>
      </c>
      <c r="D7" s="343" t="s">
        <v>543</v>
      </c>
      <c r="E7" s="677"/>
      <c r="F7" s="343" t="s">
        <v>544</v>
      </c>
      <c r="G7" s="343" t="s">
        <v>545</v>
      </c>
      <c r="H7" s="344" t="s">
        <v>546</v>
      </c>
      <c r="I7" s="344" t="s">
        <v>547</v>
      </c>
      <c r="J7" s="679"/>
      <c r="K7" s="681"/>
      <c r="L7" s="677"/>
      <c r="M7" s="337"/>
      <c r="N7" s="337"/>
    </row>
    <row r="8" spans="1:14" ht="31.2" x14ac:dyDescent="0.3">
      <c r="A8" s="345"/>
      <c r="B8" s="346"/>
      <c r="C8" s="347" t="s">
        <v>548</v>
      </c>
      <c r="D8" s="348" t="s">
        <v>549</v>
      </c>
      <c r="E8" s="677"/>
      <c r="F8" s="347"/>
      <c r="G8" s="347"/>
      <c r="H8" s="349"/>
      <c r="I8" s="349"/>
      <c r="J8" s="680"/>
      <c r="K8" s="681"/>
      <c r="L8" s="677"/>
      <c r="M8" s="337"/>
      <c r="N8" s="337"/>
    </row>
    <row r="9" spans="1:14" x14ac:dyDescent="0.3">
      <c r="A9" s="350" t="s">
        <v>550</v>
      </c>
      <c r="B9" s="351" t="s">
        <v>551</v>
      </c>
      <c r="C9" s="351" t="s">
        <v>552</v>
      </c>
      <c r="D9" s="351" t="s">
        <v>553</v>
      </c>
      <c r="E9" s="351" t="s">
        <v>554</v>
      </c>
      <c r="F9" s="351" t="s">
        <v>555</v>
      </c>
      <c r="G9" s="351" t="s">
        <v>556</v>
      </c>
      <c r="H9" s="351" t="s">
        <v>557</v>
      </c>
      <c r="I9" s="351" t="s">
        <v>558</v>
      </c>
      <c r="J9" s="351" t="s">
        <v>559</v>
      </c>
      <c r="K9" s="352" t="s">
        <v>560</v>
      </c>
      <c r="L9" s="353" t="s">
        <v>561</v>
      </c>
      <c r="M9" s="337"/>
      <c r="N9" s="337"/>
    </row>
    <row r="10" spans="1:14" x14ac:dyDescent="0.3">
      <c r="A10" s="339" t="s">
        <v>550</v>
      </c>
      <c r="B10" s="354" t="s">
        <v>562</v>
      </c>
      <c r="C10" s="355"/>
      <c r="D10" s="356"/>
      <c r="E10" s="357"/>
      <c r="F10" s="357"/>
      <c r="G10" s="357"/>
      <c r="H10" s="357"/>
      <c r="I10" s="357"/>
      <c r="J10" s="357"/>
      <c r="K10" s="357"/>
      <c r="L10" s="358"/>
      <c r="M10" s="337"/>
      <c r="N10" s="337"/>
    </row>
    <row r="11" spans="1:14" x14ac:dyDescent="0.3">
      <c r="A11" s="341"/>
      <c r="B11" s="359" t="s">
        <v>563</v>
      </c>
      <c r="C11" s="360"/>
      <c r="D11" s="361"/>
      <c r="E11" s="361"/>
      <c r="F11" s="361"/>
      <c r="G11" s="361"/>
      <c r="H11" s="361"/>
      <c r="I11" s="361"/>
      <c r="J11" s="361"/>
      <c r="K11" s="362"/>
      <c r="L11" s="358"/>
      <c r="M11" s="337"/>
      <c r="N11" s="337"/>
    </row>
    <row r="12" spans="1:14" x14ac:dyDescent="0.3">
      <c r="A12" s="363"/>
      <c r="B12" s="364"/>
      <c r="C12" s="364"/>
      <c r="D12" s="364"/>
      <c r="E12" s="364"/>
      <c r="F12" s="364"/>
      <c r="G12" s="364"/>
      <c r="H12" s="364"/>
      <c r="I12" s="364"/>
      <c r="J12" s="364"/>
      <c r="K12" s="365"/>
      <c r="L12" s="358"/>
      <c r="M12" s="337"/>
      <c r="N12" s="337"/>
    </row>
    <row r="13" spans="1:14" x14ac:dyDescent="0.3">
      <c r="A13" s="339" t="s">
        <v>551</v>
      </c>
      <c r="B13" s="366" t="s">
        <v>564</v>
      </c>
      <c r="C13" s="355"/>
      <c r="D13" s="367"/>
      <c r="E13" s="367"/>
      <c r="F13" s="367"/>
      <c r="G13" s="367"/>
      <c r="H13" s="367"/>
      <c r="I13" s="367"/>
      <c r="J13" s="367"/>
      <c r="K13" s="368"/>
      <c r="L13" s="358"/>
      <c r="M13" s="337"/>
      <c r="N13" s="337"/>
    </row>
    <row r="14" spans="1:14" x14ac:dyDescent="0.3">
      <c r="A14" s="341"/>
      <c r="B14" s="369" t="s">
        <v>565</v>
      </c>
      <c r="C14" s="360"/>
      <c r="D14" s="370">
        <f>D18+D21+D23+D25</f>
        <v>0</v>
      </c>
      <c r="E14" s="370">
        <f>E18+E21+E23+E25</f>
        <v>0</v>
      </c>
      <c r="F14" s="370">
        <f>F18+F21+F23+F25</f>
        <v>0</v>
      </c>
      <c r="G14" s="370">
        <f>G18+G21+G23+G25</f>
        <v>0</v>
      </c>
      <c r="H14" s="370">
        <f>H18+H21+H23+H25</f>
        <v>0</v>
      </c>
      <c r="I14" s="370"/>
      <c r="J14" s="370">
        <f>J18+J21+J23+J25</f>
        <v>0</v>
      </c>
      <c r="K14" s="370">
        <f>K18+K21+K23+K25</f>
        <v>0</v>
      </c>
      <c r="L14" s="370">
        <f>L18+L21+L23+L25</f>
        <v>0</v>
      </c>
      <c r="M14" s="337"/>
      <c r="N14" s="337"/>
    </row>
    <row r="15" spans="1:14" x14ac:dyDescent="0.3">
      <c r="A15" s="363"/>
      <c r="B15" s="371"/>
      <c r="C15" s="372"/>
      <c r="D15" s="373"/>
      <c r="E15" s="373"/>
      <c r="F15" s="373"/>
      <c r="G15" s="373"/>
      <c r="H15" s="373"/>
      <c r="I15" s="373"/>
      <c r="J15" s="370"/>
      <c r="K15" s="374">
        <f>F15+G15+H15+I15+J15</f>
        <v>0</v>
      </c>
      <c r="L15" s="375">
        <f>D15+E15+K15</f>
        <v>0</v>
      </c>
      <c r="M15" s="337"/>
      <c r="N15" s="337"/>
    </row>
    <row r="16" spans="1:14" x14ac:dyDescent="0.3">
      <c r="A16" s="363"/>
      <c r="B16" s="376"/>
      <c r="C16" s="377"/>
      <c r="D16" s="373"/>
      <c r="E16" s="373"/>
      <c r="F16" s="373"/>
      <c r="G16" s="373"/>
      <c r="H16" s="373"/>
      <c r="I16" s="373"/>
      <c r="J16" s="370"/>
      <c r="K16" s="374"/>
      <c r="L16" s="375"/>
      <c r="M16" s="337"/>
      <c r="N16" s="337"/>
    </row>
    <row r="17" spans="1:14" x14ac:dyDescent="0.3">
      <c r="A17" s="363"/>
      <c r="B17" s="376"/>
      <c r="C17" s="377"/>
      <c r="D17" s="373"/>
      <c r="E17" s="373"/>
      <c r="F17" s="373"/>
      <c r="G17" s="373"/>
      <c r="H17" s="373"/>
      <c r="I17" s="373"/>
      <c r="J17" s="378"/>
      <c r="K17" s="374"/>
      <c r="L17" s="375"/>
      <c r="M17" s="337"/>
      <c r="N17" s="337"/>
    </row>
    <row r="18" spans="1:14" x14ac:dyDescent="0.3">
      <c r="A18" s="350" t="s">
        <v>557</v>
      </c>
      <c r="B18" s="379" t="s">
        <v>566</v>
      </c>
      <c r="C18" s="353"/>
      <c r="D18" s="380">
        <f>SUM(D15:D16)</f>
        <v>0</v>
      </c>
      <c r="E18" s="380">
        <f>SUM(E15:E16)</f>
        <v>0</v>
      </c>
      <c r="F18" s="380">
        <f t="shared" ref="F18:L18" si="0">SUM(F15:F17)</f>
        <v>0</v>
      </c>
      <c r="G18" s="380">
        <f t="shared" si="0"/>
        <v>0</v>
      </c>
      <c r="H18" s="380">
        <f t="shared" si="0"/>
        <v>0</v>
      </c>
      <c r="I18" s="380">
        <f t="shared" si="0"/>
        <v>0</v>
      </c>
      <c r="J18" s="380">
        <f t="shared" si="0"/>
        <v>0</v>
      </c>
      <c r="K18" s="380">
        <f t="shared" si="0"/>
        <v>0</v>
      </c>
      <c r="L18" s="380">
        <f t="shared" si="0"/>
        <v>0</v>
      </c>
      <c r="M18" s="381"/>
      <c r="N18" s="381"/>
    </row>
    <row r="19" spans="1:14" x14ac:dyDescent="0.3">
      <c r="A19" s="363"/>
      <c r="B19" s="376"/>
      <c r="C19" s="377"/>
      <c r="D19" s="373"/>
      <c r="E19" s="373"/>
      <c r="F19" s="373"/>
      <c r="G19" s="373"/>
      <c r="H19" s="373"/>
      <c r="I19" s="373"/>
      <c r="J19" s="370"/>
      <c r="K19" s="374">
        <f>F19+G19+H19+I19+J19</f>
        <v>0</v>
      </c>
      <c r="L19" s="375">
        <f>D19+E19+K19</f>
        <v>0</v>
      </c>
      <c r="M19" s="381"/>
      <c r="N19" s="381"/>
    </row>
    <row r="20" spans="1:14" x14ac:dyDescent="0.3">
      <c r="A20" s="363"/>
      <c r="B20" s="376"/>
      <c r="C20" s="382"/>
      <c r="D20" s="373"/>
      <c r="E20" s="373"/>
      <c r="F20" s="373"/>
      <c r="G20" s="373"/>
      <c r="H20" s="373"/>
      <c r="I20" s="373"/>
      <c r="J20" s="378"/>
      <c r="K20" s="374"/>
      <c r="L20" s="375"/>
      <c r="M20" s="381"/>
      <c r="N20" s="381"/>
    </row>
    <row r="21" spans="1:14" x14ac:dyDescent="0.3">
      <c r="A21" s="350">
        <v>14</v>
      </c>
      <c r="B21" s="379" t="s">
        <v>567</v>
      </c>
      <c r="C21" s="353"/>
      <c r="D21" s="380">
        <f t="shared" ref="D21:L21" si="1">SUM(D19:D20)</f>
        <v>0</v>
      </c>
      <c r="E21" s="380">
        <f t="shared" si="1"/>
        <v>0</v>
      </c>
      <c r="F21" s="380">
        <f t="shared" si="1"/>
        <v>0</v>
      </c>
      <c r="G21" s="380">
        <f t="shared" si="1"/>
        <v>0</v>
      </c>
      <c r="H21" s="380">
        <f t="shared" si="1"/>
        <v>0</v>
      </c>
      <c r="I21" s="380">
        <f t="shared" si="1"/>
        <v>0</v>
      </c>
      <c r="J21" s="380">
        <f t="shared" si="1"/>
        <v>0</v>
      </c>
      <c r="K21" s="380">
        <f t="shared" si="1"/>
        <v>0</v>
      </c>
      <c r="L21" s="380">
        <f t="shared" si="1"/>
        <v>0</v>
      </c>
      <c r="M21" s="381"/>
      <c r="N21" s="381"/>
    </row>
    <row r="22" spans="1:14" x14ac:dyDescent="0.3">
      <c r="A22" s="363"/>
      <c r="B22" s="376"/>
      <c r="C22" s="382"/>
      <c r="D22" s="373"/>
      <c r="E22" s="373"/>
      <c r="F22" s="373"/>
      <c r="G22" s="373"/>
      <c r="H22" s="373"/>
      <c r="I22" s="373"/>
      <c r="J22" s="370"/>
      <c r="K22" s="374">
        <f>F22+G22+H22+I22+J22</f>
        <v>0</v>
      </c>
      <c r="L22" s="375">
        <f>D22+E22+K22</f>
        <v>0</v>
      </c>
      <c r="M22" s="381"/>
      <c r="N22" s="381"/>
    </row>
    <row r="23" spans="1:14" ht="31.2" x14ac:dyDescent="0.3">
      <c r="A23" s="350">
        <v>16</v>
      </c>
      <c r="B23" s="379" t="s">
        <v>568</v>
      </c>
      <c r="C23" s="353"/>
      <c r="D23" s="380">
        <f t="shared" ref="D23:L23" si="2">SUM(D22)</f>
        <v>0</v>
      </c>
      <c r="E23" s="380">
        <f t="shared" si="2"/>
        <v>0</v>
      </c>
      <c r="F23" s="380">
        <f t="shared" si="2"/>
        <v>0</v>
      </c>
      <c r="G23" s="380">
        <f t="shared" si="2"/>
        <v>0</v>
      </c>
      <c r="H23" s="380">
        <f t="shared" si="2"/>
        <v>0</v>
      </c>
      <c r="I23" s="380"/>
      <c r="J23" s="380">
        <f t="shared" si="2"/>
        <v>0</v>
      </c>
      <c r="K23" s="380">
        <f t="shared" si="2"/>
        <v>0</v>
      </c>
      <c r="L23" s="380">
        <f t="shared" si="2"/>
        <v>0</v>
      </c>
      <c r="M23" s="381"/>
      <c r="N23" s="381"/>
    </row>
    <row r="24" spans="1:14" x14ac:dyDescent="0.3">
      <c r="A24" s="363"/>
      <c r="B24" s="376"/>
      <c r="C24" s="382"/>
      <c r="D24" s="373"/>
      <c r="E24" s="373"/>
      <c r="F24" s="373"/>
      <c r="G24" s="373"/>
      <c r="H24" s="373"/>
      <c r="I24" s="373"/>
      <c r="J24" s="370"/>
      <c r="K24" s="374">
        <f>F24+G24+H24+I24+J24</f>
        <v>0</v>
      </c>
      <c r="L24" s="375">
        <f>D24+E24+K24</f>
        <v>0</v>
      </c>
      <c r="M24" s="381"/>
      <c r="N24" s="381"/>
    </row>
    <row r="25" spans="1:14" ht="31.2" x14ac:dyDescent="0.3">
      <c r="A25" s="350">
        <v>18</v>
      </c>
      <c r="B25" s="379" t="s">
        <v>569</v>
      </c>
      <c r="C25" s="353"/>
      <c r="D25" s="380">
        <f t="shared" ref="D25:L25" si="3">SUM(D24)</f>
        <v>0</v>
      </c>
      <c r="E25" s="380">
        <f t="shared" si="3"/>
        <v>0</v>
      </c>
      <c r="F25" s="380">
        <f t="shared" si="3"/>
        <v>0</v>
      </c>
      <c r="G25" s="380">
        <f t="shared" si="3"/>
        <v>0</v>
      </c>
      <c r="H25" s="380">
        <f t="shared" si="3"/>
        <v>0</v>
      </c>
      <c r="I25" s="380"/>
      <c r="J25" s="380">
        <f t="shared" si="3"/>
        <v>0</v>
      </c>
      <c r="K25" s="380">
        <f t="shared" si="3"/>
        <v>0</v>
      </c>
      <c r="L25" s="380">
        <f t="shared" si="3"/>
        <v>0</v>
      </c>
      <c r="M25" s="381"/>
      <c r="N25" s="381"/>
    </row>
    <row r="26" spans="1:14" x14ac:dyDescent="0.3">
      <c r="A26" s="350">
        <v>19</v>
      </c>
      <c r="B26" s="383" t="s">
        <v>570</v>
      </c>
      <c r="C26" s="384"/>
      <c r="D26" s="370">
        <f t="shared" ref="D26:L26" si="4">SUM(D27:D28)</f>
        <v>0</v>
      </c>
      <c r="E26" s="370">
        <f t="shared" si="4"/>
        <v>0</v>
      </c>
      <c r="F26" s="370">
        <f t="shared" si="4"/>
        <v>0</v>
      </c>
      <c r="G26" s="370">
        <f t="shared" si="4"/>
        <v>0</v>
      </c>
      <c r="H26" s="370">
        <f t="shared" si="4"/>
        <v>0</v>
      </c>
      <c r="I26" s="370">
        <f t="shared" si="4"/>
        <v>0</v>
      </c>
      <c r="J26" s="370">
        <f t="shared" si="4"/>
        <v>0</v>
      </c>
      <c r="K26" s="370">
        <f t="shared" si="4"/>
        <v>0</v>
      </c>
      <c r="L26" s="370">
        <f t="shared" si="4"/>
        <v>0</v>
      </c>
      <c r="M26" s="337"/>
      <c r="N26" s="337"/>
    </row>
    <row r="27" spans="1:14" x14ac:dyDescent="0.3">
      <c r="A27" s="363"/>
      <c r="B27" s="385"/>
      <c r="C27" s="363"/>
      <c r="D27" s="386"/>
      <c r="E27" s="386"/>
      <c r="F27" s="387"/>
      <c r="G27" s="387"/>
      <c r="H27" s="387"/>
      <c r="I27" s="387"/>
      <c r="J27" s="378"/>
      <c r="K27" s="374">
        <f>F27+G27+H27+I27+J27</f>
        <v>0</v>
      </c>
      <c r="L27" s="375">
        <f>D27+E27+K27</f>
        <v>0</v>
      </c>
      <c r="M27" s="337"/>
      <c r="N27" s="337"/>
    </row>
    <row r="28" spans="1:14" x14ac:dyDescent="0.3">
      <c r="A28" s="363"/>
      <c r="B28" s="385"/>
      <c r="C28" s="363"/>
      <c r="D28" s="386"/>
      <c r="E28" s="386"/>
      <c r="F28" s="387"/>
      <c r="G28" s="387"/>
      <c r="H28" s="387"/>
      <c r="I28" s="387"/>
      <c r="J28" s="378"/>
      <c r="K28" s="374"/>
      <c r="L28" s="375"/>
      <c r="M28" s="337"/>
      <c r="N28" s="337"/>
    </row>
    <row r="29" spans="1:14" x14ac:dyDescent="0.3">
      <c r="A29" s="350"/>
      <c r="B29" s="383" t="s">
        <v>571</v>
      </c>
      <c r="C29" s="384"/>
      <c r="D29" s="380">
        <f t="shared" ref="D29:L29" si="5">D26+D14</f>
        <v>0</v>
      </c>
      <c r="E29" s="380">
        <f t="shared" si="5"/>
        <v>0</v>
      </c>
      <c r="F29" s="380">
        <f t="shared" si="5"/>
        <v>0</v>
      </c>
      <c r="G29" s="380">
        <f t="shared" si="5"/>
        <v>0</v>
      </c>
      <c r="H29" s="380">
        <f t="shared" si="5"/>
        <v>0</v>
      </c>
      <c r="I29" s="380">
        <f t="shared" si="5"/>
        <v>0</v>
      </c>
      <c r="J29" s="380">
        <f t="shared" si="5"/>
        <v>0</v>
      </c>
      <c r="K29" s="380">
        <f t="shared" si="5"/>
        <v>0</v>
      </c>
      <c r="L29" s="380">
        <f t="shared" si="5"/>
        <v>0</v>
      </c>
      <c r="M29" s="337"/>
      <c r="N29" s="337"/>
    </row>
  </sheetData>
  <mergeCells count="6">
    <mergeCell ref="A3:L3"/>
    <mergeCell ref="A4:L4"/>
    <mergeCell ref="E6:E8"/>
    <mergeCell ref="J6:J8"/>
    <mergeCell ref="K6:K8"/>
    <mergeCell ref="L6:L8"/>
  </mergeCells>
  <printOptions horizontalCentered="1"/>
  <pageMargins left="0.11811023622047245" right="0.11811023622047245" top="0.74803149606299213" bottom="0.15748031496062992" header="0.31496062992125984" footer="0.31496062992125984"/>
  <pageSetup paperSize="9" orientation="landscape" r:id="rId1"/>
  <headerFooter>
    <oddHeader>&amp;LPécsely Község Önkormányzata&amp;C
11. melléklet
az önkormányzat 2016. évi költségvetési gazdálkodási beszámolójáról szóló 8/2017. (V.30.) önkormányzati rendeletéhez&amp;R&amp;P. oldal
 forint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view="pageLayout" zoomScaleNormal="100" workbookViewId="0">
      <selection activeCell="B8" sqref="B8"/>
    </sheetView>
  </sheetViews>
  <sheetFormatPr defaultRowHeight="15.6" x14ac:dyDescent="0.3"/>
  <cols>
    <col min="1" max="1" width="9.109375" style="389"/>
    <col min="2" max="2" width="38.88671875" style="389" customWidth="1"/>
    <col min="3" max="4" width="9.109375" style="389"/>
    <col min="5" max="5" width="6.6640625" style="389" customWidth="1"/>
    <col min="6" max="7" width="6.109375" style="389" bestFit="1" customWidth="1"/>
    <col min="8" max="8" width="6.44140625" style="389" bestFit="1" customWidth="1"/>
    <col min="9" max="257" width="9.109375" style="389"/>
    <col min="258" max="258" width="38.88671875" style="389" customWidth="1"/>
    <col min="259" max="260" width="9.109375" style="389"/>
    <col min="261" max="261" width="6.6640625" style="389" customWidth="1"/>
    <col min="262" max="262" width="7.109375" style="389" customWidth="1"/>
    <col min="263" max="513" width="9.109375" style="389"/>
    <col min="514" max="514" width="38.88671875" style="389" customWidth="1"/>
    <col min="515" max="516" width="9.109375" style="389"/>
    <col min="517" max="517" width="6.6640625" style="389" customWidth="1"/>
    <col min="518" max="518" width="7.109375" style="389" customWidth="1"/>
    <col min="519" max="769" width="9.109375" style="389"/>
    <col min="770" max="770" width="38.88671875" style="389" customWidth="1"/>
    <col min="771" max="772" width="9.109375" style="389"/>
    <col min="773" max="773" width="6.6640625" style="389" customWidth="1"/>
    <col min="774" max="774" width="7.109375" style="389" customWidth="1"/>
    <col min="775" max="1025" width="9.109375" style="389"/>
    <col min="1026" max="1026" width="38.88671875" style="389" customWidth="1"/>
    <col min="1027" max="1028" width="9.109375" style="389"/>
    <col min="1029" max="1029" width="6.6640625" style="389" customWidth="1"/>
    <col min="1030" max="1030" width="7.109375" style="389" customWidth="1"/>
    <col min="1031" max="1281" width="9.109375" style="389"/>
    <col min="1282" max="1282" width="38.88671875" style="389" customWidth="1"/>
    <col min="1283" max="1284" width="9.109375" style="389"/>
    <col min="1285" max="1285" width="6.6640625" style="389" customWidth="1"/>
    <col min="1286" max="1286" width="7.109375" style="389" customWidth="1"/>
    <col min="1287" max="1537" width="9.109375" style="389"/>
    <col min="1538" max="1538" width="38.88671875" style="389" customWidth="1"/>
    <col min="1539" max="1540" width="9.109375" style="389"/>
    <col min="1541" max="1541" width="6.6640625" style="389" customWidth="1"/>
    <col min="1542" max="1542" width="7.109375" style="389" customWidth="1"/>
    <col min="1543" max="1793" width="9.109375" style="389"/>
    <col min="1794" max="1794" width="38.88671875" style="389" customWidth="1"/>
    <col min="1795" max="1796" width="9.109375" style="389"/>
    <col min="1797" max="1797" width="6.6640625" style="389" customWidth="1"/>
    <col min="1798" max="1798" width="7.109375" style="389" customWidth="1"/>
    <col min="1799" max="2049" width="9.109375" style="389"/>
    <col min="2050" max="2050" width="38.88671875" style="389" customWidth="1"/>
    <col min="2051" max="2052" width="9.109375" style="389"/>
    <col min="2053" max="2053" width="6.6640625" style="389" customWidth="1"/>
    <col min="2054" max="2054" width="7.109375" style="389" customWidth="1"/>
    <col min="2055" max="2305" width="9.109375" style="389"/>
    <col min="2306" max="2306" width="38.88671875" style="389" customWidth="1"/>
    <col min="2307" max="2308" width="9.109375" style="389"/>
    <col min="2309" max="2309" width="6.6640625" style="389" customWidth="1"/>
    <col min="2310" max="2310" width="7.109375" style="389" customWidth="1"/>
    <col min="2311" max="2561" width="9.109375" style="389"/>
    <col min="2562" max="2562" width="38.88671875" style="389" customWidth="1"/>
    <col min="2563" max="2564" width="9.109375" style="389"/>
    <col min="2565" max="2565" width="6.6640625" style="389" customWidth="1"/>
    <col min="2566" max="2566" width="7.109375" style="389" customWidth="1"/>
    <col min="2567" max="2817" width="9.109375" style="389"/>
    <col min="2818" max="2818" width="38.88671875" style="389" customWidth="1"/>
    <col min="2819" max="2820" width="9.109375" style="389"/>
    <col min="2821" max="2821" width="6.6640625" style="389" customWidth="1"/>
    <col min="2822" max="2822" width="7.109375" style="389" customWidth="1"/>
    <col min="2823" max="3073" width="9.109375" style="389"/>
    <col min="3074" max="3074" width="38.88671875" style="389" customWidth="1"/>
    <col min="3075" max="3076" width="9.109375" style="389"/>
    <col min="3077" max="3077" width="6.6640625" style="389" customWidth="1"/>
    <col min="3078" max="3078" width="7.109375" style="389" customWidth="1"/>
    <col min="3079" max="3329" width="9.109375" style="389"/>
    <col min="3330" max="3330" width="38.88671875" style="389" customWidth="1"/>
    <col min="3331" max="3332" width="9.109375" style="389"/>
    <col min="3333" max="3333" width="6.6640625" style="389" customWidth="1"/>
    <col min="3334" max="3334" width="7.109375" style="389" customWidth="1"/>
    <col min="3335" max="3585" width="9.109375" style="389"/>
    <col min="3586" max="3586" width="38.88671875" style="389" customWidth="1"/>
    <col min="3587" max="3588" width="9.109375" style="389"/>
    <col min="3589" max="3589" width="6.6640625" style="389" customWidth="1"/>
    <col min="3590" max="3590" width="7.109375" style="389" customWidth="1"/>
    <col min="3591" max="3841" width="9.109375" style="389"/>
    <col min="3842" max="3842" width="38.88671875" style="389" customWidth="1"/>
    <col min="3843" max="3844" width="9.109375" style="389"/>
    <col min="3845" max="3845" width="6.6640625" style="389" customWidth="1"/>
    <col min="3846" max="3846" width="7.109375" style="389" customWidth="1"/>
    <col min="3847" max="4097" width="9.109375" style="389"/>
    <col min="4098" max="4098" width="38.88671875" style="389" customWidth="1"/>
    <col min="4099" max="4100" width="9.109375" style="389"/>
    <col min="4101" max="4101" width="6.6640625" style="389" customWidth="1"/>
    <col min="4102" max="4102" width="7.109375" style="389" customWidth="1"/>
    <col min="4103" max="4353" width="9.109375" style="389"/>
    <col min="4354" max="4354" width="38.88671875" style="389" customWidth="1"/>
    <col min="4355" max="4356" width="9.109375" style="389"/>
    <col min="4357" max="4357" width="6.6640625" style="389" customWidth="1"/>
    <col min="4358" max="4358" width="7.109375" style="389" customWidth="1"/>
    <col min="4359" max="4609" width="9.109375" style="389"/>
    <col min="4610" max="4610" width="38.88671875" style="389" customWidth="1"/>
    <col min="4611" max="4612" width="9.109375" style="389"/>
    <col min="4613" max="4613" width="6.6640625" style="389" customWidth="1"/>
    <col min="4614" max="4614" width="7.109375" style="389" customWidth="1"/>
    <col min="4615" max="4865" width="9.109375" style="389"/>
    <col min="4866" max="4866" width="38.88671875" style="389" customWidth="1"/>
    <col min="4867" max="4868" width="9.109375" style="389"/>
    <col min="4869" max="4869" width="6.6640625" style="389" customWidth="1"/>
    <col min="4870" max="4870" width="7.109375" style="389" customWidth="1"/>
    <col min="4871" max="5121" width="9.109375" style="389"/>
    <col min="5122" max="5122" width="38.88671875" style="389" customWidth="1"/>
    <col min="5123" max="5124" width="9.109375" style="389"/>
    <col min="5125" max="5125" width="6.6640625" style="389" customWidth="1"/>
    <col min="5126" max="5126" width="7.109375" style="389" customWidth="1"/>
    <col min="5127" max="5377" width="9.109375" style="389"/>
    <col min="5378" max="5378" width="38.88671875" style="389" customWidth="1"/>
    <col min="5379" max="5380" width="9.109375" style="389"/>
    <col min="5381" max="5381" width="6.6640625" style="389" customWidth="1"/>
    <col min="5382" max="5382" width="7.109375" style="389" customWidth="1"/>
    <col min="5383" max="5633" width="9.109375" style="389"/>
    <col min="5634" max="5634" width="38.88671875" style="389" customWidth="1"/>
    <col min="5635" max="5636" width="9.109375" style="389"/>
    <col min="5637" max="5637" width="6.6640625" style="389" customWidth="1"/>
    <col min="5638" max="5638" width="7.109375" style="389" customWidth="1"/>
    <col min="5639" max="5889" width="9.109375" style="389"/>
    <col min="5890" max="5890" width="38.88671875" style="389" customWidth="1"/>
    <col min="5891" max="5892" width="9.109375" style="389"/>
    <col min="5893" max="5893" width="6.6640625" style="389" customWidth="1"/>
    <col min="5894" max="5894" width="7.109375" style="389" customWidth="1"/>
    <col min="5895" max="6145" width="9.109375" style="389"/>
    <col min="6146" max="6146" width="38.88671875" style="389" customWidth="1"/>
    <col min="6147" max="6148" width="9.109375" style="389"/>
    <col min="6149" max="6149" width="6.6640625" style="389" customWidth="1"/>
    <col min="6150" max="6150" width="7.109375" style="389" customWidth="1"/>
    <col min="6151" max="6401" width="9.109375" style="389"/>
    <col min="6402" max="6402" width="38.88671875" style="389" customWidth="1"/>
    <col min="6403" max="6404" width="9.109375" style="389"/>
    <col min="6405" max="6405" width="6.6640625" style="389" customWidth="1"/>
    <col min="6406" max="6406" width="7.109375" style="389" customWidth="1"/>
    <col min="6407" max="6657" width="9.109375" style="389"/>
    <col min="6658" max="6658" width="38.88671875" style="389" customWidth="1"/>
    <col min="6659" max="6660" width="9.109375" style="389"/>
    <col min="6661" max="6661" width="6.6640625" style="389" customWidth="1"/>
    <col min="6662" max="6662" width="7.109375" style="389" customWidth="1"/>
    <col min="6663" max="6913" width="9.109375" style="389"/>
    <col min="6914" max="6914" width="38.88671875" style="389" customWidth="1"/>
    <col min="6915" max="6916" width="9.109375" style="389"/>
    <col min="6917" max="6917" width="6.6640625" style="389" customWidth="1"/>
    <col min="6918" max="6918" width="7.109375" style="389" customWidth="1"/>
    <col min="6919" max="7169" width="9.109375" style="389"/>
    <col min="7170" max="7170" width="38.88671875" style="389" customWidth="1"/>
    <col min="7171" max="7172" width="9.109375" style="389"/>
    <col min="7173" max="7173" width="6.6640625" style="389" customWidth="1"/>
    <col min="7174" max="7174" width="7.109375" style="389" customWidth="1"/>
    <col min="7175" max="7425" width="9.109375" style="389"/>
    <col min="7426" max="7426" width="38.88671875" style="389" customWidth="1"/>
    <col min="7427" max="7428" width="9.109375" style="389"/>
    <col min="7429" max="7429" width="6.6640625" style="389" customWidth="1"/>
    <col min="7430" max="7430" width="7.109375" style="389" customWidth="1"/>
    <col min="7431" max="7681" width="9.109375" style="389"/>
    <col min="7682" max="7682" width="38.88671875" style="389" customWidth="1"/>
    <col min="7683" max="7684" width="9.109375" style="389"/>
    <col min="7685" max="7685" width="6.6640625" style="389" customWidth="1"/>
    <col min="7686" max="7686" width="7.109375" style="389" customWidth="1"/>
    <col min="7687" max="7937" width="9.109375" style="389"/>
    <col min="7938" max="7938" width="38.88671875" style="389" customWidth="1"/>
    <col min="7939" max="7940" width="9.109375" style="389"/>
    <col min="7941" max="7941" width="6.6640625" style="389" customWidth="1"/>
    <col min="7942" max="7942" width="7.109375" style="389" customWidth="1"/>
    <col min="7943" max="8193" width="9.109375" style="389"/>
    <col min="8194" max="8194" width="38.88671875" style="389" customWidth="1"/>
    <col min="8195" max="8196" width="9.109375" style="389"/>
    <col min="8197" max="8197" width="6.6640625" style="389" customWidth="1"/>
    <col min="8198" max="8198" width="7.109375" style="389" customWidth="1"/>
    <col min="8199" max="8449" width="9.109375" style="389"/>
    <col min="8450" max="8450" width="38.88671875" style="389" customWidth="1"/>
    <col min="8451" max="8452" width="9.109375" style="389"/>
    <col min="8453" max="8453" width="6.6640625" style="389" customWidth="1"/>
    <col min="8454" max="8454" width="7.109375" style="389" customWidth="1"/>
    <col min="8455" max="8705" width="9.109375" style="389"/>
    <col min="8706" max="8706" width="38.88671875" style="389" customWidth="1"/>
    <col min="8707" max="8708" width="9.109375" style="389"/>
    <col min="8709" max="8709" width="6.6640625" style="389" customWidth="1"/>
    <col min="8710" max="8710" width="7.109375" style="389" customWidth="1"/>
    <col min="8711" max="8961" width="9.109375" style="389"/>
    <col min="8962" max="8962" width="38.88671875" style="389" customWidth="1"/>
    <col min="8963" max="8964" width="9.109375" style="389"/>
    <col min="8965" max="8965" width="6.6640625" style="389" customWidth="1"/>
    <col min="8966" max="8966" width="7.109375" style="389" customWidth="1"/>
    <col min="8967" max="9217" width="9.109375" style="389"/>
    <col min="9218" max="9218" width="38.88671875" style="389" customWidth="1"/>
    <col min="9219" max="9220" width="9.109375" style="389"/>
    <col min="9221" max="9221" width="6.6640625" style="389" customWidth="1"/>
    <col min="9222" max="9222" width="7.109375" style="389" customWidth="1"/>
    <col min="9223" max="9473" width="9.109375" style="389"/>
    <col min="9474" max="9474" width="38.88671875" style="389" customWidth="1"/>
    <col min="9475" max="9476" width="9.109375" style="389"/>
    <col min="9477" max="9477" width="6.6640625" style="389" customWidth="1"/>
    <col min="9478" max="9478" width="7.109375" style="389" customWidth="1"/>
    <col min="9479" max="9729" width="9.109375" style="389"/>
    <col min="9730" max="9730" width="38.88671875" style="389" customWidth="1"/>
    <col min="9731" max="9732" width="9.109375" style="389"/>
    <col min="9733" max="9733" width="6.6640625" style="389" customWidth="1"/>
    <col min="9734" max="9734" width="7.109375" style="389" customWidth="1"/>
    <col min="9735" max="9985" width="9.109375" style="389"/>
    <col min="9986" max="9986" width="38.88671875" style="389" customWidth="1"/>
    <col min="9987" max="9988" width="9.109375" style="389"/>
    <col min="9989" max="9989" width="6.6640625" style="389" customWidth="1"/>
    <col min="9990" max="9990" width="7.109375" style="389" customWidth="1"/>
    <col min="9991" max="10241" width="9.109375" style="389"/>
    <col min="10242" max="10242" width="38.88671875" style="389" customWidth="1"/>
    <col min="10243" max="10244" width="9.109375" style="389"/>
    <col min="10245" max="10245" width="6.6640625" style="389" customWidth="1"/>
    <col min="10246" max="10246" width="7.109375" style="389" customWidth="1"/>
    <col min="10247" max="10497" width="9.109375" style="389"/>
    <col min="10498" max="10498" width="38.88671875" style="389" customWidth="1"/>
    <col min="10499" max="10500" width="9.109375" style="389"/>
    <col min="10501" max="10501" width="6.6640625" style="389" customWidth="1"/>
    <col min="10502" max="10502" width="7.109375" style="389" customWidth="1"/>
    <col min="10503" max="10753" width="9.109375" style="389"/>
    <col min="10754" max="10754" width="38.88671875" style="389" customWidth="1"/>
    <col min="10755" max="10756" width="9.109375" style="389"/>
    <col min="10757" max="10757" width="6.6640625" style="389" customWidth="1"/>
    <col min="10758" max="10758" width="7.109375" style="389" customWidth="1"/>
    <col min="10759" max="11009" width="9.109375" style="389"/>
    <col min="11010" max="11010" width="38.88671875" style="389" customWidth="1"/>
    <col min="11011" max="11012" width="9.109375" style="389"/>
    <col min="11013" max="11013" width="6.6640625" style="389" customWidth="1"/>
    <col min="11014" max="11014" width="7.109375" style="389" customWidth="1"/>
    <col min="11015" max="11265" width="9.109375" style="389"/>
    <col min="11266" max="11266" width="38.88671875" style="389" customWidth="1"/>
    <col min="11267" max="11268" width="9.109375" style="389"/>
    <col min="11269" max="11269" width="6.6640625" style="389" customWidth="1"/>
    <col min="11270" max="11270" width="7.109375" style="389" customWidth="1"/>
    <col min="11271" max="11521" width="9.109375" style="389"/>
    <col min="11522" max="11522" width="38.88671875" style="389" customWidth="1"/>
    <col min="11523" max="11524" width="9.109375" style="389"/>
    <col min="11525" max="11525" width="6.6640625" style="389" customWidth="1"/>
    <col min="11526" max="11526" width="7.109375" style="389" customWidth="1"/>
    <col min="11527" max="11777" width="9.109375" style="389"/>
    <col min="11778" max="11778" width="38.88671875" style="389" customWidth="1"/>
    <col min="11779" max="11780" width="9.109375" style="389"/>
    <col min="11781" max="11781" width="6.6640625" style="389" customWidth="1"/>
    <col min="11782" max="11782" width="7.109375" style="389" customWidth="1"/>
    <col min="11783" max="12033" width="9.109375" style="389"/>
    <col min="12034" max="12034" width="38.88671875" style="389" customWidth="1"/>
    <col min="12035" max="12036" width="9.109375" style="389"/>
    <col min="12037" max="12037" width="6.6640625" style="389" customWidth="1"/>
    <col min="12038" max="12038" width="7.109375" style="389" customWidth="1"/>
    <col min="12039" max="12289" width="9.109375" style="389"/>
    <col min="12290" max="12290" width="38.88671875" style="389" customWidth="1"/>
    <col min="12291" max="12292" width="9.109375" style="389"/>
    <col min="12293" max="12293" width="6.6640625" style="389" customWidth="1"/>
    <col min="12294" max="12294" width="7.109375" style="389" customWidth="1"/>
    <col min="12295" max="12545" width="9.109375" style="389"/>
    <col min="12546" max="12546" width="38.88671875" style="389" customWidth="1"/>
    <col min="12547" max="12548" width="9.109375" style="389"/>
    <col min="12549" max="12549" width="6.6640625" style="389" customWidth="1"/>
    <col min="12550" max="12550" width="7.109375" style="389" customWidth="1"/>
    <col min="12551" max="12801" width="9.109375" style="389"/>
    <col min="12802" max="12802" width="38.88671875" style="389" customWidth="1"/>
    <col min="12803" max="12804" width="9.109375" style="389"/>
    <col min="12805" max="12805" width="6.6640625" style="389" customWidth="1"/>
    <col min="12806" max="12806" width="7.109375" style="389" customWidth="1"/>
    <col min="12807" max="13057" width="9.109375" style="389"/>
    <col min="13058" max="13058" width="38.88671875" style="389" customWidth="1"/>
    <col min="13059" max="13060" width="9.109375" style="389"/>
    <col min="13061" max="13061" width="6.6640625" style="389" customWidth="1"/>
    <col min="13062" max="13062" width="7.109375" style="389" customWidth="1"/>
    <col min="13063" max="13313" width="9.109375" style="389"/>
    <col min="13314" max="13314" width="38.88671875" style="389" customWidth="1"/>
    <col min="13315" max="13316" width="9.109375" style="389"/>
    <col min="13317" max="13317" width="6.6640625" style="389" customWidth="1"/>
    <col min="13318" max="13318" width="7.109375" style="389" customWidth="1"/>
    <col min="13319" max="13569" width="9.109375" style="389"/>
    <col min="13570" max="13570" width="38.88671875" style="389" customWidth="1"/>
    <col min="13571" max="13572" width="9.109375" style="389"/>
    <col min="13573" max="13573" width="6.6640625" style="389" customWidth="1"/>
    <col min="13574" max="13574" width="7.109375" style="389" customWidth="1"/>
    <col min="13575" max="13825" width="9.109375" style="389"/>
    <col min="13826" max="13826" width="38.88671875" style="389" customWidth="1"/>
    <col min="13827" max="13828" width="9.109375" style="389"/>
    <col min="13829" max="13829" width="6.6640625" style="389" customWidth="1"/>
    <col min="13830" max="13830" width="7.109375" style="389" customWidth="1"/>
    <col min="13831" max="14081" width="9.109375" style="389"/>
    <col min="14082" max="14082" width="38.88671875" style="389" customWidth="1"/>
    <col min="14083" max="14084" width="9.109375" style="389"/>
    <col min="14085" max="14085" width="6.6640625" style="389" customWidth="1"/>
    <col min="14086" max="14086" width="7.109375" style="389" customWidth="1"/>
    <col min="14087" max="14337" width="9.109375" style="389"/>
    <col min="14338" max="14338" width="38.88671875" style="389" customWidth="1"/>
    <col min="14339" max="14340" width="9.109375" style="389"/>
    <col min="14341" max="14341" width="6.6640625" style="389" customWidth="1"/>
    <col min="14342" max="14342" width="7.109375" style="389" customWidth="1"/>
    <col min="14343" max="14593" width="9.109375" style="389"/>
    <col min="14594" max="14594" width="38.88671875" style="389" customWidth="1"/>
    <col min="14595" max="14596" width="9.109375" style="389"/>
    <col min="14597" max="14597" width="6.6640625" style="389" customWidth="1"/>
    <col min="14598" max="14598" width="7.109375" style="389" customWidth="1"/>
    <col min="14599" max="14849" width="9.109375" style="389"/>
    <col min="14850" max="14850" width="38.88671875" style="389" customWidth="1"/>
    <col min="14851" max="14852" width="9.109375" style="389"/>
    <col min="14853" max="14853" width="6.6640625" style="389" customWidth="1"/>
    <col min="14854" max="14854" width="7.109375" style="389" customWidth="1"/>
    <col min="14855" max="15105" width="9.109375" style="389"/>
    <col min="15106" max="15106" width="38.88671875" style="389" customWidth="1"/>
    <col min="15107" max="15108" width="9.109375" style="389"/>
    <col min="15109" max="15109" width="6.6640625" style="389" customWidth="1"/>
    <col min="15110" max="15110" width="7.109375" style="389" customWidth="1"/>
    <col min="15111" max="15361" width="9.109375" style="389"/>
    <col min="15362" max="15362" width="38.88671875" style="389" customWidth="1"/>
    <col min="15363" max="15364" width="9.109375" style="389"/>
    <col min="15365" max="15365" width="6.6640625" style="389" customWidth="1"/>
    <col min="15366" max="15366" width="7.109375" style="389" customWidth="1"/>
    <col min="15367" max="15617" width="9.109375" style="389"/>
    <col min="15618" max="15618" width="38.88671875" style="389" customWidth="1"/>
    <col min="15619" max="15620" width="9.109375" style="389"/>
    <col min="15621" max="15621" width="6.6640625" style="389" customWidth="1"/>
    <col min="15622" max="15622" width="7.109375" style="389" customWidth="1"/>
    <col min="15623" max="15873" width="9.109375" style="389"/>
    <col min="15874" max="15874" width="38.88671875" style="389" customWidth="1"/>
    <col min="15875" max="15876" width="9.109375" style="389"/>
    <col min="15877" max="15877" width="6.6640625" style="389" customWidth="1"/>
    <col min="15878" max="15878" width="7.109375" style="389" customWidth="1"/>
    <col min="15879" max="16129" width="9.109375" style="389"/>
    <col min="16130" max="16130" width="38.88671875" style="389" customWidth="1"/>
    <col min="16131" max="16132" width="9.109375" style="389"/>
    <col min="16133" max="16133" width="6.6640625" style="389" customWidth="1"/>
    <col min="16134" max="16134" width="7.109375" style="389" customWidth="1"/>
    <col min="16135" max="16384" width="9.109375" style="389"/>
  </cols>
  <sheetData>
    <row r="1" spans="1:8" x14ac:dyDescent="0.3">
      <c r="A1" s="388"/>
      <c r="B1" s="388"/>
      <c r="C1" s="388"/>
      <c r="D1" s="388"/>
      <c r="E1" s="388"/>
      <c r="F1" s="388"/>
      <c r="G1" s="388"/>
      <c r="H1" s="388"/>
    </row>
    <row r="2" spans="1:8" x14ac:dyDescent="0.3">
      <c r="A2" s="388"/>
      <c r="B2" s="388"/>
      <c r="C2" s="388"/>
      <c r="D2" s="388"/>
      <c r="E2" s="388"/>
      <c r="F2" s="388"/>
      <c r="G2" s="388"/>
      <c r="H2" s="388"/>
    </row>
    <row r="3" spans="1:8" x14ac:dyDescent="0.3">
      <c r="A3" s="682" t="s">
        <v>572</v>
      </c>
      <c r="B3" s="682"/>
      <c r="C3" s="682"/>
      <c r="D3" s="682"/>
      <c r="E3" s="682"/>
      <c r="F3" s="682"/>
      <c r="G3" s="682"/>
      <c r="H3" s="682"/>
    </row>
    <row r="4" spans="1:8" x14ac:dyDescent="0.3">
      <c r="A4" s="682" t="s">
        <v>573</v>
      </c>
      <c r="B4" s="682"/>
      <c r="C4" s="682"/>
      <c r="D4" s="682"/>
      <c r="E4" s="682"/>
      <c r="F4" s="682"/>
      <c r="G4" s="682"/>
      <c r="H4" s="682"/>
    </row>
    <row r="5" spans="1:8" x14ac:dyDescent="0.3">
      <c r="A5" s="390"/>
      <c r="B5" s="390"/>
      <c r="C5" s="390"/>
      <c r="D5" s="390"/>
      <c r="E5" s="390"/>
      <c r="F5" s="390"/>
      <c r="G5" s="390"/>
      <c r="H5" s="390"/>
    </row>
    <row r="6" spans="1:8" x14ac:dyDescent="0.3">
      <c r="A6" s="388"/>
      <c r="B6" s="388"/>
      <c r="C6" s="388"/>
      <c r="D6" s="388"/>
      <c r="E6" s="388"/>
      <c r="F6" s="388"/>
      <c r="G6" s="388"/>
      <c r="H6" s="388"/>
    </row>
    <row r="7" spans="1:8" x14ac:dyDescent="0.3">
      <c r="A7" s="391" t="s">
        <v>574</v>
      </c>
      <c r="B7" s="391"/>
      <c r="C7" s="392" t="s">
        <v>575</v>
      </c>
      <c r="D7" s="391" t="s">
        <v>576</v>
      </c>
      <c r="E7" s="683" t="s">
        <v>577</v>
      </c>
      <c r="F7" s="683"/>
      <c r="G7" s="683"/>
      <c r="H7" s="683"/>
    </row>
    <row r="8" spans="1:8" x14ac:dyDescent="0.3">
      <c r="A8" s="393"/>
      <c r="B8" s="394" t="s">
        <v>578</v>
      </c>
      <c r="C8" s="395" t="s">
        <v>579</v>
      </c>
      <c r="D8" s="394" t="s">
        <v>579</v>
      </c>
      <c r="E8" s="394" t="s">
        <v>580</v>
      </c>
      <c r="F8" s="395" t="s">
        <v>544</v>
      </c>
      <c r="G8" s="395" t="s">
        <v>545</v>
      </c>
      <c r="H8" s="396" t="s">
        <v>546</v>
      </c>
    </row>
    <row r="9" spans="1:8" x14ac:dyDescent="0.3">
      <c r="A9" s="397"/>
      <c r="B9" s="397"/>
      <c r="C9" s="398"/>
      <c r="D9" s="397"/>
      <c r="E9" s="397"/>
      <c r="F9" s="399"/>
      <c r="G9" s="399"/>
      <c r="H9" s="397"/>
    </row>
    <row r="10" spans="1:8" x14ac:dyDescent="0.3">
      <c r="A10" s="394" t="s">
        <v>550</v>
      </c>
      <c r="B10" s="394" t="s">
        <v>551</v>
      </c>
      <c r="C10" s="395" t="s">
        <v>552</v>
      </c>
      <c r="D10" s="395" t="s">
        <v>553</v>
      </c>
      <c r="E10" s="395" t="s">
        <v>554</v>
      </c>
      <c r="F10" s="395" t="s">
        <v>555</v>
      </c>
      <c r="G10" s="395" t="s">
        <v>556</v>
      </c>
      <c r="H10" s="395" t="s">
        <v>557</v>
      </c>
    </row>
    <row r="11" spans="1:8" x14ac:dyDescent="0.3">
      <c r="A11" s="400"/>
      <c r="B11" s="400" t="s">
        <v>581</v>
      </c>
      <c r="C11" s="400"/>
      <c r="D11" s="400"/>
      <c r="E11" s="400"/>
      <c r="F11" s="400"/>
      <c r="G11" s="400"/>
      <c r="H11" s="400"/>
    </row>
    <row r="12" spans="1:8" x14ac:dyDescent="0.3">
      <c r="A12" s="400" t="s">
        <v>550</v>
      </c>
      <c r="B12" s="401" t="s">
        <v>582</v>
      </c>
      <c r="C12" s="402"/>
      <c r="D12" s="402"/>
      <c r="E12" s="403"/>
      <c r="F12" s="403"/>
      <c r="G12" s="403"/>
      <c r="H12" s="403"/>
    </row>
    <row r="13" spans="1:8" x14ac:dyDescent="0.3">
      <c r="A13" s="404" t="s">
        <v>551</v>
      </c>
      <c r="B13" s="405"/>
      <c r="C13" s="405"/>
      <c r="D13" s="405"/>
      <c r="E13" s="405"/>
      <c r="F13" s="405"/>
      <c r="G13" s="405"/>
      <c r="H13" s="405"/>
    </row>
    <row r="14" spans="1:8" x14ac:dyDescent="0.3">
      <c r="A14" s="400" t="s">
        <v>552</v>
      </c>
      <c r="B14" s="406" t="s">
        <v>583</v>
      </c>
      <c r="C14" s="403"/>
      <c r="D14" s="403"/>
      <c r="E14" s="403"/>
      <c r="F14" s="403"/>
      <c r="G14" s="403"/>
      <c r="H14" s="403"/>
    </row>
    <row r="15" spans="1:8" x14ac:dyDescent="0.3">
      <c r="A15" s="400" t="s">
        <v>553</v>
      </c>
      <c r="B15" s="403"/>
      <c r="C15" s="403"/>
      <c r="D15" s="403"/>
      <c r="E15" s="403"/>
      <c r="F15" s="403"/>
      <c r="G15" s="403"/>
      <c r="H15" s="403"/>
    </row>
    <row r="16" spans="1:8" x14ac:dyDescent="0.3">
      <c r="A16" s="391" t="s">
        <v>554</v>
      </c>
      <c r="B16" s="406" t="s">
        <v>584</v>
      </c>
      <c r="C16" s="407"/>
      <c r="D16" s="407"/>
      <c r="E16" s="407"/>
      <c r="F16" s="407"/>
      <c r="G16" s="407"/>
      <c r="H16" s="407"/>
    </row>
    <row r="17" spans="1:8" x14ac:dyDescent="0.3">
      <c r="A17" s="400" t="s">
        <v>555</v>
      </c>
      <c r="B17" s="401" t="s">
        <v>585</v>
      </c>
      <c r="C17" s="402"/>
      <c r="D17" s="402"/>
      <c r="E17" s="408">
        <f>E19+E21</f>
        <v>0</v>
      </c>
      <c r="F17" s="408">
        <f>F19+F21</f>
        <v>0</v>
      </c>
      <c r="G17" s="408">
        <f>G19+G21</f>
        <v>0</v>
      </c>
      <c r="H17" s="408">
        <f>H19+H21</f>
        <v>0</v>
      </c>
    </row>
    <row r="18" spans="1:8" x14ac:dyDescent="0.3">
      <c r="A18" s="400" t="s">
        <v>556</v>
      </c>
      <c r="B18" s="405"/>
      <c r="C18" s="405"/>
      <c r="D18" s="405"/>
      <c r="E18" s="409">
        <v>0</v>
      </c>
      <c r="F18" s="409"/>
      <c r="G18" s="409"/>
      <c r="H18" s="409"/>
    </row>
    <row r="19" spans="1:8" x14ac:dyDescent="0.3">
      <c r="A19" s="400" t="s">
        <v>557</v>
      </c>
      <c r="B19" s="406" t="s">
        <v>586</v>
      </c>
      <c r="C19" s="403"/>
      <c r="D19" s="403"/>
      <c r="E19" s="408">
        <f>SUM(E18:E18)</f>
        <v>0</v>
      </c>
      <c r="F19" s="408">
        <f>SUM(F18:F18)</f>
        <v>0</v>
      </c>
      <c r="G19" s="408">
        <f>SUM(G18:G18)</f>
        <v>0</v>
      </c>
      <c r="H19" s="408">
        <f>SUM(H18:H18)</f>
        <v>0</v>
      </c>
    </row>
    <row r="20" spans="1:8" x14ac:dyDescent="0.3">
      <c r="A20" s="400" t="s">
        <v>558</v>
      </c>
      <c r="B20" s="405"/>
      <c r="C20" s="405"/>
      <c r="D20" s="405"/>
      <c r="E20" s="409">
        <v>0</v>
      </c>
      <c r="F20" s="409"/>
      <c r="G20" s="409"/>
      <c r="H20" s="409"/>
    </row>
    <row r="21" spans="1:8" x14ac:dyDescent="0.3">
      <c r="A21" s="391" t="s">
        <v>559</v>
      </c>
      <c r="B21" s="410" t="s">
        <v>587</v>
      </c>
      <c r="C21" s="407"/>
      <c r="D21" s="407"/>
      <c r="E21" s="411">
        <f>SUM(E20:E20)</f>
        <v>0</v>
      </c>
      <c r="F21" s="411">
        <f>SUM(F20:F20)</f>
        <v>0</v>
      </c>
      <c r="G21" s="411">
        <f>SUM(G20:G20)</f>
        <v>0</v>
      </c>
      <c r="H21" s="411">
        <f>SUM(H20:H20)</f>
        <v>0</v>
      </c>
    </row>
    <row r="22" spans="1:8" x14ac:dyDescent="0.3">
      <c r="A22" s="400" t="s">
        <v>560</v>
      </c>
      <c r="B22" s="412" t="s">
        <v>588</v>
      </c>
      <c r="C22" s="402"/>
      <c r="D22" s="402"/>
      <c r="E22" s="408">
        <f>E17+E12</f>
        <v>0</v>
      </c>
      <c r="F22" s="408">
        <f>F17+F12</f>
        <v>0</v>
      </c>
      <c r="G22" s="408">
        <f>G17+G12</f>
        <v>0</v>
      </c>
      <c r="H22" s="408">
        <f>H17+H12</f>
        <v>0</v>
      </c>
    </row>
    <row r="23" spans="1:8" x14ac:dyDescent="0.3">
      <c r="A23" s="400" t="s">
        <v>561</v>
      </c>
      <c r="B23" s="400" t="s">
        <v>589</v>
      </c>
      <c r="C23" s="400"/>
      <c r="D23" s="400"/>
      <c r="E23" s="400"/>
      <c r="F23" s="400"/>
      <c r="G23" s="400"/>
      <c r="H23" s="400"/>
    </row>
    <row r="24" spans="1:8" x14ac:dyDescent="0.3">
      <c r="A24" s="400" t="s">
        <v>590</v>
      </c>
      <c r="B24" s="401" t="s">
        <v>582</v>
      </c>
      <c r="C24" s="402"/>
      <c r="D24" s="402"/>
      <c r="E24" s="403"/>
      <c r="F24" s="403"/>
      <c r="G24" s="403"/>
      <c r="H24" s="403"/>
    </row>
    <row r="25" spans="1:8" x14ac:dyDescent="0.3">
      <c r="A25" s="404" t="s">
        <v>591</v>
      </c>
      <c r="B25" s="405"/>
      <c r="C25" s="405"/>
      <c r="D25" s="405"/>
      <c r="E25" s="405"/>
      <c r="F25" s="405"/>
      <c r="G25" s="405"/>
      <c r="H25" s="405"/>
    </row>
    <row r="26" spans="1:8" x14ac:dyDescent="0.3">
      <c r="A26" s="400" t="s">
        <v>592</v>
      </c>
      <c r="B26" s="406" t="s">
        <v>583</v>
      </c>
      <c r="C26" s="403"/>
      <c r="D26" s="403"/>
      <c r="E26" s="403"/>
      <c r="F26" s="403"/>
      <c r="G26" s="403"/>
      <c r="H26" s="403"/>
    </row>
    <row r="27" spans="1:8" x14ac:dyDescent="0.3">
      <c r="A27" s="400" t="s">
        <v>593</v>
      </c>
      <c r="B27" s="403"/>
      <c r="C27" s="403"/>
      <c r="D27" s="403"/>
      <c r="E27" s="403"/>
      <c r="F27" s="403"/>
      <c r="G27" s="403"/>
      <c r="H27" s="403"/>
    </row>
    <row r="28" spans="1:8" x14ac:dyDescent="0.3">
      <c r="A28" s="391" t="s">
        <v>594</v>
      </c>
      <c r="B28" s="406" t="s">
        <v>584</v>
      </c>
      <c r="C28" s="407"/>
      <c r="D28" s="407"/>
      <c r="E28" s="407"/>
      <c r="F28" s="407"/>
      <c r="G28" s="407"/>
      <c r="H28" s="407"/>
    </row>
    <row r="29" spans="1:8" x14ac:dyDescent="0.3">
      <c r="A29" s="400" t="s">
        <v>595</v>
      </c>
      <c r="B29" s="401" t="s">
        <v>585</v>
      </c>
      <c r="C29" s="402"/>
      <c r="D29" s="402"/>
      <c r="E29" s="408"/>
      <c r="F29" s="408"/>
      <c r="G29" s="408"/>
      <c r="H29" s="408"/>
    </row>
    <row r="30" spans="1:8" x14ac:dyDescent="0.3">
      <c r="A30" s="404" t="s">
        <v>596</v>
      </c>
      <c r="B30" s="405"/>
      <c r="C30" s="405"/>
      <c r="D30" s="405"/>
      <c r="E30" s="413"/>
      <c r="F30" s="413"/>
      <c r="G30" s="413"/>
      <c r="H30" s="413"/>
    </row>
    <row r="31" spans="1:8" x14ac:dyDescent="0.3">
      <c r="A31" s="400" t="s">
        <v>597</v>
      </c>
      <c r="B31" s="403"/>
      <c r="C31" s="403"/>
      <c r="D31" s="403"/>
      <c r="E31" s="409"/>
      <c r="F31" s="409"/>
      <c r="G31" s="409"/>
      <c r="H31" s="409"/>
    </row>
    <row r="32" spans="1:8" x14ac:dyDescent="0.3">
      <c r="A32" s="400" t="s">
        <v>598</v>
      </c>
      <c r="B32" s="403"/>
      <c r="C32" s="403"/>
      <c r="D32" s="403"/>
      <c r="E32" s="409"/>
      <c r="F32" s="409"/>
      <c r="G32" s="409"/>
      <c r="H32" s="409"/>
    </row>
    <row r="33" spans="1:8" x14ac:dyDescent="0.3">
      <c r="A33" s="400" t="s">
        <v>599</v>
      </c>
      <c r="B33" s="406" t="s">
        <v>583</v>
      </c>
      <c r="C33" s="403"/>
      <c r="D33" s="403"/>
      <c r="E33" s="409"/>
      <c r="F33" s="409"/>
      <c r="G33" s="409"/>
      <c r="H33" s="409"/>
    </row>
    <row r="34" spans="1:8" x14ac:dyDescent="0.3">
      <c r="A34" s="400" t="s">
        <v>600</v>
      </c>
      <c r="B34" s="403"/>
      <c r="C34" s="403"/>
      <c r="D34" s="403"/>
      <c r="E34" s="409"/>
      <c r="F34" s="409"/>
      <c r="G34" s="409"/>
      <c r="H34" s="409"/>
    </row>
    <row r="35" spans="1:8" x14ac:dyDescent="0.3">
      <c r="A35" s="400" t="s">
        <v>601</v>
      </c>
      <c r="B35" s="403"/>
      <c r="C35" s="403"/>
      <c r="D35" s="403"/>
      <c r="E35" s="409"/>
      <c r="F35" s="409"/>
      <c r="G35" s="409"/>
      <c r="H35" s="409"/>
    </row>
    <row r="36" spans="1:8" x14ac:dyDescent="0.3">
      <c r="A36" s="400" t="s">
        <v>602</v>
      </c>
      <c r="B36" s="414"/>
      <c r="C36" s="403"/>
      <c r="D36" s="403"/>
      <c r="E36" s="409"/>
      <c r="F36" s="409"/>
      <c r="G36" s="409"/>
      <c r="H36" s="409"/>
    </row>
    <row r="37" spans="1:8" x14ac:dyDescent="0.3">
      <c r="A37" s="391" t="s">
        <v>603</v>
      </c>
      <c r="B37" s="410" t="s">
        <v>584</v>
      </c>
      <c r="C37" s="407"/>
      <c r="D37" s="407"/>
      <c r="E37" s="415"/>
      <c r="F37" s="415"/>
      <c r="G37" s="415"/>
      <c r="H37" s="415"/>
    </row>
    <row r="38" spans="1:8" x14ac:dyDescent="0.3">
      <c r="A38" s="400" t="s">
        <v>604</v>
      </c>
      <c r="B38" s="412" t="s">
        <v>605</v>
      </c>
      <c r="C38" s="402"/>
      <c r="D38" s="402"/>
      <c r="E38" s="408"/>
      <c r="F38" s="408"/>
      <c r="G38" s="408"/>
      <c r="H38" s="408"/>
    </row>
    <row r="39" spans="1:8" x14ac:dyDescent="0.3">
      <c r="A39" s="400" t="s">
        <v>606</v>
      </c>
      <c r="B39" s="412" t="s">
        <v>607</v>
      </c>
      <c r="C39" s="403"/>
      <c r="D39" s="403"/>
      <c r="E39" s="408">
        <f>E22+E38</f>
        <v>0</v>
      </c>
      <c r="F39" s="408">
        <f>F22+F38</f>
        <v>0</v>
      </c>
      <c r="G39" s="408">
        <f>G22+G38</f>
        <v>0</v>
      </c>
      <c r="H39" s="408">
        <f>H22+H38</f>
        <v>0</v>
      </c>
    </row>
  </sheetData>
  <mergeCells count="3">
    <mergeCell ref="A3:H3"/>
    <mergeCell ref="A4:H4"/>
    <mergeCell ref="E7:H7"/>
  </mergeCells>
  <printOptions horizontalCentered="1"/>
  <pageMargins left="0.11811023622047245" right="0.11811023622047245" top="0.74803149606299213" bottom="0.15748031496062992" header="0.31496062992125984" footer="0.31496062992125984"/>
  <pageSetup paperSize="9" orientation="portrait" r:id="rId1"/>
  <headerFooter>
    <oddHeader>&amp;LPécsely Község Önkormányzata&amp;C
12. melléklet
az önkormányzat 2016. évi költségvetési gazdálkodási beszámolójáról szóló 8/2017. (V.30.) önkormányzati rendeletéhez&amp;R&amp;P. oldal
 forint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31"/>
  <sheetViews>
    <sheetView view="pageLayout" zoomScaleNormal="100" workbookViewId="0">
      <selection activeCell="B7" sqref="B7:B8"/>
    </sheetView>
  </sheetViews>
  <sheetFormatPr defaultRowHeight="13.2" x14ac:dyDescent="0.25"/>
  <cols>
    <col min="1" max="1" width="9.109375" style="416"/>
    <col min="2" max="2" width="25.44140625" style="416" customWidth="1"/>
    <col min="3" max="3" width="20.88671875" style="416" customWidth="1"/>
    <col min="4" max="4" width="17.33203125" style="416" bestFit="1" customWidth="1"/>
    <col min="5" max="5" width="13.88671875" style="416" bestFit="1" customWidth="1"/>
    <col min="6" max="6" width="10.109375" style="416" bestFit="1" customWidth="1"/>
    <col min="7" max="257" width="9.109375" style="416"/>
    <col min="258" max="258" width="25.44140625" style="416" customWidth="1"/>
    <col min="259" max="259" width="20.88671875" style="416" customWidth="1"/>
    <col min="260" max="260" width="17.33203125" style="416" bestFit="1" customWidth="1"/>
    <col min="261" max="261" width="13.88671875" style="416" bestFit="1" customWidth="1"/>
    <col min="262" max="513" width="9.109375" style="416"/>
    <col min="514" max="514" width="25.44140625" style="416" customWidth="1"/>
    <col min="515" max="515" width="20.88671875" style="416" customWidth="1"/>
    <col min="516" max="516" width="17.33203125" style="416" bestFit="1" customWidth="1"/>
    <col min="517" max="517" width="13.88671875" style="416" bestFit="1" customWidth="1"/>
    <col min="518" max="769" width="9.109375" style="416"/>
    <col min="770" max="770" width="25.44140625" style="416" customWidth="1"/>
    <col min="771" max="771" width="20.88671875" style="416" customWidth="1"/>
    <col min="772" max="772" width="17.33203125" style="416" bestFit="1" customWidth="1"/>
    <col min="773" max="773" width="13.88671875" style="416" bestFit="1" customWidth="1"/>
    <col min="774" max="1025" width="9.109375" style="416"/>
    <col min="1026" max="1026" width="25.44140625" style="416" customWidth="1"/>
    <col min="1027" max="1027" width="20.88671875" style="416" customWidth="1"/>
    <col min="1028" max="1028" width="17.33203125" style="416" bestFit="1" customWidth="1"/>
    <col min="1029" max="1029" width="13.88671875" style="416" bestFit="1" customWidth="1"/>
    <col min="1030" max="1281" width="9.109375" style="416"/>
    <col min="1282" max="1282" width="25.44140625" style="416" customWidth="1"/>
    <col min="1283" max="1283" width="20.88671875" style="416" customWidth="1"/>
    <col min="1284" max="1284" width="17.33203125" style="416" bestFit="1" customWidth="1"/>
    <col min="1285" max="1285" width="13.88671875" style="416" bestFit="1" customWidth="1"/>
    <col min="1286" max="1537" width="9.109375" style="416"/>
    <col min="1538" max="1538" width="25.44140625" style="416" customWidth="1"/>
    <col min="1539" max="1539" width="20.88671875" style="416" customWidth="1"/>
    <col min="1540" max="1540" width="17.33203125" style="416" bestFit="1" customWidth="1"/>
    <col min="1541" max="1541" width="13.88671875" style="416" bestFit="1" customWidth="1"/>
    <col min="1542" max="1793" width="9.109375" style="416"/>
    <col min="1794" max="1794" width="25.44140625" style="416" customWidth="1"/>
    <col min="1795" max="1795" width="20.88671875" style="416" customWidth="1"/>
    <col min="1796" max="1796" width="17.33203125" style="416" bestFit="1" customWidth="1"/>
    <col min="1797" max="1797" width="13.88671875" style="416" bestFit="1" customWidth="1"/>
    <col min="1798" max="2049" width="9.109375" style="416"/>
    <col min="2050" max="2050" width="25.44140625" style="416" customWidth="1"/>
    <col min="2051" max="2051" width="20.88671875" style="416" customWidth="1"/>
    <col min="2052" max="2052" width="17.33203125" style="416" bestFit="1" customWidth="1"/>
    <col min="2053" max="2053" width="13.88671875" style="416" bestFit="1" customWidth="1"/>
    <col min="2054" max="2305" width="9.109375" style="416"/>
    <col min="2306" max="2306" width="25.44140625" style="416" customWidth="1"/>
    <col min="2307" max="2307" width="20.88671875" style="416" customWidth="1"/>
    <col min="2308" max="2308" width="17.33203125" style="416" bestFit="1" customWidth="1"/>
    <col min="2309" max="2309" width="13.88671875" style="416" bestFit="1" customWidth="1"/>
    <col min="2310" max="2561" width="9.109375" style="416"/>
    <col min="2562" max="2562" width="25.44140625" style="416" customWidth="1"/>
    <col min="2563" max="2563" width="20.88671875" style="416" customWidth="1"/>
    <col min="2564" max="2564" width="17.33203125" style="416" bestFit="1" customWidth="1"/>
    <col min="2565" max="2565" width="13.88671875" style="416" bestFit="1" customWidth="1"/>
    <col min="2566" max="2817" width="9.109375" style="416"/>
    <col min="2818" max="2818" width="25.44140625" style="416" customWidth="1"/>
    <col min="2819" max="2819" width="20.88671875" style="416" customWidth="1"/>
    <col min="2820" max="2820" width="17.33203125" style="416" bestFit="1" customWidth="1"/>
    <col min="2821" max="2821" width="13.88671875" style="416" bestFit="1" customWidth="1"/>
    <col min="2822" max="3073" width="9.109375" style="416"/>
    <col min="3074" max="3074" width="25.44140625" style="416" customWidth="1"/>
    <col min="3075" max="3075" width="20.88671875" style="416" customWidth="1"/>
    <col min="3076" max="3076" width="17.33203125" style="416" bestFit="1" customWidth="1"/>
    <col min="3077" max="3077" width="13.88671875" style="416" bestFit="1" customWidth="1"/>
    <col min="3078" max="3329" width="9.109375" style="416"/>
    <col min="3330" max="3330" width="25.44140625" style="416" customWidth="1"/>
    <col min="3331" max="3331" width="20.88671875" style="416" customWidth="1"/>
    <col min="3332" max="3332" width="17.33203125" style="416" bestFit="1" customWidth="1"/>
    <col min="3333" max="3333" width="13.88671875" style="416" bestFit="1" customWidth="1"/>
    <col min="3334" max="3585" width="9.109375" style="416"/>
    <col min="3586" max="3586" width="25.44140625" style="416" customWidth="1"/>
    <col min="3587" max="3587" width="20.88671875" style="416" customWidth="1"/>
    <col min="3588" max="3588" width="17.33203125" style="416" bestFit="1" customWidth="1"/>
    <col min="3589" max="3589" width="13.88671875" style="416" bestFit="1" customWidth="1"/>
    <col min="3590" max="3841" width="9.109375" style="416"/>
    <col min="3842" max="3842" width="25.44140625" style="416" customWidth="1"/>
    <col min="3843" max="3843" width="20.88671875" style="416" customWidth="1"/>
    <col min="3844" max="3844" width="17.33203125" style="416" bestFit="1" customWidth="1"/>
    <col min="3845" max="3845" width="13.88671875" style="416" bestFit="1" customWidth="1"/>
    <col min="3846" max="4097" width="9.109375" style="416"/>
    <col min="4098" max="4098" width="25.44140625" style="416" customWidth="1"/>
    <col min="4099" max="4099" width="20.88671875" style="416" customWidth="1"/>
    <col min="4100" max="4100" width="17.33203125" style="416" bestFit="1" customWidth="1"/>
    <col min="4101" max="4101" width="13.88671875" style="416" bestFit="1" customWidth="1"/>
    <col min="4102" max="4353" width="9.109375" style="416"/>
    <col min="4354" max="4354" width="25.44140625" style="416" customWidth="1"/>
    <col min="4355" max="4355" width="20.88671875" style="416" customWidth="1"/>
    <col min="4356" max="4356" width="17.33203125" style="416" bestFit="1" customWidth="1"/>
    <col min="4357" max="4357" width="13.88671875" style="416" bestFit="1" customWidth="1"/>
    <col min="4358" max="4609" width="9.109375" style="416"/>
    <col min="4610" max="4610" width="25.44140625" style="416" customWidth="1"/>
    <col min="4611" max="4611" width="20.88671875" style="416" customWidth="1"/>
    <col min="4612" max="4612" width="17.33203125" style="416" bestFit="1" customWidth="1"/>
    <col min="4613" max="4613" width="13.88671875" style="416" bestFit="1" customWidth="1"/>
    <col min="4614" max="4865" width="9.109375" style="416"/>
    <col min="4866" max="4866" width="25.44140625" style="416" customWidth="1"/>
    <col min="4867" max="4867" width="20.88671875" style="416" customWidth="1"/>
    <col min="4868" max="4868" width="17.33203125" style="416" bestFit="1" customWidth="1"/>
    <col min="4869" max="4869" width="13.88671875" style="416" bestFit="1" customWidth="1"/>
    <col min="4870" max="5121" width="9.109375" style="416"/>
    <col min="5122" max="5122" width="25.44140625" style="416" customWidth="1"/>
    <col min="5123" max="5123" width="20.88671875" style="416" customWidth="1"/>
    <col min="5124" max="5124" width="17.33203125" style="416" bestFit="1" customWidth="1"/>
    <col min="5125" max="5125" width="13.88671875" style="416" bestFit="1" customWidth="1"/>
    <col min="5126" max="5377" width="9.109375" style="416"/>
    <col min="5378" max="5378" width="25.44140625" style="416" customWidth="1"/>
    <col min="5379" max="5379" width="20.88671875" style="416" customWidth="1"/>
    <col min="5380" max="5380" width="17.33203125" style="416" bestFit="1" customWidth="1"/>
    <col min="5381" max="5381" width="13.88671875" style="416" bestFit="1" customWidth="1"/>
    <col min="5382" max="5633" width="9.109375" style="416"/>
    <col min="5634" max="5634" width="25.44140625" style="416" customWidth="1"/>
    <col min="5635" max="5635" width="20.88671875" style="416" customWidth="1"/>
    <col min="5636" max="5636" width="17.33203125" style="416" bestFit="1" customWidth="1"/>
    <col min="5637" max="5637" width="13.88671875" style="416" bestFit="1" customWidth="1"/>
    <col min="5638" max="5889" width="9.109375" style="416"/>
    <col min="5890" max="5890" width="25.44140625" style="416" customWidth="1"/>
    <col min="5891" max="5891" width="20.88671875" style="416" customWidth="1"/>
    <col min="5892" max="5892" width="17.33203125" style="416" bestFit="1" customWidth="1"/>
    <col min="5893" max="5893" width="13.88671875" style="416" bestFit="1" customWidth="1"/>
    <col min="5894" max="6145" width="9.109375" style="416"/>
    <col min="6146" max="6146" width="25.44140625" style="416" customWidth="1"/>
    <col min="6147" max="6147" width="20.88671875" style="416" customWidth="1"/>
    <col min="6148" max="6148" width="17.33203125" style="416" bestFit="1" customWidth="1"/>
    <col min="6149" max="6149" width="13.88671875" style="416" bestFit="1" customWidth="1"/>
    <col min="6150" max="6401" width="9.109375" style="416"/>
    <col min="6402" max="6402" width="25.44140625" style="416" customWidth="1"/>
    <col min="6403" max="6403" width="20.88671875" style="416" customWidth="1"/>
    <col min="6404" max="6404" width="17.33203125" style="416" bestFit="1" customWidth="1"/>
    <col min="6405" max="6405" width="13.88671875" style="416" bestFit="1" customWidth="1"/>
    <col min="6406" max="6657" width="9.109375" style="416"/>
    <col min="6658" max="6658" width="25.44140625" style="416" customWidth="1"/>
    <col min="6659" max="6659" width="20.88671875" style="416" customWidth="1"/>
    <col min="6660" max="6660" width="17.33203125" style="416" bestFit="1" customWidth="1"/>
    <col min="6661" max="6661" width="13.88671875" style="416" bestFit="1" customWidth="1"/>
    <col min="6662" max="6913" width="9.109375" style="416"/>
    <col min="6914" max="6914" width="25.44140625" style="416" customWidth="1"/>
    <col min="6915" max="6915" width="20.88671875" style="416" customWidth="1"/>
    <col min="6916" max="6916" width="17.33203125" style="416" bestFit="1" customWidth="1"/>
    <col min="6917" max="6917" width="13.88671875" style="416" bestFit="1" customWidth="1"/>
    <col min="6918" max="7169" width="9.109375" style="416"/>
    <col min="7170" max="7170" width="25.44140625" style="416" customWidth="1"/>
    <col min="7171" max="7171" width="20.88671875" style="416" customWidth="1"/>
    <col min="7172" max="7172" width="17.33203125" style="416" bestFit="1" customWidth="1"/>
    <col min="7173" max="7173" width="13.88671875" style="416" bestFit="1" customWidth="1"/>
    <col min="7174" max="7425" width="9.109375" style="416"/>
    <col min="7426" max="7426" width="25.44140625" style="416" customWidth="1"/>
    <col min="7427" max="7427" width="20.88671875" style="416" customWidth="1"/>
    <col min="7428" max="7428" width="17.33203125" style="416" bestFit="1" customWidth="1"/>
    <col min="7429" max="7429" width="13.88671875" style="416" bestFit="1" customWidth="1"/>
    <col min="7430" max="7681" width="9.109375" style="416"/>
    <col min="7682" max="7682" width="25.44140625" style="416" customWidth="1"/>
    <col min="7683" max="7683" width="20.88671875" style="416" customWidth="1"/>
    <col min="7684" max="7684" width="17.33203125" style="416" bestFit="1" customWidth="1"/>
    <col min="7685" max="7685" width="13.88671875" style="416" bestFit="1" customWidth="1"/>
    <col min="7686" max="7937" width="9.109375" style="416"/>
    <col min="7938" max="7938" width="25.44140625" style="416" customWidth="1"/>
    <col min="7939" max="7939" width="20.88671875" style="416" customWidth="1"/>
    <col min="7940" max="7940" width="17.33203125" style="416" bestFit="1" customWidth="1"/>
    <col min="7941" max="7941" width="13.88671875" style="416" bestFit="1" customWidth="1"/>
    <col min="7942" max="8193" width="9.109375" style="416"/>
    <col min="8194" max="8194" width="25.44140625" style="416" customWidth="1"/>
    <col min="8195" max="8195" width="20.88671875" style="416" customWidth="1"/>
    <col min="8196" max="8196" width="17.33203125" style="416" bestFit="1" customWidth="1"/>
    <col min="8197" max="8197" width="13.88671875" style="416" bestFit="1" customWidth="1"/>
    <col min="8198" max="8449" width="9.109375" style="416"/>
    <col min="8450" max="8450" width="25.44140625" style="416" customWidth="1"/>
    <col min="8451" max="8451" width="20.88671875" style="416" customWidth="1"/>
    <col min="8452" max="8452" width="17.33203125" style="416" bestFit="1" customWidth="1"/>
    <col min="8453" max="8453" width="13.88671875" style="416" bestFit="1" customWidth="1"/>
    <col min="8454" max="8705" width="9.109375" style="416"/>
    <col min="8706" max="8706" width="25.44140625" style="416" customWidth="1"/>
    <col min="8707" max="8707" width="20.88671875" style="416" customWidth="1"/>
    <col min="8708" max="8708" width="17.33203125" style="416" bestFit="1" customWidth="1"/>
    <col min="8709" max="8709" width="13.88671875" style="416" bestFit="1" customWidth="1"/>
    <col min="8710" max="8961" width="9.109375" style="416"/>
    <col min="8962" max="8962" width="25.44140625" style="416" customWidth="1"/>
    <col min="8963" max="8963" width="20.88671875" style="416" customWidth="1"/>
    <col min="8964" max="8964" width="17.33203125" style="416" bestFit="1" customWidth="1"/>
    <col min="8965" max="8965" width="13.88671875" style="416" bestFit="1" customWidth="1"/>
    <col min="8966" max="9217" width="9.109375" style="416"/>
    <col min="9218" max="9218" width="25.44140625" style="416" customWidth="1"/>
    <col min="9219" max="9219" width="20.88671875" style="416" customWidth="1"/>
    <col min="9220" max="9220" width="17.33203125" style="416" bestFit="1" customWidth="1"/>
    <col min="9221" max="9221" width="13.88671875" style="416" bestFit="1" customWidth="1"/>
    <col min="9222" max="9473" width="9.109375" style="416"/>
    <col min="9474" max="9474" width="25.44140625" style="416" customWidth="1"/>
    <col min="9475" max="9475" width="20.88671875" style="416" customWidth="1"/>
    <col min="9476" max="9476" width="17.33203125" style="416" bestFit="1" customWidth="1"/>
    <col min="9477" max="9477" width="13.88671875" style="416" bestFit="1" customWidth="1"/>
    <col min="9478" max="9729" width="9.109375" style="416"/>
    <col min="9730" max="9730" width="25.44140625" style="416" customWidth="1"/>
    <col min="9731" max="9731" width="20.88671875" style="416" customWidth="1"/>
    <col min="9732" max="9732" width="17.33203125" style="416" bestFit="1" customWidth="1"/>
    <col min="9733" max="9733" width="13.88671875" style="416" bestFit="1" customWidth="1"/>
    <col min="9734" max="9985" width="9.109375" style="416"/>
    <col min="9986" max="9986" width="25.44140625" style="416" customWidth="1"/>
    <col min="9987" max="9987" width="20.88671875" style="416" customWidth="1"/>
    <col min="9988" max="9988" width="17.33203125" style="416" bestFit="1" customWidth="1"/>
    <col min="9989" max="9989" width="13.88671875" style="416" bestFit="1" customWidth="1"/>
    <col min="9990" max="10241" width="9.109375" style="416"/>
    <col min="10242" max="10242" width="25.44140625" style="416" customWidth="1"/>
    <col min="10243" max="10243" width="20.88671875" style="416" customWidth="1"/>
    <col min="10244" max="10244" width="17.33203125" style="416" bestFit="1" customWidth="1"/>
    <col min="10245" max="10245" width="13.88671875" style="416" bestFit="1" customWidth="1"/>
    <col min="10246" max="10497" width="9.109375" style="416"/>
    <col min="10498" max="10498" width="25.44140625" style="416" customWidth="1"/>
    <col min="10499" max="10499" width="20.88671875" style="416" customWidth="1"/>
    <col min="10500" max="10500" width="17.33203125" style="416" bestFit="1" customWidth="1"/>
    <col min="10501" max="10501" width="13.88671875" style="416" bestFit="1" customWidth="1"/>
    <col min="10502" max="10753" width="9.109375" style="416"/>
    <col min="10754" max="10754" width="25.44140625" style="416" customWidth="1"/>
    <col min="10755" max="10755" width="20.88671875" style="416" customWidth="1"/>
    <col min="10756" max="10756" width="17.33203125" style="416" bestFit="1" customWidth="1"/>
    <col min="10757" max="10757" width="13.88671875" style="416" bestFit="1" customWidth="1"/>
    <col min="10758" max="11009" width="9.109375" style="416"/>
    <col min="11010" max="11010" width="25.44140625" style="416" customWidth="1"/>
    <col min="11011" max="11011" width="20.88671875" style="416" customWidth="1"/>
    <col min="11012" max="11012" width="17.33203125" style="416" bestFit="1" customWidth="1"/>
    <col min="11013" max="11013" width="13.88671875" style="416" bestFit="1" customWidth="1"/>
    <col min="11014" max="11265" width="9.109375" style="416"/>
    <col min="11266" max="11266" width="25.44140625" style="416" customWidth="1"/>
    <col min="11267" max="11267" width="20.88671875" style="416" customWidth="1"/>
    <col min="11268" max="11268" width="17.33203125" style="416" bestFit="1" customWidth="1"/>
    <col min="11269" max="11269" width="13.88671875" style="416" bestFit="1" customWidth="1"/>
    <col min="11270" max="11521" width="9.109375" style="416"/>
    <col min="11522" max="11522" width="25.44140625" style="416" customWidth="1"/>
    <col min="11523" max="11523" width="20.88671875" style="416" customWidth="1"/>
    <col min="11524" max="11524" width="17.33203125" style="416" bestFit="1" customWidth="1"/>
    <col min="11525" max="11525" width="13.88671875" style="416" bestFit="1" customWidth="1"/>
    <col min="11526" max="11777" width="9.109375" style="416"/>
    <col min="11778" max="11778" width="25.44140625" style="416" customWidth="1"/>
    <col min="11779" max="11779" width="20.88671875" style="416" customWidth="1"/>
    <col min="11780" max="11780" width="17.33203125" style="416" bestFit="1" customWidth="1"/>
    <col min="11781" max="11781" width="13.88671875" style="416" bestFit="1" customWidth="1"/>
    <col min="11782" max="12033" width="9.109375" style="416"/>
    <col min="12034" max="12034" width="25.44140625" style="416" customWidth="1"/>
    <col min="12035" max="12035" width="20.88671875" style="416" customWidth="1"/>
    <col min="12036" max="12036" width="17.33203125" style="416" bestFit="1" customWidth="1"/>
    <col min="12037" max="12037" width="13.88671875" style="416" bestFit="1" customWidth="1"/>
    <col min="12038" max="12289" width="9.109375" style="416"/>
    <col min="12290" max="12290" width="25.44140625" style="416" customWidth="1"/>
    <col min="12291" max="12291" width="20.88671875" style="416" customWidth="1"/>
    <col min="12292" max="12292" width="17.33203125" style="416" bestFit="1" customWidth="1"/>
    <col min="12293" max="12293" width="13.88671875" style="416" bestFit="1" customWidth="1"/>
    <col min="12294" max="12545" width="9.109375" style="416"/>
    <col min="12546" max="12546" width="25.44140625" style="416" customWidth="1"/>
    <col min="12547" max="12547" width="20.88671875" style="416" customWidth="1"/>
    <col min="12548" max="12548" width="17.33203125" style="416" bestFit="1" customWidth="1"/>
    <col min="12549" max="12549" width="13.88671875" style="416" bestFit="1" customWidth="1"/>
    <col min="12550" max="12801" width="9.109375" style="416"/>
    <col min="12802" max="12802" width="25.44140625" style="416" customWidth="1"/>
    <col min="12803" max="12803" width="20.88671875" style="416" customWidth="1"/>
    <col min="12804" max="12804" width="17.33203125" style="416" bestFit="1" customWidth="1"/>
    <col min="12805" max="12805" width="13.88671875" style="416" bestFit="1" customWidth="1"/>
    <col min="12806" max="13057" width="9.109375" style="416"/>
    <col min="13058" max="13058" width="25.44140625" style="416" customWidth="1"/>
    <col min="13059" max="13059" width="20.88671875" style="416" customWidth="1"/>
    <col min="13060" max="13060" width="17.33203125" style="416" bestFit="1" customWidth="1"/>
    <col min="13061" max="13061" width="13.88671875" style="416" bestFit="1" customWidth="1"/>
    <col min="13062" max="13313" width="9.109375" style="416"/>
    <col min="13314" max="13314" width="25.44140625" style="416" customWidth="1"/>
    <col min="13315" max="13315" width="20.88671875" style="416" customWidth="1"/>
    <col min="13316" max="13316" width="17.33203125" style="416" bestFit="1" customWidth="1"/>
    <col min="13317" max="13317" width="13.88671875" style="416" bestFit="1" customWidth="1"/>
    <col min="13318" max="13569" width="9.109375" style="416"/>
    <col min="13570" max="13570" width="25.44140625" style="416" customWidth="1"/>
    <col min="13571" max="13571" width="20.88671875" style="416" customWidth="1"/>
    <col min="13572" max="13572" width="17.33203125" style="416" bestFit="1" customWidth="1"/>
    <col min="13573" max="13573" width="13.88671875" style="416" bestFit="1" customWidth="1"/>
    <col min="13574" max="13825" width="9.109375" style="416"/>
    <col min="13826" max="13826" width="25.44140625" style="416" customWidth="1"/>
    <col min="13827" max="13827" width="20.88671875" style="416" customWidth="1"/>
    <col min="13828" max="13828" width="17.33203125" style="416" bestFit="1" customWidth="1"/>
    <col min="13829" max="13829" width="13.88671875" style="416" bestFit="1" customWidth="1"/>
    <col min="13830" max="14081" width="9.109375" style="416"/>
    <col min="14082" max="14082" width="25.44140625" style="416" customWidth="1"/>
    <col min="14083" max="14083" width="20.88671875" style="416" customWidth="1"/>
    <col min="14084" max="14084" width="17.33203125" style="416" bestFit="1" customWidth="1"/>
    <col min="14085" max="14085" width="13.88671875" style="416" bestFit="1" customWidth="1"/>
    <col min="14086" max="14337" width="9.109375" style="416"/>
    <col min="14338" max="14338" width="25.44140625" style="416" customWidth="1"/>
    <col min="14339" max="14339" width="20.88671875" style="416" customWidth="1"/>
    <col min="14340" max="14340" width="17.33203125" style="416" bestFit="1" customWidth="1"/>
    <col min="14341" max="14341" width="13.88671875" style="416" bestFit="1" customWidth="1"/>
    <col min="14342" max="14593" width="9.109375" style="416"/>
    <col min="14594" max="14594" width="25.44140625" style="416" customWidth="1"/>
    <col min="14595" max="14595" width="20.88671875" style="416" customWidth="1"/>
    <col min="14596" max="14596" width="17.33203125" style="416" bestFit="1" customWidth="1"/>
    <col min="14597" max="14597" width="13.88671875" style="416" bestFit="1" customWidth="1"/>
    <col min="14598" max="14849" width="9.109375" style="416"/>
    <col min="14850" max="14850" width="25.44140625" style="416" customWidth="1"/>
    <col min="14851" max="14851" width="20.88671875" style="416" customWidth="1"/>
    <col min="14852" max="14852" width="17.33203125" style="416" bestFit="1" customWidth="1"/>
    <col min="14853" max="14853" width="13.88671875" style="416" bestFit="1" customWidth="1"/>
    <col min="14854" max="15105" width="9.109375" style="416"/>
    <col min="15106" max="15106" width="25.44140625" style="416" customWidth="1"/>
    <col min="15107" max="15107" width="20.88671875" style="416" customWidth="1"/>
    <col min="15108" max="15108" width="17.33203125" style="416" bestFit="1" customWidth="1"/>
    <col min="15109" max="15109" width="13.88671875" style="416" bestFit="1" customWidth="1"/>
    <col min="15110" max="15361" width="9.109375" style="416"/>
    <col min="15362" max="15362" width="25.44140625" style="416" customWidth="1"/>
    <col min="15363" max="15363" width="20.88671875" style="416" customWidth="1"/>
    <col min="15364" max="15364" width="17.33203125" style="416" bestFit="1" customWidth="1"/>
    <col min="15365" max="15365" width="13.88671875" style="416" bestFit="1" customWidth="1"/>
    <col min="15366" max="15617" width="9.109375" style="416"/>
    <col min="15618" max="15618" width="25.44140625" style="416" customWidth="1"/>
    <col min="15619" max="15619" width="20.88671875" style="416" customWidth="1"/>
    <col min="15620" max="15620" width="17.33203125" style="416" bestFit="1" customWidth="1"/>
    <col min="15621" max="15621" width="13.88671875" style="416" bestFit="1" customWidth="1"/>
    <col min="15622" max="15873" width="9.109375" style="416"/>
    <col min="15874" max="15874" width="25.44140625" style="416" customWidth="1"/>
    <col min="15875" max="15875" width="20.88671875" style="416" customWidth="1"/>
    <col min="15876" max="15876" width="17.33203125" style="416" bestFit="1" customWidth="1"/>
    <col min="15877" max="15877" width="13.88671875" style="416" bestFit="1" customWidth="1"/>
    <col min="15878" max="16129" width="9.109375" style="416"/>
    <col min="16130" max="16130" width="25.44140625" style="416" customWidth="1"/>
    <col min="16131" max="16131" width="20.88671875" style="416" customWidth="1"/>
    <col min="16132" max="16132" width="17.33203125" style="416" bestFit="1" customWidth="1"/>
    <col min="16133" max="16133" width="13.88671875" style="416" bestFit="1" customWidth="1"/>
    <col min="16134" max="16384" width="9.109375" style="416"/>
  </cols>
  <sheetData>
    <row r="4" spans="1:5" x14ac:dyDescent="0.25">
      <c r="A4" s="684" t="s">
        <v>608</v>
      </c>
      <c r="B4" s="684"/>
      <c r="C4" s="684"/>
      <c r="D4" s="684"/>
      <c r="E4" s="684"/>
    </row>
    <row r="5" spans="1:5" x14ac:dyDescent="0.25">
      <c r="A5" s="684" t="s">
        <v>632</v>
      </c>
      <c r="B5" s="684"/>
      <c r="C5" s="684"/>
      <c r="D5" s="684"/>
      <c r="E5" s="684"/>
    </row>
    <row r="6" spans="1:5" ht="13.8" thickBot="1" x14ac:dyDescent="0.3"/>
    <row r="7" spans="1:5" x14ac:dyDescent="0.25">
      <c r="A7" s="417" t="s">
        <v>574</v>
      </c>
      <c r="B7" s="418" t="s">
        <v>609</v>
      </c>
      <c r="C7" s="418" t="s">
        <v>610</v>
      </c>
      <c r="D7" s="418" t="s">
        <v>611</v>
      </c>
      <c r="E7" s="419" t="s">
        <v>612</v>
      </c>
    </row>
    <row r="8" spans="1:5" x14ac:dyDescent="0.25">
      <c r="A8" s="420"/>
      <c r="B8" s="421"/>
      <c r="C8" s="422" t="s">
        <v>613</v>
      </c>
      <c r="D8" s="423" t="s">
        <v>614</v>
      </c>
      <c r="E8" s="424" t="s">
        <v>615</v>
      </c>
    </row>
    <row r="9" spans="1:5" x14ac:dyDescent="0.25">
      <c r="A9" s="420"/>
      <c r="B9" s="421"/>
      <c r="C9" s="421"/>
      <c r="D9" s="423" t="s">
        <v>616</v>
      </c>
      <c r="E9" s="424" t="s">
        <v>617</v>
      </c>
    </row>
    <row r="10" spans="1:5" ht="13.8" thickBot="1" x14ac:dyDescent="0.3">
      <c r="A10" s="425" t="s">
        <v>550</v>
      </c>
      <c r="B10" s="426" t="s">
        <v>551</v>
      </c>
      <c r="C10" s="426" t="s">
        <v>552</v>
      </c>
      <c r="D10" s="426" t="s">
        <v>553</v>
      </c>
      <c r="E10" s="427" t="s">
        <v>554</v>
      </c>
    </row>
    <row r="11" spans="1:5" ht="66" x14ac:dyDescent="0.25">
      <c r="A11" s="428" t="s">
        <v>551</v>
      </c>
      <c r="B11" s="429" t="s">
        <v>618</v>
      </c>
      <c r="C11" s="430"/>
      <c r="D11" s="431">
        <f>SUM(D12:D13)</f>
        <v>0</v>
      </c>
      <c r="E11" s="432">
        <f>SUM(E12:E17)</f>
        <v>0</v>
      </c>
    </row>
    <row r="12" spans="1:5" x14ac:dyDescent="0.25">
      <c r="A12" s="433"/>
      <c r="B12" s="434"/>
      <c r="C12" s="434"/>
      <c r="D12" s="435"/>
      <c r="E12" s="436"/>
    </row>
    <row r="13" spans="1:5" x14ac:dyDescent="0.25">
      <c r="A13" s="433"/>
      <c r="B13" s="434"/>
      <c r="C13" s="434"/>
      <c r="D13" s="435"/>
      <c r="E13" s="435"/>
    </row>
    <row r="14" spans="1:5" x14ac:dyDescent="0.25">
      <c r="A14" s="433"/>
      <c r="B14" s="434"/>
      <c r="C14" s="434"/>
      <c r="D14" s="435"/>
      <c r="E14" s="436"/>
    </row>
    <row r="15" spans="1:5" x14ac:dyDescent="0.25">
      <c r="A15" s="433"/>
      <c r="B15" s="434"/>
      <c r="C15" s="434"/>
      <c r="D15" s="435"/>
      <c r="E15" s="436"/>
    </row>
    <row r="16" spans="1:5" x14ac:dyDescent="0.25">
      <c r="A16" s="433"/>
      <c r="B16" s="434"/>
      <c r="C16" s="434"/>
      <c r="D16" s="435"/>
      <c r="E16" s="436"/>
    </row>
    <row r="17" spans="1:6" x14ac:dyDescent="0.25">
      <c r="A17" s="433"/>
      <c r="B17" s="434"/>
      <c r="C17" s="434"/>
      <c r="D17" s="435"/>
      <c r="E17" s="436"/>
    </row>
    <row r="18" spans="1:6" x14ac:dyDescent="0.25">
      <c r="A18" s="433"/>
      <c r="B18" s="434"/>
      <c r="C18" s="434"/>
      <c r="D18" s="435"/>
      <c r="E18" s="436"/>
    </row>
    <row r="19" spans="1:6" ht="66" x14ac:dyDescent="0.25">
      <c r="A19" s="437" t="s">
        <v>552</v>
      </c>
      <c r="B19" s="438" t="s">
        <v>619</v>
      </c>
      <c r="C19" s="434"/>
      <c r="D19" s="435"/>
      <c r="E19" s="436">
        <v>0</v>
      </c>
    </row>
    <row r="20" spans="1:6" ht="52.8" x14ac:dyDescent="0.25">
      <c r="A20" s="437"/>
      <c r="B20" s="439" t="s">
        <v>620</v>
      </c>
      <c r="C20" s="440"/>
      <c r="D20" s="441">
        <f>SUM(D21:D28)</f>
        <v>22663000</v>
      </c>
      <c r="E20" s="441">
        <f>SUM(E21:E28)</f>
        <v>2213000</v>
      </c>
      <c r="F20" s="441"/>
    </row>
    <row r="21" spans="1:6" x14ac:dyDescent="0.25">
      <c r="A21" s="437"/>
      <c r="B21" s="442"/>
      <c r="C21" s="443" t="s">
        <v>621</v>
      </c>
      <c r="D21" s="435">
        <f t="shared" ref="D21:D29" si="0">F21+E21</f>
        <v>0</v>
      </c>
      <c r="E21" s="436">
        <v>0</v>
      </c>
      <c r="F21" s="444">
        <f>'[2]2.sz.tábla'!D34</f>
        <v>0</v>
      </c>
    </row>
    <row r="22" spans="1:6" x14ac:dyDescent="0.25">
      <c r="A22" s="437"/>
      <c r="B22" s="442"/>
      <c r="C22" s="443" t="s">
        <v>622</v>
      </c>
      <c r="D22" s="445">
        <f t="shared" si="0"/>
        <v>11455000</v>
      </c>
      <c r="E22" s="446">
        <v>1655000</v>
      </c>
      <c r="F22" s="444">
        <f>'[2]2.sz.tábla'!B36</f>
        <v>9800000</v>
      </c>
    </row>
    <row r="23" spans="1:6" x14ac:dyDescent="0.25">
      <c r="A23" s="437"/>
      <c r="B23" s="442"/>
      <c r="C23" s="443" t="s">
        <v>623</v>
      </c>
      <c r="D23" s="445">
        <f t="shared" si="0"/>
        <v>8866000</v>
      </c>
      <c r="E23" s="446">
        <v>266000</v>
      </c>
      <c r="F23" s="444">
        <f>'[2]2.sz.tábla'!D39</f>
        <v>8600000</v>
      </c>
    </row>
    <row r="24" spans="1:6" x14ac:dyDescent="0.25">
      <c r="A24" s="437"/>
      <c r="B24" s="442"/>
      <c r="C24" s="447" t="s">
        <v>624</v>
      </c>
      <c r="D24" s="445">
        <f t="shared" si="0"/>
        <v>138000</v>
      </c>
      <c r="E24" s="446">
        <v>38000</v>
      </c>
      <c r="F24" s="444">
        <f>'[2]2.sz.tábla'!D42</f>
        <v>100000</v>
      </c>
    </row>
    <row r="25" spans="1:6" x14ac:dyDescent="0.25">
      <c r="A25" s="437"/>
      <c r="B25" s="442"/>
      <c r="C25" s="447" t="s">
        <v>625</v>
      </c>
      <c r="D25" s="445">
        <f t="shared" si="0"/>
        <v>200000</v>
      </c>
      <c r="E25" s="446">
        <v>0</v>
      </c>
      <c r="F25" s="444">
        <f>'[2]2.sz.tábla'!D35</f>
        <v>200000</v>
      </c>
    </row>
    <row r="26" spans="1:6" x14ac:dyDescent="0.25">
      <c r="A26" s="437"/>
      <c r="B26" s="442"/>
      <c r="C26" s="447" t="s">
        <v>626</v>
      </c>
      <c r="D26" s="445">
        <f t="shared" si="0"/>
        <v>0</v>
      </c>
      <c r="E26" s="446">
        <v>0</v>
      </c>
      <c r="F26" s="448">
        <f>'[2]2.sz.tábla'!D43</f>
        <v>0</v>
      </c>
    </row>
    <row r="27" spans="1:6" x14ac:dyDescent="0.25">
      <c r="A27" s="437"/>
      <c r="B27" s="442"/>
      <c r="C27" s="443" t="s">
        <v>627</v>
      </c>
      <c r="D27" s="445">
        <f t="shared" si="0"/>
        <v>1754000</v>
      </c>
      <c r="E27" s="446">
        <v>254000</v>
      </c>
      <c r="F27" s="448">
        <f>'[2]2.sz.tábla'!D40</f>
        <v>1500000</v>
      </c>
    </row>
    <row r="28" spans="1:6" x14ac:dyDescent="0.25">
      <c r="A28" s="437"/>
      <c r="B28" s="442"/>
      <c r="C28" s="443" t="s">
        <v>628</v>
      </c>
      <c r="D28" s="445">
        <f t="shared" si="0"/>
        <v>250000</v>
      </c>
      <c r="E28" s="446">
        <v>0</v>
      </c>
      <c r="F28" s="448">
        <f>'[2]2.sz.tábla'!D45</f>
        <v>250000</v>
      </c>
    </row>
    <row r="29" spans="1:6" ht="66" x14ac:dyDescent="0.25">
      <c r="A29" s="437" t="s">
        <v>553</v>
      </c>
      <c r="B29" s="438" t="s">
        <v>629</v>
      </c>
      <c r="C29" s="434"/>
      <c r="D29" s="435">
        <f t="shared" si="0"/>
        <v>0</v>
      </c>
      <c r="E29" s="436">
        <v>0</v>
      </c>
      <c r="F29" s="448"/>
    </row>
    <row r="30" spans="1:6" ht="40.200000000000003" thickBot="1" x14ac:dyDescent="0.3">
      <c r="A30" s="449" t="s">
        <v>554</v>
      </c>
      <c r="B30" s="450" t="s">
        <v>630</v>
      </c>
      <c r="C30" s="451"/>
      <c r="D30" s="452">
        <f>F30+E30+G30</f>
        <v>0</v>
      </c>
      <c r="E30" s="453">
        <v>0</v>
      </c>
      <c r="F30" s="448"/>
    </row>
    <row r="31" spans="1:6" ht="13.8" thickBot="1" x14ac:dyDescent="0.3">
      <c r="A31" s="454"/>
      <c r="B31" s="455" t="s">
        <v>631</v>
      </c>
      <c r="C31" s="455"/>
      <c r="D31" s="456">
        <f>D30+D29+D19+D20+D11</f>
        <v>22663000</v>
      </c>
      <c r="E31" s="457">
        <f>E30+E29+E19+E20+E11</f>
        <v>2213000</v>
      </c>
      <c r="F31" s="457">
        <f>SUM(F22:F28)</f>
        <v>20450000</v>
      </c>
    </row>
  </sheetData>
  <mergeCells count="2">
    <mergeCell ref="A4:E4"/>
    <mergeCell ref="A5:E5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  <headerFooter>
    <oddHeader>&amp;LPécsely Község Önkormányzata&amp;C
13. melléklet
az önkormányzat 2016. évi költségvetési gazdálkodási beszámolójáról szóló 8/2017. (V.30.) önkormányzati rendeletéhez&amp;R&amp;P. oldal
 forint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9"/>
  <sheetViews>
    <sheetView view="pageLayout" zoomScaleNormal="100" workbookViewId="0">
      <selection activeCell="A7" sqref="A7"/>
    </sheetView>
  </sheetViews>
  <sheetFormatPr defaultRowHeight="13.2" x14ac:dyDescent="0.25"/>
  <cols>
    <col min="1" max="1" width="60.88671875" style="460" customWidth="1"/>
    <col min="2" max="2" width="12.109375" style="460" customWidth="1"/>
    <col min="3" max="3" width="13.44140625" style="458" customWidth="1"/>
    <col min="4" max="4" width="12.109375" style="458" customWidth="1"/>
    <col min="5" max="5" width="11.109375" style="458" customWidth="1"/>
    <col min="6" max="6" width="11.33203125" style="458" customWidth="1"/>
    <col min="7" max="7" width="18" style="458" customWidth="1"/>
    <col min="8" max="256" width="9.109375" style="458"/>
    <col min="257" max="257" width="60.88671875" style="458" customWidth="1"/>
    <col min="258" max="258" width="13.44140625" style="458" customWidth="1"/>
    <col min="259" max="259" width="12.109375" style="458" customWidth="1"/>
    <col min="260" max="260" width="11.109375" style="458" customWidth="1"/>
    <col min="261" max="261" width="11.33203125" style="458" customWidth="1"/>
    <col min="262" max="262" width="12.33203125" style="458" customWidth="1"/>
    <col min="263" max="263" width="18" style="458" customWidth="1"/>
    <col min="264" max="512" width="9.109375" style="458"/>
    <col min="513" max="513" width="60.88671875" style="458" customWidth="1"/>
    <col min="514" max="514" width="13.44140625" style="458" customWidth="1"/>
    <col min="515" max="515" width="12.109375" style="458" customWidth="1"/>
    <col min="516" max="516" width="11.109375" style="458" customWidth="1"/>
    <col min="517" max="517" width="11.33203125" style="458" customWidth="1"/>
    <col min="518" max="518" width="12.33203125" style="458" customWidth="1"/>
    <col min="519" max="519" width="18" style="458" customWidth="1"/>
    <col min="520" max="768" width="9.109375" style="458"/>
    <col min="769" max="769" width="60.88671875" style="458" customWidth="1"/>
    <col min="770" max="770" width="13.44140625" style="458" customWidth="1"/>
    <col min="771" max="771" width="12.109375" style="458" customWidth="1"/>
    <col min="772" max="772" width="11.109375" style="458" customWidth="1"/>
    <col min="773" max="773" width="11.33203125" style="458" customWidth="1"/>
    <col min="774" max="774" width="12.33203125" style="458" customWidth="1"/>
    <col min="775" max="775" width="18" style="458" customWidth="1"/>
    <col min="776" max="1024" width="9.109375" style="458"/>
    <col min="1025" max="1025" width="60.88671875" style="458" customWidth="1"/>
    <col min="1026" max="1026" width="13.44140625" style="458" customWidth="1"/>
    <col min="1027" max="1027" width="12.109375" style="458" customWidth="1"/>
    <col min="1028" max="1028" width="11.109375" style="458" customWidth="1"/>
    <col min="1029" max="1029" width="11.33203125" style="458" customWidth="1"/>
    <col min="1030" max="1030" width="12.33203125" style="458" customWidth="1"/>
    <col min="1031" max="1031" width="18" style="458" customWidth="1"/>
    <col min="1032" max="1280" width="9.109375" style="458"/>
    <col min="1281" max="1281" width="60.88671875" style="458" customWidth="1"/>
    <col min="1282" max="1282" width="13.44140625" style="458" customWidth="1"/>
    <col min="1283" max="1283" width="12.109375" style="458" customWidth="1"/>
    <col min="1284" max="1284" width="11.109375" style="458" customWidth="1"/>
    <col min="1285" max="1285" width="11.33203125" style="458" customWidth="1"/>
    <col min="1286" max="1286" width="12.33203125" style="458" customWidth="1"/>
    <col min="1287" max="1287" width="18" style="458" customWidth="1"/>
    <col min="1288" max="1536" width="9.109375" style="458"/>
    <col min="1537" max="1537" width="60.88671875" style="458" customWidth="1"/>
    <col min="1538" max="1538" width="13.44140625" style="458" customWidth="1"/>
    <col min="1539" max="1539" width="12.109375" style="458" customWidth="1"/>
    <col min="1540" max="1540" width="11.109375" style="458" customWidth="1"/>
    <col min="1541" max="1541" width="11.33203125" style="458" customWidth="1"/>
    <col min="1542" max="1542" width="12.33203125" style="458" customWidth="1"/>
    <col min="1543" max="1543" width="18" style="458" customWidth="1"/>
    <col min="1544" max="1792" width="9.109375" style="458"/>
    <col min="1793" max="1793" width="60.88671875" style="458" customWidth="1"/>
    <col min="1794" max="1794" width="13.44140625" style="458" customWidth="1"/>
    <col min="1795" max="1795" width="12.109375" style="458" customWidth="1"/>
    <col min="1796" max="1796" width="11.109375" style="458" customWidth="1"/>
    <col min="1797" max="1797" width="11.33203125" style="458" customWidth="1"/>
    <col min="1798" max="1798" width="12.33203125" style="458" customWidth="1"/>
    <col min="1799" max="1799" width="18" style="458" customWidth="1"/>
    <col min="1800" max="2048" width="9.109375" style="458"/>
    <col min="2049" max="2049" width="60.88671875" style="458" customWidth="1"/>
    <col min="2050" max="2050" width="13.44140625" style="458" customWidth="1"/>
    <col min="2051" max="2051" width="12.109375" style="458" customWidth="1"/>
    <col min="2052" max="2052" width="11.109375" style="458" customWidth="1"/>
    <col min="2053" max="2053" width="11.33203125" style="458" customWidth="1"/>
    <col min="2054" max="2054" width="12.33203125" style="458" customWidth="1"/>
    <col min="2055" max="2055" width="18" style="458" customWidth="1"/>
    <col min="2056" max="2304" width="9.109375" style="458"/>
    <col min="2305" max="2305" width="60.88671875" style="458" customWidth="1"/>
    <col min="2306" max="2306" width="13.44140625" style="458" customWidth="1"/>
    <col min="2307" max="2307" width="12.109375" style="458" customWidth="1"/>
    <col min="2308" max="2308" width="11.109375" style="458" customWidth="1"/>
    <col min="2309" max="2309" width="11.33203125" style="458" customWidth="1"/>
    <col min="2310" max="2310" width="12.33203125" style="458" customWidth="1"/>
    <col min="2311" max="2311" width="18" style="458" customWidth="1"/>
    <col min="2312" max="2560" width="9.109375" style="458"/>
    <col min="2561" max="2561" width="60.88671875" style="458" customWidth="1"/>
    <col min="2562" max="2562" width="13.44140625" style="458" customWidth="1"/>
    <col min="2563" max="2563" width="12.109375" style="458" customWidth="1"/>
    <col min="2564" max="2564" width="11.109375" style="458" customWidth="1"/>
    <col min="2565" max="2565" width="11.33203125" style="458" customWidth="1"/>
    <col min="2566" max="2566" width="12.33203125" style="458" customWidth="1"/>
    <col min="2567" max="2567" width="18" style="458" customWidth="1"/>
    <col min="2568" max="2816" width="9.109375" style="458"/>
    <col min="2817" max="2817" width="60.88671875" style="458" customWidth="1"/>
    <col min="2818" max="2818" width="13.44140625" style="458" customWidth="1"/>
    <col min="2819" max="2819" width="12.109375" style="458" customWidth="1"/>
    <col min="2820" max="2820" width="11.109375" style="458" customWidth="1"/>
    <col min="2821" max="2821" width="11.33203125" style="458" customWidth="1"/>
    <col min="2822" max="2822" width="12.33203125" style="458" customWidth="1"/>
    <col min="2823" max="2823" width="18" style="458" customWidth="1"/>
    <col min="2824" max="3072" width="9.109375" style="458"/>
    <col min="3073" max="3073" width="60.88671875" style="458" customWidth="1"/>
    <col min="3074" max="3074" width="13.44140625" style="458" customWidth="1"/>
    <col min="3075" max="3075" width="12.109375" style="458" customWidth="1"/>
    <col min="3076" max="3076" width="11.109375" style="458" customWidth="1"/>
    <col min="3077" max="3077" width="11.33203125" style="458" customWidth="1"/>
    <col min="3078" max="3078" width="12.33203125" style="458" customWidth="1"/>
    <col min="3079" max="3079" width="18" style="458" customWidth="1"/>
    <col min="3080" max="3328" width="9.109375" style="458"/>
    <col min="3329" max="3329" width="60.88671875" style="458" customWidth="1"/>
    <col min="3330" max="3330" width="13.44140625" style="458" customWidth="1"/>
    <col min="3331" max="3331" width="12.109375" style="458" customWidth="1"/>
    <col min="3332" max="3332" width="11.109375" style="458" customWidth="1"/>
    <col min="3333" max="3333" width="11.33203125" style="458" customWidth="1"/>
    <col min="3334" max="3334" width="12.33203125" style="458" customWidth="1"/>
    <col min="3335" max="3335" width="18" style="458" customWidth="1"/>
    <col min="3336" max="3584" width="9.109375" style="458"/>
    <col min="3585" max="3585" width="60.88671875" style="458" customWidth="1"/>
    <col min="3586" max="3586" width="13.44140625" style="458" customWidth="1"/>
    <col min="3587" max="3587" width="12.109375" style="458" customWidth="1"/>
    <col min="3588" max="3588" width="11.109375" style="458" customWidth="1"/>
    <col min="3589" max="3589" width="11.33203125" style="458" customWidth="1"/>
    <col min="3590" max="3590" width="12.33203125" style="458" customWidth="1"/>
    <col min="3591" max="3591" width="18" style="458" customWidth="1"/>
    <col min="3592" max="3840" width="9.109375" style="458"/>
    <col min="3841" max="3841" width="60.88671875" style="458" customWidth="1"/>
    <col min="3842" max="3842" width="13.44140625" style="458" customWidth="1"/>
    <col min="3843" max="3843" width="12.109375" style="458" customWidth="1"/>
    <col min="3844" max="3844" width="11.109375" style="458" customWidth="1"/>
    <col min="3845" max="3845" width="11.33203125" style="458" customWidth="1"/>
    <col min="3846" max="3846" width="12.33203125" style="458" customWidth="1"/>
    <col min="3847" max="3847" width="18" style="458" customWidth="1"/>
    <col min="3848" max="4096" width="9.109375" style="458"/>
    <col min="4097" max="4097" width="60.88671875" style="458" customWidth="1"/>
    <col min="4098" max="4098" width="13.44140625" style="458" customWidth="1"/>
    <col min="4099" max="4099" width="12.109375" style="458" customWidth="1"/>
    <col min="4100" max="4100" width="11.109375" style="458" customWidth="1"/>
    <col min="4101" max="4101" width="11.33203125" style="458" customWidth="1"/>
    <col min="4102" max="4102" width="12.33203125" style="458" customWidth="1"/>
    <col min="4103" max="4103" width="18" style="458" customWidth="1"/>
    <col min="4104" max="4352" width="9.109375" style="458"/>
    <col min="4353" max="4353" width="60.88671875" style="458" customWidth="1"/>
    <col min="4354" max="4354" width="13.44140625" style="458" customWidth="1"/>
    <col min="4355" max="4355" width="12.109375" style="458" customWidth="1"/>
    <col min="4356" max="4356" width="11.109375" style="458" customWidth="1"/>
    <col min="4357" max="4357" width="11.33203125" style="458" customWidth="1"/>
    <col min="4358" max="4358" width="12.33203125" style="458" customWidth="1"/>
    <col min="4359" max="4359" width="18" style="458" customWidth="1"/>
    <col min="4360" max="4608" width="9.109375" style="458"/>
    <col min="4609" max="4609" width="60.88671875" style="458" customWidth="1"/>
    <col min="4610" max="4610" width="13.44140625" style="458" customWidth="1"/>
    <col min="4611" max="4611" width="12.109375" style="458" customWidth="1"/>
    <col min="4612" max="4612" width="11.109375" style="458" customWidth="1"/>
    <col min="4613" max="4613" width="11.33203125" style="458" customWidth="1"/>
    <col min="4614" max="4614" width="12.33203125" style="458" customWidth="1"/>
    <col min="4615" max="4615" width="18" style="458" customWidth="1"/>
    <col min="4616" max="4864" width="9.109375" style="458"/>
    <col min="4865" max="4865" width="60.88671875" style="458" customWidth="1"/>
    <col min="4866" max="4866" width="13.44140625" style="458" customWidth="1"/>
    <col min="4867" max="4867" width="12.109375" style="458" customWidth="1"/>
    <col min="4868" max="4868" width="11.109375" style="458" customWidth="1"/>
    <col min="4869" max="4869" width="11.33203125" style="458" customWidth="1"/>
    <col min="4870" max="4870" width="12.33203125" style="458" customWidth="1"/>
    <col min="4871" max="4871" width="18" style="458" customWidth="1"/>
    <col min="4872" max="5120" width="9.109375" style="458"/>
    <col min="5121" max="5121" width="60.88671875" style="458" customWidth="1"/>
    <col min="5122" max="5122" width="13.44140625" style="458" customWidth="1"/>
    <col min="5123" max="5123" width="12.109375" style="458" customWidth="1"/>
    <col min="5124" max="5124" width="11.109375" style="458" customWidth="1"/>
    <col min="5125" max="5125" width="11.33203125" style="458" customWidth="1"/>
    <col min="5126" max="5126" width="12.33203125" style="458" customWidth="1"/>
    <col min="5127" max="5127" width="18" style="458" customWidth="1"/>
    <col min="5128" max="5376" width="9.109375" style="458"/>
    <col min="5377" max="5377" width="60.88671875" style="458" customWidth="1"/>
    <col min="5378" max="5378" width="13.44140625" style="458" customWidth="1"/>
    <col min="5379" max="5379" width="12.109375" style="458" customWidth="1"/>
    <col min="5380" max="5380" width="11.109375" style="458" customWidth="1"/>
    <col min="5381" max="5381" width="11.33203125" style="458" customWidth="1"/>
    <col min="5382" max="5382" width="12.33203125" style="458" customWidth="1"/>
    <col min="5383" max="5383" width="18" style="458" customWidth="1"/>
    <col min="5384" max="5632" width="9.109375" style="458"/>
    <col min="5633" max="5633" width="60.88671875" style="458" customWidth="1"/>
    <col min="5634" max="5634" width="13.44140625" style="458" customWidth="1"/>
    <col min="5635" max="5635" width="12.109375" style="458" customWidth="1"/>
    <col min="5636" max="5636" width="11.109375" style="458" customWidth="1"/>
    <col min="5637" max="5637" width="11.33203125" style="458" customWidth="1"/>
    <col min="5638" max="5638" width="12.33203125" style="458" customWidth="1"/>
    <col min="5639" max="5639" width="18" style="458" customWidth="1"/>
    <col min="5640" max="5888" width="9.109375" style="458"/>
    <col min="5889" max="5889" width="60.88671875" style="458" customWidth="1"/>
    <col min="5890" max="5890" width="13.44140625" style="458" customWidth="1"/>
    <col min="5891" max="5891" width="12.109375" style="458" customWidth="1"/>
    <col min="5892" max="5892" width="11.109375" style="458" customWidth="1"/>
    <col min="5893" max="5893" width="11.33203125" style="458" customWidth="1"/>
    <col min="5894" max="5894" width="12.33203125" style="458" customWidth="1"/>
    <col min="5895" max="5895" width="18" style="458" customWidth="1"/>
    <col min="5896" max="6144" width="9.109375" style="458"/>
    <col min="6145" max="6145" width="60.88671875" style="458" customWidth="1"/>
    <col min="6146" max="6146" width="13.44140625" style="458" customWidth="1"/>
    <col min="6147" max="6147" width="12.109375" style="458" customWidth="1"/>
    <col min="6148" max="6148" width="11.109375" style="458" customWidth="1"/>
    <col min="6149" max="6149" width="11.33203125" style="458" customWidth="1"/>
    <col min="6150" max="6150" width="12.33203125" style="458" customWidth="1"/>
    <col min="6151" max="6151" width="18" style="458" customWidth="1"/>
    <col min="6152" max="6400" width="9.109375" style="458"/>
    <col min="6401" max="6401" width="60.88671875" style="458" customWidth="1"/>
    <col min="6402" max="6402" width="13.44140625" style="458" customWidth="1"/>
    <col min="6403" max="6403" width="12.109375" style="458" customWidth="1"/>
    <col min="6404" max="6404" width="11.109375" style="458" customWidth="1"/>
    <col min="6405" max="6405" width="11.33203125" style="458" customWidth="1"/>
    <col min="6406" max="6406" width="12.33203125" style="458" customWidth="1"/>
    <col min="6407" max="6407" width="18" style="458" customWidth="1"/>
    <col min="6408" max="6656" width="9.109375" style="458"/>
    <col min="6657" max="6657" width="60.88671875" style="458" customWidth="1"/>
    <col min="6658" max="6658" width="13.44140625" style="458" customWidth="1"/>
    <col min="6659" max="6659" width="12.109375" style="458" customWidth="1"/>
    <col min="6660" max="6660" width="11.109375" style="458" customWidth="1"/>
    <col min="6661" max="6661" width="11.33203125" style="458" customWidth="1"/>
    <col min="6662" max="6662" width="12.33203125" style="458" customWidth="1"/>
    <col min="6663" max="6663" width="18" style="458" customWidth="1"/>
    <col min="6664" max="6912" width="9.109375" style="458"/>
    <col min="6913" max="6913" width="60.88671875" style="458" customWidth="1"/>
    <col min="6914" max="6914" width="13.44140625" style="458" customWidth="1"/>
    <col min="6915" max="6915" width="12.109375" style="458" customWidth="1"/>
    <col min="6916" max="6916" width="11.109375" style="458" customWidth="1"/>
    <col min="6917" max="6917" width="11.33203125" style="458" customWidth="1"/>
    <col min="6918" max="6918" width="12.33203125" style="458" customWidth="1"/>
    <col min="6919" max="6919" width="18" style="458" customWidth="1"/>
    <col min="6920" max="7168" width="9.109375" style="458"/>
    <col min="7169" max="7169" width="60.88671875" style="458" customWidth="1"/>
    <col min="7170" max="7170" width="13.44140625" style="458" customWidth="1"/>
    <col min="7171" max="7171" width="12.109375" style="458" customWidth="1"/>
    <col min="7172" max="7172" width="11.109375" style="458" customWidth="1"/>
    <col min="7173" max="7173" width="11.33203125" style="458" customWidth="1"/>
    <col min="7174" max="7174" width="12.33203125" style="458" customWidth="1"/>
    <col min="7175" max="7175" width="18" style="458" customWidth="1"/>
    <col min="7176" max="7424" width="9.109375" style="458"/>
    <col min="7425" max="7425" width="60.88671875" style="458" customWidth="1"/>
    <col min="7426" max="7426" width="13.44140625" style="458" customWidth="1"/>
    <col min="7427" max="7427" width="12.109375" style="458" customWidth="1"/>
    <col min="7428" max="7428" width="11.109375" style="458" customWidth="1"/>
    <col min="7429" max="7429" width="11.33203125" style="458" customWidth="1"/>
    <col min="7430" max="7430" width="12.33203125" style="458" customWidth="1"/>
    <col min="7431" max="7431" width="18" style="458" customWidth="1"/>
    <col min="7432" max="7680" width="9.109375" style="458"/>
    <col min="7681" max="7681" width="60.88671875" style="458" customWidth="1"/>
    <col min="7682" max="7682" width="13.44140625" style="458" customWidth="1"/>
    <col min="7683" max="7683" width="12.109375" style="458" customWidth="1"/>
    <col min="7684" max="7684" width="11.109375" style="458" customWidth="1"/>
    <col min="7685" max="7685" width="11.33203125" style="458" customWidth="1"/>
    <col min="7686" max="7686" width="12.33203125" style="458" customWidth="1"/>
    <col min="7687" max="7687" width="18" style="458" customWidth="1"/>
    <col min="7688" max="7936" width="9.109375" style="458"/>
    <col min="7937" max="7937" width="60.88671875" style="458" customWidth="1"/>
    <col min="7938" max="7938" width="13.44140625" style="458" customWidth="1"/>
    <col min="7939" max="7939" width="12.109375" style="458" customWidth="1"/>
    <col min="7940" max="7940" width="11.109375" style="458" customWidth="1"/>
    <col min="7941" max="7941" width="11.33203125" style="458" customWidth="1"/>
    <col min="7942" max="7942" width="12.33203125" style="458" customWidth="1"/>
    <col min="7943" max="7943" width="18" style="458" customWidth="1"/>
    <col min="7944" max="8192" width="9.109375" style="458"/>
    <col min="8193" max="8193" width="60.88671875" style="458" customWidth="1"/>
    <col min="8194" max="8194" width="13.44140625" style="458" customWidth="1"/>
    <col min="8195" max="8195" width="12.109375" style="458" customWidth="1"/>
    <col min="8196" max="8196" width="11.109375" style="458" customWidth="1"/>
    <col min="8197" max="8197" width="11.33203125" style="458" customWidth="1"/>
    <col min="8198" max="8198" width="12.33203125" style="458" customWidth="1"/>
    <col min="8199" max="8199" width="18" style="458" customWidth="1"/>
    <col min="8200" max="8448" width="9.109375" style="458"/>
    <col min="8449" max="8449" width="60.88671875" style="458" customWidth="1"/>
    <col min="8450" max="8450" width="13.44140625" style="458" customWidth="1"/>
    <col min="8451" max="8451" width="12.109375" style="458" customWidth="1"/>
    <col min="8452" max="8452" width="11.109375" style="458" customWidth="1"/>
    <col min="8453" max="8453" width="11.33203125" style="458" customWidth="1"/>
    <col min="8454" max="8454" width="12.33203125" style="458" customWidth="1"/>
    <col min="8455" max="8455" width="18" style="458" customWidth="1"/>
    <col min="8456" max="8704" width="9.109375" style="458"/>
    <col min="8705" max="8705" width="60.88671875" style="458" customWidth="1"/>
    <col min="8706" max="8706" width="13.44140625" style="458" customWidth="1"/>
    <col min="8707" max="8707" width="12.109375" style="458" customWidth="1"/>
    <col min="8708" max="8708" width="11.109375" style="458" customWidth="1"/>
    <col min="8709" max="8709" width="11.33203125" style="458" customWidth="1"/>
    <col min="8710" max="8710" width="12.33203125" style="458" customWidth="1"/>
    <col min="8711" max="8711" width="18" style="458" customWidth="1"/>
    <col min="8712" max="8960" width="9.109375" style="458"/>
    <col min="8961" max="8961" width="60.88671875" style="458" customWidth="1"/>
    <col min="8962" max="8962" width="13.44140625" style="458" customWidth="1"/>
    <col min="8963" max="8963" width="12.109375" style="458" customWidth="1"/>
    <col min="8964" max="8964" width="11.109375" style="458" customWidth="1"/>
    <col min="8965" max="8965" width="11.33203125" style="458" customWidth="1"/>
    <col min="8966" max="8966" width="12.33203125" style="458" customWidth="1"/>
    <col min="8967" max="8967" width="18" style="458" customWidth="1"/>
    <col min="8968" max="9216" width="9.109375" style="458"/>
    <col min="9217" max="9217" width="60.88671875" style="458" customWidth="1"/>
    <col min="9218" max="9218" width="13.44140625" style="458" customWidth="1"/>
    <col min="9219" max="9219" width="12.109375" style="458" customWidth="1"/>
    <col min="9220" max="9220" width="11.109375" style="458" customWidth="1"/>
    <col min="9221" max="9221" width="11.33203125" style="458" customWidth="1"/>
    <col min="9222" max="9222" width="12.33203125" style="458" customWidth="1"/>
    <col min="9223" max="9223" width="18" style="458" customWidth="1"/>
    <col min="9224" max="9472" width="9.109375" style="458"/>
    <col min="9473" max="9473" width="60.88671875" style="458" customWidth="1"/>
    <col min="9474" max="9474" width="13.44140625" style="458" customWidth="1"/>
    <col min="9475" max="9475" width="12.109375" style="458" customWidth="1"/>
    <col min="9476" max="9476" width="11.109375" style="458" customWidth="1"/>
    <col min="9477" max="9477" width="11.33203125" style="458" customWidth="1"/>
    <col min="9478" max="9478" width="12.33203125" style="458" customWidth="1"/>
    <col min="9479" max="9479" width="18" style="458" customWidth="1"/>
    <col min="9480" max="9728" width="9.109375" style="458"/>
    <col min="9729" max="9729" width="60.88671875" style="458" customWidth="1"/>
    <col min="9730" max="9730" width="13.44140625" style="458" customWidth="1"/>
    <col min="9731" max="9731" width="12.109375" style="458" customWidth="1"/>
    <col min="9732" max="9732" width="11.109375" style="458" customWidth="1"/>
    <col min="9733" max="9733" width="11.33203125" style="458" customWidth="1"/>
    <col min="9734" max="9734" width="12.33203125" style="458" customWidth="1"/>
    <col min="9735" max="9735" width="18" style="458" customWidth="1"/>
    <col min="9736" max="9984" width="9.109375" style="458"/>
    <col min="9985" max="9985" width="60.88671875" style="458" customWidth="1"/>
    <col min="9986" max="9986" width="13.44140625" style="458" customWidth="1"/>
    <col min="9987" max="9987" width="12.109375" style="458" customWidth="1"/>
    <col min="9988" max="9988" width="11.109375" style="458" customWidth="1"/>
    <col min="9989" max="9989" width="11.33203125" style="458" customWidth="1"/>
    <col min="9990" max="9990" width="12.33203125" style="458" customWidth="1"/>
    <col min="9991" max="9991" width="18" style="458" customWidth="1"/>
    <col min="9992" max="10240" width="9.109375" style="458"/>
    <col min="10241" max="10241" width="60.88671875" style="458" customWidth="1"/>
    <col min="10242" max="10242" width="13.44140625" style="458" customWidth="1"/>
    <col min="10243" max="10243" width="12.109375" style="458" customWidth="1"/>
    <col min="10244" max="10244" width="11.109375" style="458" customWidth="1"/>
    <col min="10245" max="10245" width="11.33203125" style="458" customWidth="1"/>
    <col min="10246" max="10246" width="12.33203125" style="458" customWidth="1"/>
    <col min="10247" max="10247" width="18" style="458" customWidth="1"/>
    <col min="10248" max="10496" width="9.109375" style="458"/>
    <col min="10497" max="10497" width="60.88671875" style="458" customWidth="1"/>
    <col min="10498" max="10498" width="13.44140625" style="458" customWidth="1"/>
    <col min="10499" max="10499" width="12.109375" style="458" customWidth="1"/>
    <col min="10500" max="10500" width="11.109375" style="458" customWidth="1"/>
    <col min="10501" max="10501" width="11.33203125" style="458" customWidth="1"/>
    <col min="10502" max="10502" width="12.33203125" style="458" customWidth="1"/>
    <col min="10503" max="10503" width="18" style="458" customWidth="1"/>
    <col min="10504" max="10752" width="9.109375" style="458"/>
    <col min="10753" max="10753" width="60.88671875" style="458" customWidth="1"/>
    <col min="10754" max="10754" width="13.44140625" style="458" customWidth="1"/>
    <col min="10755" max="10755" width="12.109375" style="458" customWidth="1"/>
    <col min="10756" max="10756" width="11.109375" style="458" customWidth="1"/>
    <col min="10757" max="10757" width="11.33203125" style="458" customWidth="1"/>
    <col min="10758" max="10758" width="12.33203125" style="458" customWidth="1"/>
    <col min="10759" max="10759" width="18" style="458" customWidth="1"/>
    <col min="10760" max="11008" width="9.109375" style="458"/>
    <col min="11009" max="11009" width="60.88671875" style="458" customWidth="1"/>
    <col min="11010" max="11010" width="13.44140625" style="458" customWidth="1"/>
    <col min="11011" max="11011" width="12.109375" style="458" customWidth="1"/>
    <col min="11012" max="11012" width="11.109375" style="458" customWidth="1"/>
    <col min="11013" max="11013" width="11.33203125" style="458" customWidth="1"/>
    <col min="11014" max="11014" width="12.33203125" style="458" customWidth="1"/>
    <col min="11015" max="11015" width="18" style="458" customWidth="1"/>
    <col min="11016" max="11264" width="9.109375" style="458"/>
    <col min="11265" max="11265" width="60.88671875" style="458" customWidth="1"/>
    <col min="11266" max="11266" width="13.44140625" style="458" customWidth="1"/>
    <col min="11267" max="11267" width="12.109375" style="458" customWidth="1"/>
    <col min="11268" max="11268" width="11.109375" style="458" customWidth="1"/>
    <col min="11269" max="11269" width="11.33203125" style="458" customWidth="1"/>
    <col min="11270" max="11270" width="12.33203125" style="458" customWidth="1"/>
    <col min="11271" max="11271" width="18" style="458" customWidth="1"/>
    <col min="11272" max="11520" width="9.109375" style="458"/>
    <col min="11521" max="11521" width="60.88671875" style="458" customWidth="1"/>
    <col min="11522" max="11522" width="13.44140625" style="458" customWidth="1"/>
    <col min="11523" max="11523" width="12.109375" style="458" customWidth="1"/>
    <col min="11524" max="11524" width="11.109375" style="458" customWidth="1"/>
    <col min="11525" max="11525" width="11.33203125" style="458" customWidth="1"/>
    <col min="11526" max="11526" width="12.33203125" style="458" customWidth="1"/>
    <col min="11527" max="11527" width="18" style="458" customWidth="1"/>
    <col min="11528" max="11776" width="9.109375" style="458"/>
    <col min="11777" max="11777" width="60.88671875" style="458" customWidth="1"/>
    <col min="11778" max="11778" width="13.44140625" style="458" customWidth="1"/>
    <col min="11779" max="11779" width="12.109375" style="458" customWidth="1"/>
    <col min="11780" max="11780" width="11.109375" style="458" customWidth="1"/>
    <col min="11781" max="11781" width="11.33203125" style="458" customWidth="1"/>
    <col min="11782" max="11782" width="12.33203125" style="458" customWidth="1"/>
    <col min="11783" max="11783" width="18" style="458" customWidth="1"/>
    <col min="11784" max="12032" width="9.109375" style="458"/>
    <col min="12033" max="12033" width="60.88671875" style="458" customWidth="1"/>
    <col min="12034" max="12034" width="13.44140625" style="458" customWidth="1"/>
    <col min="12035" max="12035" width="12.109375" style="458" customWidth="1"/>
    <col min="12036" max="12036" width="11.109375" style="458" customWidth="1"/>
    <col min="12037" max="12037" width="11.33203125" style="458" customWidth="1"/>
    <col min="12038" max="12038" width="12.33203125" style="458" customWidth="1"/>
    <col min="12039" max="12039" width="18" style="458" customWidth="1"/>
    <col min="12040" max="12288" width="9.109375" style="458"/>
    <col min="12289" max="12289" width="60.88671875" style="458" customWidth="1"/>
    <col min="12290" max="12290" width="13.44140625" style="458" customWidth="1"/>
    <col min="12291" max="12291" width="12.109375" style="458" customWidth="1"/>
    <col min="12292" max="12292" width="11.109375" style="458" customWidth="1"/>
    <col min="12293" max="12293" width="11.33203125" style="458" customWidth="1"/>
    <col min="12294" max="12294" width="12.33203125" style="458" customWidth="1"/>
    <col min="12295" max="12295" width="18" style="458" customWidth="1"/>
    <col min="12296" max="12544" width="9.109375" style="458"/>
    <col min="12545" max="12545" width="60.88671875" style="458" customWidth="1"/>
    <col min="12546" max="12546" width="13.44140625" style="458" customWidth="1"/>
    <col min="12547" max="12547" width="12.109375" style="458" customWidth="1"/>
    <col min="12548" max="12548" width="11.109375" style="458" customWidth="1"/>
    <col min="12549" max="12549" width="11.33203125" style="458" customWidth="1"/>
    <col min="12550" max="12550" width="12.33203125" style="458" customWidth="1"/>
    <col min="12551" max="12551" width="18" style="458" customWidth="1"/>
    <col min="12552" max="12800" width="9.109375" style="458"/>
    <col min="12801" max="12801" width="60.88671875" style="458" customWidth="1"/>
    <col min="12802" max="12802" width="13.44140625" style="458" customWidth="1"/>
    <col min="12803" max="12803" width="12.109375" style="458" customWidth="1"/>
    <col min="12804" max="12804" width="11.109375" style="458" customWidth="1"/>
    <col min="12805" max="12805" width="11.33203125" style="458" customWidth="1"/>
    <col min="12806" max="12806" width="12.33203125" style="458" customWidth="1"/>
    <col min="12807" max="12807" width="18" style="458" customWidth="1"/>
    <col min="12808" max="13056" width="9.109375" style="458"/>
    <col min="13057" max="13057" width="60.88671875" style="458" customWidth="1"/>
    <col min="13058" max="13058" width="13.44140625" style="458" customWidth="1"/>
    <col min="13059" max="13059" width="12.109375" style="458" customWidth="1"/>
    <col min="13060" max="13060" width="11.109375" style="458" customWidth="1"/>
    <col min="13061" max="13061" width="11.33203125" style="458" customWidth="1"/>
    <col min="13062" max="13062" width="12.33203125" style="458" customWidth="1"/>
    <col min="13063" max="13063" width="18" style="458" customWidth="1"/>
    <col min="13064" max="13312" width="9.109375" style="458"/>
    <col min="13313" max="13313" width="60.88671875" style="458" customWidth="1"/>
    <col min="13314" max="13314" width="13.44140625" style="458" customWidth="1"/>
    <col min="13315" max="13315" width="12.109375" style="458" customWidth="1"/>
    <col min="13316" max="13316" width="11.109375" style="458" customWidth="1"/>
    <col min="13317" max="13317" width="11.33203125" style="458" customWidth="1"/>
    <col min="13318" max="13318" width="12.33203125" style="458" customWidth="1"/>
    <col min="13319" max="13319" width="18" style="458" customWidth="1"/>
    <col min="13320" max="13568" width="9.109375" style="458"/>
    <col min="13569" max="13569" width="60.88671875" style="458" customWidth="1"/>
    <col min="13570" max="13570" width="13.44140625" style="458" customWidth="1"/>
    <col min="13571" max="13571" width="12.109375" style="458" customWidth="1"/>
    <col min="13572" max="13572" width="11.109375" style="458" customWidth="1"/>
    <col min="13573" max="13573" width="11.33203125" style="458" customWidth="1"/>
    <col min="13574" max="13574" width="12.33203125" style="458" customWidth="1"/>
    <col min="13575" max="13575" width="18" style="458" customWidth="1"/>
    <col min="13576" max="13824" width="9.109375" style="458"/>
    <col min="13825" max="13825" width="60.88671875" style="458" customWidth="1"/>
    <col min="13826" max="13826" width="13.44140625" style="458" customWidth="1"/>
    <col min="13827" max="13827" width="12.109375" style="458" customWidth="1"/>
    <col min="13828" max="13828" width="11.109375" style="458" customWidth="1"/>
    <col min="13829" max="13829" width="11.33203125" style="458" customWidth="1"/>
    <col min="13830" max="13830" width="12.33203125" style="458" customWidth="1"/>
    <col min="13831" max="13831" width="18" style="458" customWidth="1"/>
    <col min="13832" max="14080" width="9.109375" style="458"/>
    <col min="14081" max="14081" width="60.88671875" style="458" customWidth="1"/>
    <col min="14082" max="14082" width="13.44140625" style="458" customWidth="1"/>
    <col min="14083" max="14083" width="12.109375" style="458" customWidth="1"/>
    <col min="14084" max="14084" width="11.109375" style="458" customWidth="1"/>
    <col min="14085" max="14085" width="11.33203125" style="458" customWidth="1"/>
    <col min="14086" max="14086" width="12.33203125" style="458" customWidth="1"/>
    <col min="14087" max="14087" width="18" style="458" customWidth="1"/>
    <col min="14088" max="14336" width="9.109375" style="458"/>
    <col min="14337" max="14337" width="60.88671875" style="458" customWidth="1"/>
    <col min="14338" max="14338" width="13.44140625" style="458" customWidth="1"/>
    <col min="14339" max="14339" width="12.109375" style="458" customWidth="1"/>
    <col min="14340" max="14340" width="11.109375" style="458" customWidth="1"/>
    <col min="14341" max="14341" width="11.33203125" style="458" customWidth="1"/>
    <col min="14342" max="14342" width="12.33203125" style="458" customWidth="1"/>
    <col min="14343" max="14343" width="18" style="458" customWidth="1"/>
    <col min="14344" max="14592" width="9.109375" style="458"/>
    <col min="14593" max="14593" width="60.88671875" style="458" customWidth="1"/>
    <col min="14594" max="14594" width="13.44140625" style="458" customWidth="1"/>
    <col min="14595" max="14595" width="12.109375" style="458" customWidth="1"/>
    <col min="14596" max="14596" width="11.109375" style="458" customWidth="1"/>
    <col min="14597" max="14597" width="11.33203125" style="458" customWidth="1"/>
    <col min="14598" max="14598" width="12.33203125" style="458" customWidth="1"/>
    <col min="14599" max="14599" width="18" style="458" customWidth="1"/>
    <col min="14600" max="14848" width="9.109375" style="458"/>
    <col min="14849" max="14849" width="60.88671875" style="458" customWidth="1"/>
    <col min="14850" max="14850" width="13.44140625" style="458" customWidth="1"/>
    <col min="14851" max="14851" width="12.109375" style="458" customWidth="1"/>
    <col min="14852" max="14852" width="11.109375" style="458" customWidth="1"/>
    <col min="14853" max="14853" width="11.33203125" style="458" customWidth="1"/>
    <col min="14854" max="14854" width="12.33203125" style="458" customWidth="1"/>
    <col min="14855" max="14855" width="18" style="458" customWidth="1"/>
    <col min="14856" max="15104" width="9.109375" style="458"/>
    <col min="15105" max="15105" width="60.88671875" style="458" customWidth="1"/>
    <col min="15106" max="15106" width="13.44140625" style="458" customWidth="1"/>
    <col min="15107" max="15107" width="12.109375" style="458" customWidth="1"/>
    <col min="15108" max="15108" width="11.109375" style="458" customWidth="1"/>
    <col min="15109" max="15109" width="11.33203125" style="458" customWidth="1"/>
    <col min="15110" max="15110" width="12.33203125" style="458" customWidth="1"/>
    <col min="15111" max="15111" width="18" style="458" customWidth="1"/>
    <col min="15112" max="15360" width="9.109375" style="458"/>
    <col min="15361" max="15361" width="60.88671875" style="458" customWidth="1"/>
    <col min="15362" max="15362" width="13.44140625" style="458" customWidth="1"/>
    <col min="15363" max="15363" width="12.109375" style="458" customWidth="1"/>
    <col min="15364" max="15364" width="11.109375" style="458" customWidth="1"/>
    <col min="15365" max="15365" width="11.33203125" style="458" customWidth="1"/>
    <col min="15366" max="15366" width="12.33203125" style="458" customWidth="1"/>
    <col min="15367" max="15367" width="18" style="458" customWidth="1"/>
    <col min="15368" max="15616" width="9.109375" style="458"/>
    <col min="15617" max="15617" width="60.88671875" style="458" customWidth="1"/>
    <col min="15618" max="15618" width="13.44140625" style="458" customWidth="1"/>
    <col min="15619" max="15619" width="12.109375" style="458" customWidth="1"/>
    <col min="15620" max="15620" width="11.109375" style="458" customWidth="1"/>
    <col min="15621" max="15621" width="11.33203125" style="458" customWidth="1"/>
    <col min="15622" max="15622" width="12.33203125" style="458" customWidth="1"/>
    <col min="15623" max="15623" width="18" style="458" customWidth="1"/>
    <col min="15624" max="15872" width="9.109375" style="458"/>
    <col min="15873" max="15873" width="60.88671875" style="458" customWidth="1"/>
    <col min="15874" max="15874" width="13.44140625" style="458" customWidth="1"/>
    <col min="15875" max="15875" width="12.109375" style="458" customWidth="1"/>
    <col min="15876" max="15876" width="11.109375" style="458" customWidth="1"/>
    <col min="15877" max="15877" width="11.33203125" style="458" customWidth="1"/>
    <col min="15878" max="15878" width="12.33203125" style="458" customWidth="1"/>
    <col min="15879" max="15879" width="18" style="458" customWidth="1"/>
    <col min="15880" max="16128" width="9.109375" style="458"/>
    <col min="16129" max="16129" width="60.88671875" style="458" customWidth="1"/>
    <col min="16130" max="16130" width="13.44140625" style="458" customWidth="1"/>
    <col min="16131" max="16131" width="12.109375" style="458" customWidth="1"/>
    <col min="16132" max="16132" width="11.109375" style="458" customWidth="1"/>
    <col min="16133" max="16133" width="11.33203125" style="458" customWidth="1"/>
    <col min="16134" max="16134" width="12.33203125" style="458" customWidth="1"/>
    <col min="16135" max="16135" width="18" style="458" customWidth="1"/>
    <col min="16136" max="16384" width="9.109375" style="458"/>
  </cols>
  <sheetData>
    <row r="4" spans="1:7" ht="45.75" customHeight="1" x14ac:dyDescent="0.3">
      <c r="A4" s="685" t="s">
        <v>633</v>
      </c>
      <c r="B4" s="685"/>
      <c r="C4" s="685"/>
      <c r="D4" s="685"/>
      <c r="E4" s="685"/>
      <c r="F4" s="685"/>
      <c r="G4" s="486"/>
    </row>
    <row r="5" spans="1:7" ht="15" x14ac:dyDescent="0.25">
      <c r="A5" s="459"/>
      <c r="B5" s="459"/>
      <c r="C5" s="460"/>
      <c r="D5" s="460"/>
      <c r="E5" s="460"/>
      <c r="F5" s="460"/>
    </row>
    <row r="7" spans="1:7" ht="31.2" x14ac:dyDescent="0.3">
      <c r="A7" s="461" t="s">
        <v>315</v>
      </c>
      <c r="B7" s="483" t="s">
        <v>643</v>
      </c>
      <c r="C7" s="483" t="s">
        <v>644</v>
      </c>
      <c r="D7" s="483" t="s">
        <v>645</v>
      </c>
      <c r="E7" s="483" t="s">
        <v>646</v>
      </c>
      <c r="F7" s="483" t="s">
        <v>647</v>
      </c>
    </row>
    <row r="8" spans="1:7" ht="13.8" x14ac:dyDescent="0.25">
      <c r="A8" s="463" t="s">
        <v>634</v>
      </c>
      <c r="B8" s="484">
        <f>'5.sz.tábla'!B30-B12-'5.sz.tábla'!B38-B12</f>
        <v>18450163</v>
      </c>
      <c r="C8" s="484">
        <f>'5.sz.tábla'!C30-C12-'5.sz.tábla'!D38</f>
        <v>22196519</v>
      </c>
      <c r="D8" s="465">
        <f>'[2]2.sz.tábla'!B33+'[2]2.sz.tábla'!B38+'[2]2.sz.tábla'!B41</f>
        <v>18700000</v>
      </c>
      <c r="E8" s="465">
        <v>18700000</v>
      </c>
      <c r="F8" s="465">
        <f>'[2]2.sz.tábla'!D33+'[2]2.sz.tábla'!D38+'[2]2.sz.tábla'!D41</f>
        <v>18700000</v>
      </c>
    </row>
    <row r="9" spans="1:7" ht="13.8" x14ac:dyDescent="0.25">
      <c r="A9" s="463" t="s">
        <v>635</v>
      </c>
      <c r="B9" s="463"/>
      <c r="C9" s="464"/>
      <c r="D9" s="466"/>
      <c r="E9" s="466"/>
      <c r="F9" s="466"/>
    </row>
    <row r="10" spans="1:7" ht="13.8" x14ac:dyDescent="0.25">
      <c r="A10" s="463" t="s">
        <v>636</v>
      </c>
      <c r="B10" s="463">
        <v>0</v>
      </c>
      <c r="C10" s="464">
        <v>0</v>
      </c>
      <c r="D10" s="466">
        <v>0</v>
      </c>
      <c r="E10" s="466">
        <v>0</v>
      </c>
      <c r="F10" s="466">
        <v>0</v>
      </c>
    </row>
    <row r="11" spans="1:7" ht="27.6" x14ac:dyDescent="0.25">
      <c r="A11" s="463" t="s">
        <v>637</v>
      </c>
      <c r="B11" s="463"/>
      <c r="C11" s="464"/>
      <c r="D11" s="466"/>
      <c r="E11" s="466"/>
      <c r="F11" s="466"/>
    </row>
    <row r="12" spans="1:7" ht="13.8" x14ac:dyDescent="0.25">
      <c r="A12" s="463" t="s">
        <v>638</v>
      </c>
      <c r="B12" s="484">
        <f>'5.sz.tábla'!B43</f>
        <v>250000</v>
      </c>
      <c r="C12" s="485">
        <f>'5.sz.tábla'!D43</f>
        <v>592464</v>
      </c>
      <c r="D12" s="467">
        <v>250000</v>
      </c>
      <c r="E12" s="467">
        <v>250000</v>
      </c>
      <c r="F12" s="467">
        <v>250000</v>
      </c>
    </row>
    <row r="13" spans="1:7" ht="13.8" x14ac:dyDescent="0.25">
      <c r="A13" s="463" t="s">
        <v>639</v>
      </c>
      <c r="B13" s="463"/>
      <c r="C13" s="464"/>
      <c r="D13" s="467"/>
      <c r="E13" s="467"/>
      <c r="F13" s="467"/>
    </row>
    <row r="14" spans="1:7" ht="13.8" x14ac:dyDescent="0.25">
      <c r="A14" s="463" t="s">
        <v>80</v>
      </c>
      <c r="B14" s="467">
        <f t="shared" ref="B14:C14" si="0">SUM(B8:B13)</f>
        <v>18700163</v>
      </c>
      <c r="C14" s="467">
        <f t="shared" si="0"/>
        <v>22788983</v>
      </c>
      <c r="D14" s="467">
        <f>SUM(D8:D13)</f>
        <v>18950000</v>
      </c>
      <c r="E14" s="467">
        <f>SUM(E8:E13)</f>
        <v>18950000</v>
      </c>
      <c r="F14" s="467">
        <f>SUM(F8:F13)</f>
        <v>18950000</v>
      </c>
    </row>
    <row r="15" spans="1:7" s="470" customFormat="1" ht="13.8" x14ac:dyDescent="0.25">
      <c r="A15" s="468" t="s">
        <v>640</v>
      </c>
      <c r="B15" s="469">
        <f t="shared" ref="B15:C15" si="1">B14*0.5</f>
        <v>9350081.5</v>
      </c>
      <c r="C15" s="469">
        <f t="shared" si="1"/>
        <v>11394491.5</v>
      </c>
      <c r="D15" s="469">
        <f>D14*0.5</f>
        <v>9475000</v>
      </c>
      <c r="E15" s="469">
        <f>E14*0.5</f>
        <v>9475000</v>
      </c>
      <c r="F15" s="469">
        <f>F14*0.5</f>
        <v>9475000</v>
      </c>
    </row>
    <row r="16" spans="1:7" ht="13.8" x14ac:dyDescent="0.25">
      <c r="A16" s="471"/>
      <c r="B16" s="471"/>
      <c r="C16" s="472"/>
      <c r="D16" s="473"/>
      <c r="E16" s="473"/>
      <c r="F16" s="473"/>
    </row>
    <row r="17" spans="1:7" ht="13.8" x14ac:dyDescent="0.25">
      <c r="A17" s="474"/>
      <c r="B17" s="474"/>
      <c r="C17" s="475"/>
      <c r="D17" s="475"/>
      <c r="E17" s="475"/>
      <c r="F17" s="475"/>
    </row>
    <row r="18" spans="1:7" ht="27.6" x14ac:dyDescent="0.25">
      <c r="A18" s="468" t="s">
        <v>641</v>
      </c>
      <c r="B18" s="468"/>
      <c r="C18" s="476" t="s">
        <v>642</v>
      </c>
      <c r="D18" s="462" t="s">
        <v>544</v>
      </c>
      <c r="E18" s="462" t="s">
        <v>545</v>
      </c>
      <c r="F18" s="462" t="s">
        <v>546</v>
      </c>
    </row>
    <row r="19" spans="1:7" ht="13.8" x14ac:dyDescent="0.25">
      <c r="A19" s="477"/>
      <c r="B19" s="477"/>
      <c r="C19" s="478"/>
      <c r="D19" s="467"/>
      <c r="E19" s="467"/>
      <c r="F19" s="467"/>
    </row>
    <row r="20" spans="1:7" ht="13.8" x14ac:dyDescent="0.25">
      <c r="A20" s="477"/>
      <c r="B20" s="477"/>
      <c r="C20" s="478"/>
      <c r="D20" s="467"/>
      <c r="E20" s="467"/>
      <c r="F20" s="467"/>
    </row>
    <row r="21" spans="1:7" ht="13.8" x14ac:dyDescent="0.25">
      <c r="A21" s="463"/>
      <c r="B21" s="463"/>
      <c r="C21" s="478"/>
      <c r="D21" s="467"/>
      <c r="E21" s="467"/>
      <c r="F21" s="467"/>
    </row>
    <row r="22" spans="1:7" ht="13.8" x14ac:dyDescent="0.25">
      <c r="A22" s="463"/>
      <c r="B22" s="463"/>
      <c r="C22" s="478"/>
      <c r="D22" s="467"/>
      <c r="E22" s="467"/>
      <c r="F22" s="467"/>
    </row>
    <row r="23" spans="1:7" ht="13.8" x14ac:dyDescent="0.25">
      <c r="A23" s="463"/>
      <c r="B23" s="463"/>
      <c r="C23" s="478"/>
      <c r="D23" s="467"/>
      <c r="E23" s="467"/>
      <c r="F23" s="467"/>
    </row>
    <row r="24" spans="1:7" ht="13.8" x14ac:dyDescent="0.25">
      <c r="A24" s="463"/>
      <c r="B24" s="463"/>
      <c r="C24" s="478"/>
      <c r="D24" s="467"/>
      <c r="E24" s="467"/>
      <c r="F24" s="467"/>
    </row>
    <row r="25" spans="1:7" ht="13.8" x14ac:dyDescent="0.25">
      <c r="A25" s="479" t="s">
        <v>80</v>
      </c>
      <c r="B25" s="479"/>
      <c r="C25" s="480"/>
      <c r="D25" s="481">
        <f>SUM(D19:D24)</f>
        <v>0</v>
      </c>
      <c r="E25" s="481">
        <f>SUM(E19:E24)</f>
        <v>0</v>
      </c>
      <c r="F25" s="481">
        <f>SUM(F19:F24)</f>
        <v>0</v>
      </c>
    </row>
    <row r="26" spans="1:7" x14ac:dyDescent="0.25">
      <c r="G26" s="482"/>
    </row>
    <row r="29" spans="1:7" x14ac:dyDescent="0.25">
      <c r="G29" s="482"/>
    </row>
  </sheetData>
  <mergeCells count="1">
    <mergeCell ref="A4:F4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&amp;LPécsely Község Önkormányzata&amp;C
14. melléklet
az önkormányzat 2016. évi költségvetési gazdálkodási beszámolójáról szóló 8/2017. (V.30.) önkormányzati rendeletéhez&amp;R&amp;P. oldal
 forint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view="pageLayout" zoomScaleNormal="100" workbookViewId="0">
      <selection activeCell="A5" sqref="A5"/>
    </sheetView>
  </sheetViews>
  <sheetFormatPr defaultRowHeight="15.6" x14ac:dyDescent="0.3"/>
  <cols>
    <col min="1" max="1" width="43.33203125" style="338" customWidth="1"/>
    <col min="2" max="2" width="20.44140625" style="338" customWidth="1"/>
    <col min="3" max="3" width="12" style="338" bestFit="1" customWidth="1"/>
    <col min="4" max="4" width="23.6640625" style="338" customWidth="1"/>
    <col min="5" max="5" width="9.5546875" style="338" bestFit="1" customWidth="1"/>
    <col min="6" max="6" width="23.6640625" style="338" customWidth="1"/>
    <col min="7" max="8" width="9.109375" style="338"/>
    <col min="9" max="10" width="12.6640625" style="338" bestFit="1" customWidth="1"/>
    <col min="11" max="11" width="13" style="338" customWidth="1"/>
    <col min="12" max="256" width="9.109375" style="338"/>
    <col min="257" max="257" width="43.33203125" style="338" customWidth="1"/>
    <col min="258" max="258" width="20.44140625" style="338" customWidth="1"/>
    <col min="259" max="259" width="16.5546875" style="338" customWidth="1"/>
    <col min="260" max="260" width="23.6640625" style="338" customWidth="1"/>
    <col min="261" max="261" width="13.88671875" style="338" customWidth="1"/>
    <col min="262" max="262" width="23.6640625" style="338" customWidth="1"/>
    <col min="263" max="512" width="9.109375" style="338"/>
    <col min="513" max="513" width="43.33203125" style="338" customWidth="1"/>
    <col min="514" max="514" width="20.44140625" style="338" customWidth="1"/>
    <col min="515" max="515" width="16.5546875" style="338" customWidth="1"/>
    <col min="516" max="516" width="23.6640625" style="338" customWidth="1"/>
    <col min="517" max="517" width="13.88671875" style="338" customWidth="1"/>
    <col min="518" max="518" width="23.6640625" style="338" customWidth="1"/>
    <col min="519" max="768" width="9.109375" style="338"/>
    <col min="769" max="769" width="43.33203125" style="338" customWidth="1"/>
    <col min="770" max="770" width="20.44140625" style="338" customWidth="1"/>
    <col min="771" max="771" width="16.5546875" style="338" customWidth="1"/>
    <col min="772" max="772" width="23.6640625" style="338" customWidth="1"/>
    <col min="773" max="773" width="13.88671875" style="338" customWidth="1"/>
    <col min="774" max="774" width="23.6640625" style="338" customWidth="1"/>
    <col min="775" max="1024" width="9.109375" style="338"/>
    <col min="1025" max="1025" width="43.33203125" style="338" customWidth="1"/>
    <col min="1026" max="1026" width="20.44140625" style="338" customWidth="1"/>
    <col min="1027" max="1027" width="16.5546875" style="338" customWidth="1"/>
    <col min="1028" max="1028" width="23.6640625" style="338" customWidth="1"/>
    <col min="1029" max="1029" width="13.88671875" style="338" customWidth="1"/>
    <col min="1030" max="1030" width="23.6640625" style="338" customWidth="1"/>
    <col min="1031" max="1280" width="9.109375" style="338"/>
    <col min="1281" max="1281" width="43.33203125" style="338" customWidth="1"/>
    <col min="1282" max="1282" width="20.44140625" style="338" customWidth="1"/>
    <col min="1283" max="1283" width="16.5546875" style="338" customWidth="1"/>
    <col min="1284" max="1284" width="23.6640625" style="338" customWidth="1"/>
    <col min="1285" max="1285" width="13.88671875" style="338" customWidth="1"/>
    <col min="1286" max="1286" width="23.6640625" style="338" customWidth="1"/>
    <col min="1287" max="1536" width="9.109375" style="338"/>
    <col min="1537" max="1537" width="43.33203125" style="338" customWidth="1"/>
    <col min="1538" max="1538" width="20.44140625" style="338" customWidth="1"/>
    <col min="1539" max="1539" width="16.5546875" style="338" customWidth="1"/>
    <col min="1540" max="1540" width="23.6640625" style="338" customWidth="1"/>
    <col min="1541" max="1541" width="13.88671875" style="338" customWidth="1"/>
    <col min="1542" max="1542" width="23.6640625" style="338" customWidth="1"/>
    <col min="1543" max="1792" width="9.109375" style="338"/>
    <col min="1793" max="1793" width="43.33203125" style="338" customWidth="1"/>
    <col min="1794" max="1794" width="20.44140625" style="338" customWidth="1"/>
    <col min="1795" max="1795" width="16.5546875" style="338" customWidth="1"/>
    <col min="1796" max="1796" width="23.6640625" style="338" customWidth="1"/>
    <col min="1797" max="1797" width="13.88671875" style="338" customWidth="1"/>
    <col min="1798" max="1798" width="23.6640625" style="338" customWidth="1"/>
    <col min="1799" max="2048" width="9.109375" style="338"/>
    <col min="2049" max="2049" width="43.33203125" style="338" customWidth="1"/>
    <col min="2050" max="2050" width="20.44140625" style="338" customWidth="1"/>
    <col min="2051" max="2051" width="16.5546875" style="338" customWidth="1"/>
    <col min="2052" max="2052" width="23.6640625" style="338" customWidth="1"/>
    <col min="2053" max="2053" width="13.88671875" style="338" customWidth="1"/>
    <col min="2054" max="2054" width="23.6640625" style="338" customWidth="1"/>
    <col min="2055" max="2304" width="9.109375" style="338"/>
    <col min="2305" max="2305" width="43.33203125" style="338" customWidth="1"/>
    <col min="2306" max="2306" width="20.44140625" style="338" customWidth="1"/>
    <col min="2307" max="2307" width="16.5546875" style="338" customWidth="1"/>
    <col min="2308" max="2308" width="23.6640625" style="338" customWidth="1"/>
    <col min="2309" max="2309" width="13.88671875" style="338" customWidth="1"/>
    <col min="2310" max="2310" width="23.6640625" style="338" customWidth="1"/>
    <col min="2311" max="2560" width="9.109375" style="338"/>
    <col min="2561" max="2561" width="43.33203125" style="338" customWidth="1"/>
    <col min="2562" max="2562" width="20.44140625" style="338" customWidth="1"/>
    <col min="2563" max="2563" width="16.5546875" style="338" customWidth="1"/>
    <col min="2564" max="2564" width="23.6640625" style="338" customWidth="1"/>
    <col min="2565" max="2565" width="13.88671875" style="338" customWidth="1"/>
    <col min="2566" max="2566" width="23.6640625" style="338" customWidth="1"/>
    <col min="2567" max="2816" width="9.109375" style="338"/>
    <col min="2817" max="2817" width="43.33203125" style="338" customWidth="1"/>
    <col min="2818" max="2818" width="20.44140625" style="338" customWidth="1"/>
    <col min="2819" max="2819" width="16.5546875" style="338" customWidth="1"/>
    <col min="2820" max="2820" width="23.6640625" style="338" customWidth="1"/>
    <col min="2821" max="2821" width="13.88671875" style="338" customWidth="1"/>
    <col min="2822" max="2822" width="23.6640625" style="338" customWidth="1"/>
    <col min="2823" max="3072" width="9.109375" style="338"/>
    <col min="3073" max="3073" width="43.33203125" style="338" customWidth="1"/>
    <col min="3074" max="3074" width="20.44140625" style="338" customWidth="1"/>
    <col min="3075" max="3075" width="16.5546875" style="338" customWidth="1"/>
    <col min="3076" max="3076" width="23.6640625" style="338" customWidth="1"/>
    <col min="3077" max="3077" width="13.88671875" style="338" customWidth="1"/>
    <col min="3078" max="3078" width="23.6640625" style="338" customWidth="1"/>
    <col min="3079" max="3328" width="9.109375" style="338"/>
    <col min="3329" max="3329" width="43.33203125" style="338" customWidth="1"/>
    <col min="3330" max="3330" width="20.44140625" style="338" customWidth="1"/>
    <col min="3331" max="3331" width="16.5546875" style="338" customWidth="1"/>
    <col min="3332" max="3332" width="23.6640625" style="338" customWidth="1"/>
    <col min="3333" max="3333" width="13.88671875" style="338" customWidth="1"/>
    <col min="3334" max="3334" width="23.6640625" style="338" customWidth="1"/>
    <col min="3335" max="3584" width="9.109375" style="338"/>
    <col min="3585" max="3585" width="43.33203125" style="338" customWidth="1"/>
    <col min="3586" max="3586" width="20.44140625" style="338" customWidth="1"/>
    <col min="3587" max="3587" width="16.5546875" style="338" customWidth="1"/>
    <col min="3588" max="3588" width="23.6640625" style="338" customWidth="1"/>
    <col min="3589" max="3589" width="13.88671875" style="338" customWidth="1"/>
    <col min="3590" max="3590" width="23.6640625" style="338" customWidth="1"/>
    <col min="3591" max="3840" width="9.109375" style="338"/>
    <col min="3841" max="3841" width="43.33203125" style="338" customWidth="1"/>
    <col min="3842" max="3842" width="20.44140625" style="338" customWidth="1"/>
    <col min="3843" max="3843" width="16.5546875" style="338" customWidth="1"/>
    <col min="3844" max="3844" width="23.6640625" style="338" customWidth="1"/>
    <col min="3845" max="3845" width="13.88671875" style="338" customWidth="1"/>
    <col min="3846" max="3846" width="23.6640625" style="338" customWidth="1"/>
    <col min="3847" max="4096" width="9.109375" style="338"/>
    <col min="4097" max="4097" width="43.33203125" style="338" customWidth="1"/>
    <col min="4098" max="4098" width="20.44140625" style="338" customWidth="1"/>
    <col min="4099" max="4099" width="16.5546875" style="338" customWidth="1"/>
    <col min="4100" max="4100" width="23.6640625" style="338" customWidth="1"/>
    <col min="4101" max="4101" width="13.88671875" style="338" customWidth="1"/>
    <col min="4102" max="4102" width="23.6640625" style="338" customWidth="1"/>
    <col min="4103" max="4352" width="9.109375" style="338"/>
    <col min="4353" max="4353" width="43.33203125" style="338" customWidth="1"/>
    <col min="4354" max="4354" width="20.44140625" style="338" customWidth="1"/>
    <col min="4355" max="4355" width="16.5546875" style="338" customWidth="1"/>
    <col min="4356" max="4356" width="23.6640625" style="338" customWidth="1"/>
    <col min="4357" max="4357" width="13.88671875" style="338" customWidth="1"/>
    <col min="4358" max="4358" width="23.6640625" style="338" customWidth="1"/>
    <col min="4359" max="4608" width="9.109375" style="338"/>
    <col min="4609" max="4609" width="43.33203125" style="338" customWidth="1"/>
    <col min="4610" max="4610" width="20.44140625" style="338" customWidth="1"/>
    <col min="4611" max="4611" width="16.5546875" style="338" customWidth="1"/>
    <col min="4612" max="4612" width="23.6640625" style="338" customWidth="1"/>
    <col min="4613" max="4613" width="13.88671875" style="338" customWidth="1"/>
    <col min="4614" max="4614" width="23.6640625" style="338" customWidth="1"/>
    <col min="4615" max="4864" width="9.109375" style="338"/>
    <col min="4865" max="4865" width="43.33203125" style="338" customWidth="1"/>
    <col min="4866" max="4866" width="20.44140625" style="338" customWidth="1"/>
    <col min="4867" max="4867" width="16.5546875" style="338" customWidth="1"/>
    <col min="4868" max="4868" width="23.6640625" style="338" customWidth="1"/>
    <col min="4869" max="4869" width="13.88671875" style="338" customWidth="1"/>
    <col min="4870" max="4870" width="23.6640625" style="338" customWidth="1"/>
    <col min="4871" max="5120" width="9.109375" style="338"/>
    <col min="5121" max="5121" width="43.33203125" style="338" customWidth="1"/>
    <col min="5122" max="5122" width="20.44140625" style="338" customWidth="1"/>
    <col min="5123" max="5123" width="16.5546875" style="338" customWidth="1"/>
    <col min="5124" max="5124" width="23.6640625" style="338" customWidth="1"/>
    <col min="5125" max="5125" width="13.88671875" style="338" customWidth="1"/>
    <col min="5126" max="5126" width="23.6640625" style="338" customWidth="1"/>
    <col min="5127" max="5376" width="9.109375" style="338"/>
    <col min="5377" max="5377" width="43.33203125" style="338" customWidth="1"/>
    <col min="5378" max="5378" width="20.44140625" style="338" customWidth="1"/>
    <col min="5379" max="5379" width="16.5546875" style="338" customWidth="1"/>
    <col min="5380" max="5380" width="23.6640625" style="338" customWidth="1"/>
    <col min="5381" max="5381" width="13.88671875" style="338" customWidth="1"/>
    <col min="5382" max="5382" width="23.6640625" style="338" customWidth="1"/>
    <col min="5383" max="5632" width="9.109375" style="338"/>
    <col min="5633" max="5633" width="43.33203125" style="338" customWidth="1"/>
    <col min="5634" max="5634" width="20.44140625" style="338" customWidth="1"/>
    <col min="5635" max="5635" width="16.5546875" style="338" customWidth="1"/>
    <col min="5636" max="5636" width="23.6640625" style="338" customWidth="1"/>
    <col min="5637" max="5637" width="13.88671875" style="338" customWidth="1"/>
    <col min="5638" max="5638" width="23.6640625" style="338" customWidth="1"/>
    <col min="5639" max="5888" width="9.109375" style="338"/>
    <col min="5889" max="5889" width="43.33203125" style="338" customWidth="1"/>
    <col min="5890" max="5890" width="20.44140625" style="338" customWidth="1"/>
    <col min="5891" max="5891" width="16.5546875" style="338" customWidth="1"/>
    <col min="5892" max="5892" width="23.6640625" style="338" customWidth="1"/>
    <col min="5893" max="5893" width="13.88671875" style="338" customWidth="1"/>
    <col min="5894" max="5894" width="23.6640625" style="338" customWidth="1"/>
    <col min="5895" max="6144" width="9.109375" style="338"/>
    <col min="6145" max="6145" width="43.33203125" style="338" customWidth="1"/>
    <col min="6146" max="6146" width="20.44140625" style="338" customWidth="1"/>
    <col min="6147" max="6147" width="16.5546875" style="338" customWidth="1"/>
    <col min="6148" max="6148" width="23.6640625" style="338" customWidth="1"/>
    <col min="6149" max="6149" width="13.88671875" style="338" customWidth="1"/>
    <col min="6150" max="6150" width="23.6640625" style="338" customWidth="1"/>
    <col min="6151" max="6400" width="9.109375" style="338"/>
    <col min="6401" max="6401" width="43.33203125" style="338" customWidth="1"/>
    <col min="6402" max="6402" width="20.44140625" style="338" customWidth="1"/>
    <col min="6403" max="6403" width="16.5546875" style="338" customWidth="1"/>
    <col min="6404" max="6404" width="23.6640625" style="338" customWidth="1"/>
    <col min="6405" max="6405" width="13.88671875" style="338" customWidth="1"/>
    <col min="6406" max="6406" width="23.6640625" style="338" customWidth="1"/>
    <col min="6407" max="6656" width="9.109375" style="338"/>
    <col min="6657" max="6657" width="43.33203125" style="338" customWidth="1"/>
    <col min="6658" max="6658" width="20.44140625" style="338" customWidth="1"/>
    <col min="6659" max="6659" width="16.5546875" style="338" customWidth="1"/>
    <col min="6660" max="6660" width="23.6640625" style="338" customWidth="1"/>
    <col min="6661" max="6661" width="13.88671875" style="338" customWidth="1"/>
    <col min="6662" max="6662" width="23.6640625" style="338" customWidth="1"/>
    <col min="6663" max="6912" width="9.109375" style="338"/>
    <col min="6913" max="6913" width="43.33203125" style="338" customWidth="1"/>
    <col min="6914" max="6914" width="20.44140625" style="338" customWidth="1"/>
    <col min="6915" max="6915" width="16.5546875" style="338" customWidth="1"/>
    <col min="6916" max="6916" width="23.6640625" style="338" customWidth="1"/>
    <col min="6917" max="6917" width="13.88671875" style="338" customWidth="1"/>
    <col min="6918" max="6918" width="23.6640625" style="338" customWidth="1"/>
    <col min="6919" max="7168" width="9.109375" style="338"/>
    <col min="7169" max="7169" width="43.33203125" style="338" customWidth="1"/>
    <col min="7170" max="7170" width="20.44140625" style="338" customWidth="1"/>
    <col min="7171" max="7171" width="16.5546875" style="338" customWidth="1"/>
    <col min="7172" max="7172" width="23.6640625" style="338" customWidth="1"/>
    <col min="7173" max="7173" width="13.88671875" style="338" customWidth="1"/>
    <col min="7174" max="7174" width="23.6640625" style="338" customWidth="1"/>
    <col min="7175" max="7424" width="9.109375" style="338"/>
    <col min="7425" max="7425" width="43.33203125" style="338" customWidth="1"/>
    <col min="7426" max="7426" width="20.44140625" style="338" customWidth="1"/>
    <col min="7427" max="7427" width="16.5546875" style="338" customWidth="1"/>
    <col min="7428" max="7428" width="23.6640625" style="338" customWidth="1"/>
    <col min="7429" max="7429" width="13.88671875" style="338" customWidth="1"/>
    <col min="7430" max="7430" width="23.6640625" style="338" customWidth="1"/>
    <col min="7431" max="7680" width="9.109375" style="338"/>
    <col min="7681" max="7681" width="43.33203125" style="338" customWidth="1"/>
    <col min="7682" max="7682" width="20.44140625" style="338" customWidth="1"/>
    <col min="7683" max="7683" width="16.5546875" style="338" customWidth="1"/>
    <col min="7684" max="7684" width="23.6640625" style="338" customWidth="1"/>
    <col min="7685" max="7685" width="13.88671875" style="338" customWidth="1"/>
    <col min="7686" max="7686" width="23.6640625" style="338" customWidth="1"/>
    <col min="7687" max="7936" width="9.109375" style="338"/>
    <col min="7937" max="7937" width="43.33203125" style="338" customWidth="1"/>
    <col min="7938" max="7938" width="20.44140625" style="338" customWidth="1"/>
    <col min="7939" max="7939" width="16.5546875" style="338" customWidth="1"/>
    <col min="7940" max="7940" width="23.6640625" style="338" customWidth="1"/>
    <col min="7941" max="7941" width="13.88671875" style="338" customWidth="1"/>
    <col min="7942" max="7942" width="23.6640625" style="338" customWidth="1"/>
    <col min="7943" max="8192" width="9.109375" style="338"/>
    <col min="8193" max="8193" width="43.33203125" style="338" customWidth="1"/>
    <col min="8194" max="8194" width="20.44140625" style="338" customWidth="1"/>
    <col min="8195" max="8195" width="16.5546875" style="338" customWidth="1"/>
    <col min="8196" max="8196" width="23.6640625" style="338" customWidth="1"/>
    <col min="8197" max="8197" width="13.88671875" style="338" customWidth="1"/>
    <col min="8198" max="8198" width="23.6640625" style="338" customWidth="1"/>
    <col min="8199" max="8448" width="9.109375" style="338"/>
    <col min="8449" max="8449" width="43.33203125" style="338" customWidth="1"/>
    <col min="8450" max="8450" width="20.44140625" style="338" customWidth="1"/>
    <col min="8451" max="8451" width="16.5546875" style="338" customWidth="1"/>
    <col min="8452" max="8452" width="23.6640625" style="338" customWidth="1"/>
    <col min="8453" max="8453" width="13.88671875" style="338" customWidth="1"/>
    <col min="8454" max="8454" width="23.6640625" style="338" customWidth="1"/>
    <col min="8455" max="8704" width="9.109375" style="338"/>
    <col min="8705" max="8705" width="43.33203125" style="338" customWidth="1"/>
    <col min="8706" max="8706" width="20.44140625" style="338" customWidth="1"/>
    <col min="8707" max="8707" width="16.5546875" style="338" customWidth="1"/>
    <col min="8708" max="8708" width="23.6640625" style="338" customWidth="1"/>
    <col min="8709" max="8709" width="13.88671875" style="338" customWidth="1"/>
    <col min="8710" max="8710" width="23.6640625" style="338" customWidth="1"/>
    <col min="8711" max="8960" width="9.109375" style="338"/>
    <col min="8961" max="8961" width="43.33203125" style="338" customWidth="1"/>
    <col min="8962" max="8962" width="20.44140625" style="338" customWidth="1"/>
    <col min="8963" max="8963" width="16.5546875" style="338" customWidth="1"/>
    <col min="8964" max="8964" width="23.6640625" style="338" customWidth="1"/>
    <col min="8965" max="8965" width="13.88671875" style="338" customWidth="1"/>
    <col min="8966" max="8966" width="23.6640625" style="338" customWidth="1"/>
    <col min="8967" max="9216" width="9.109375" style="338"/>
    <col min="9217" max="9217" width="43.33203125" style="338" customWidth="1"/>
    <col min="9218" max="9218" width="20.44140625" style="338" customWidth="1"/>
    <col min="9219" max="9219" width="16.5546875" style="338" customWidth="1"/>
    <col min="9220" max="9220" width="23.6640625" style="338" customWidth="1"/>
    <col min="9221" max="9221" width="13.88671875" style="338" customWidth="1"/>
    <col min="9222" max="9222" width="23.6640625" style="338" customWidth="1"/>
    <col min="9223" max="9472" width="9.109375" style="338"/>
    <col min="9473" max="9473" width="43.33203125" style="338" customWidth="1"/>
    <col min="9474" max="9474" width="20.44140625" style="338" customWidth="1"/>
    <col min="9475" max="9475" width="16.5546875" style="338" customWidth="1"/>
    <col min="9476" max="9476" width="23.6640625" style="338" customWidth="1"/>
    <col min="9477" max="9477" width="13.88671875" style="338" customWidth="1"/>
    <col min="9478" max="9478" width="23.6640625" style="338" customWidth="1"/>
    <col min="9479" max="9728" width="9.109375" style="338"/>
    <col min="9729" max="9729" width="43.33203125" style="338" customWidth="1"/>
    <col min="9730" max="9730" width="20.44140625" style="338" customWidth="1"/>
    <col min="9731" max="9731" width="16.5546875" style="338" customWidth="1"/>
    <col min="9732" max="9732" width="23.6640625" style="338" customWidth="1"/>
    <col min="9733" max="9733" width="13.88671875" style="338" customWidth="1"/>
    <col min="9734" max="9734" width="23.6640625" style="338" customWidth="1"/>
    <col min="9735" max="9984" width="9.109375" style="338"/>
    <col min="9985" max="9985" width="43.33203125" style="338" customWidth="1"/>
    <col min="9986" max="9986" width="20.44140625" style="338" customWidth="1"/>
    <col min="9987" max="9987" width="16.5546875" style="338" customWidth="1"/>
    <col min="9988" max="9988" width="23.6640625" style="338" customWidth="1"/>
    <col min="9989" max="9989" width="13.88671875" style="338" customWidth="1"/>
    <col min="9990" max="9990" width="23.6640625" style="338" customWidth="1"/>
    <col min="9991" max="10240" width="9.109375" style="338"/>
    <col min="10241" max="10241" width="43.33203125" style="338" customWidth="1"/>
    <col min="10242" max="10242" width="20.44140625" style="338" customWidth="1"/>
    <col min="10243" max="10243" width="16.5546875" style="338" customWidth="1"/>
    <col min="10244" max="10244" width="23.6640625" style="338" customWidth="1"/>
    <col min="10245" max="10245" width="13.88671875" style="338" customWidth="1"/>
    <col min="10246" max="10246" width="23.6640625" style="338" customWidth="1"/>
    <col min="10247" max="10496" width="9.109375" style="338"/>
    <col min="10497" max="10497" width="43.33203125" style="338" customWidth="1"/>
    <col min="10498" max="10498" width="20.44140625" style="338" customWidth="1"/>
    <col min="10499" max="10499" width="16.5546875" style="338" customWidth="1"/>
    <col min="10500" max="10500" width="23.6640625" style="338" customWidth="1"/>
    <col min="10501" max="10501" width="13.88671875" style="338" customWidth="1"/>
    <col min="10502" max="10502" width="23.6640625" style="338" customWidth="1"/>
    <col min="10503" max="10752" width="9.109375" style="338"/>
    <col min="10753" max="10753" width="43.33203125" style="338" customWidth="1"/>
    <col min="10754" max="10754" width="20.44140625" style="338" customWidth="1"/>
    <col min="10755" max="10755" width="16.5546875" style="338" customWidth="1"/>
    <col min="10756" max="10756" width="23.6640625" style="338" customWidth="1"/>
    <col min="10757" max="10757" width="13.88671875" style="338" customWidth="1"/>
    <col min="10758" max="10758" width="23.6640625" style="338" customWidth="1"/>
    <col min="10759" max="11008" width="9.109375" style="338"/>
    <col min="11009" max="11009" width="43.33203125" style="338" customWidth="1"/>
    <col min="11010" max="11010" width="20.44140625" style="338" customWidth="1"/>
    <col min="11011" max="11011" width="16.5546875" style="338" customWidth="1"/>
    <col min="11012" max="11012" width="23.6640625" style="338" customWidth="1"/>
    <col min="11013" max="11013" width="13.88671875" style="338" customWidth="1"/>
    <col min="11014" max="11014" width="23.6640625" style="338" customWidth="1"/>
    <col min="11015" max="11264" width="9.109375" style="338"/>
    <col min="11265" max="11265" width="43.33203125" style="338" customWidth="1"/>
    <col min="11266" max="11266" width="20.44140625" style="338" customWidth="1"/>
    <col min="11267" max="11267" width="16.5546875" style="338" customWidth="1"/>
    <col min="11268" max="11268" width="23.6640625" style="338" customWidth="1"/>
    <col min="11269" max="11269" width="13.88671875" style="338" customWidth="1"/>
    <col min="11270" max="11270" width="23.6640625" style="338" customWidth="1"/>
    <col min="11271" max="11520" width="9.109375" style="338"/>
    <col min="11521" max="11521" width="43.33203125" style="338" customWidth="1"/>
    <col min="11522" max="11522" width="20.44140625" style="338" customWidth="1"/>
    <col min="11523" max="11523" width="16.5546875" style="338" customWidth="1"/>
    <col min="11524" max="11524" width="23.6640625" style="338" customWidth="1"/>
    <col min="11525" max="11525" width="13.88671875" style="338" customWidth="1"/>
    <col min="11526" max="11526" width="23.6640625" style="338" customWidth="1"/>
    <col min="11527" max="11776" width="9.109375" style="338"/>
    <col min="11777" max="11777" width="43.33203125" style="338" customWidth="1"/>
    <col min="11778" max="11778" width="20.44140625" style="338" customWidth="1"/>
    <col min="11779" max="11779" width="16.5546875" style="338" customWidth="1"/>
    <col min="11780" max="11780" width="23.6640625" style="338" customWidth="1"/>
    <col min="11781" max="11781" width="13.88671875" style="338" customWidth="1"/>
    <col min="11782" max="11782" width="23.6640625" style="338" customWidth="1"/>
    <col min="11783" max="12032" width="9.109375" style="338"/>
    <col min="12033" max="12033" width="43.33203125" style="338" customWidth="1"/>
    <col min="12034" max="12034" width="20.44140625" style="338" customWidth="1"/>
    <col min="12035" max="12035" width="16.5546875" style="338" customWidth="1"/>
    <col min="12036" max="12036" width="23.6640625" style="338" customWidth="1"/>
    <col min="12037" max="12037" width="13.88671875" style="338" customWidth="1"/>
    <col min="12038" max="12038" width="23.6640625" style="338" customWidth="1"/>
    <col min="12039" max="12288" width="9.109375" style="338"/>
    <col min="12289" max="12289" width="43.33203125" style="338" customWidth="1"/>
    <col min="12290" max="12290" width="20.44140625" style="338" customWidth="1"/>
    <col min="12291" max="12291" width="16.5546875" style="338" customWidth="1"/>
    <col min="12292" max="12292" width="23.6640625" style="338" customWidth="1"/>
    <col min="12293" max="12293" width="13.88671875" style="338" customWidth="1"/>
    <col min="12294" max="12294" width="23.6640625" style="338" customWidth="1"/>
    <col min="12295" max="12544" width="9.109375" style="338"/>
    <col min="12545" max="12545" width="43.33203125" style="338" customWidth="1"/>
    <col min="12546" max="12546" width="20.44140625" style="338" customWidth="1"/>
    <col min="12547" max="12547" width="16.5546875" style="338" customWidth="1"/>
    <col min="12548" max="12548" width="23.6640625" style="338" customWidth="1"/>
    <col min="12549" max="12549" width="13.88671875" style="338" customWidth="1"/>
    <col min="12550" max="12550" width="23.6640625" style="338" customWidth="1"/>
    <col min="12551" max="12800" width="9.109375" style="338"/>
    <col min="12801" max="12801" width="43.33203125" style="338" customWidth="1"/>
    <col min="12802" max="12802" width="20.44140625" style="338" customWidth="1"/>
    <col min="12803" max="12803" width="16.5546875" style="338" customWidth="1"/>
    <col min="12804" max="12804" width="23.6640625" style="338" customWidth="1"/>
    <col min="12805" max="12805" width="13.88671875" style="338" customWidth="1"/>
    <col min="12806" max="12806" width="23.6640625" style="338" customWidth="1"/>
    <col min="12807" max="13056" width="9.109375" style="338"/>
    <col min="13057" max="13057" width="43.33203125" style="338" customWidth="1"/>
    <col min="13058" max="13058" width="20.44140625" style="338" customWidth="1"/>
    <col min="13059" max="13059" width="16.5546875" style="338" customWidth="1"/>
    <col min="13060" max="13060" width="23.6640625" style="338" customWidth="1"/>
    <col min="13061" max="13061" width="13.88671875" style="338" customWidth="1"/>
    <col min="13062" max="13062" width="23.6640625" style="338" customWidth="1"/>
    <col min="13063" max="13312" width="9.109375" style="338"/>
    <col min="13313" max="13313" width="43.33203125" style="338" customWidth="1"/>
    <col min="13314" max="13314" width="20.44140625" style="338" customWidth="1"/>
    <col min="13315" max="13315" width="16.5546875" style="338" customWidth="1"/>
    <col min="13316" max="13316" width="23.6640625" style="338" customWidth="1"/>
    <col min="13317" max="13317" width="13.88671875" style="338" customWidth="1"/>
    <col min="13318" max="13318" width="23.6640625" style="338" customWidth="1"/>
    <col min="13319" max="13568" width="9.109375" style="338"/>
    <col min="13569" max="13569" width="43.33203125" style="338" customWidth="1"/>
    <col min="13570" max="13570" width="20.44140625" style="338" customWidth="1"/>
    <col min="13571" max="13571" width="16.5546875" style="338" customWidth="1"/>
    <col min="13572" max="13572" width="23.6640625" style="338" customWidth="1"/>
    <col min="13573" max="13573" width="13.88671875" style="338" customWidth="1"/>
    <col min="13574" max="13574" width="23.6640625" style="338" customWidth="1"/>
    <col min="13575" max="13824" width="9.109375" style="338"/>
    <col min="13825" max="13825" width="43.33203125" style="338" customWidth="1"/>
    <col min="13826" max="13826" width="20.44140625" style="338" customWidth="1"/>
    <col min="13827" max="13827" width="16.5546875" style="338" customWidth="1"/>
    <col min="13828" max="13828" width="23.6640625" style="338" customWidth="1"/>
    <col min="13829" max="13829" width="13.88671875" style="338" customWidth="1"/>
    <col min="13830" max="13830" width="23.6640625" style="338" customWidth="1"/>
    <col min="13831" max="14080" width="9.109375" style="338"/>
    <col min="14081" max="14081" width="43.33203125" style="338" customWidth="1"/>
    <col min="14082" max="14082" width="20.44140625" style="338" customWidth="1"/>
    <col min="14083" max="14083" width="16.5546875" style="338" customWidth="1"/>
    <col min="14084" max="14084" width="23.6640625" style="338" customWidth="1"/>
    <col min="14085" max="14085" width="13.88671875" style="338" customWidth="1"/>
    <col min="14086" max="14086" width="23.6640625" style="338" customWidth="1"/>
    <col min="14087" max="14336" width="9.109375" style="338"/>
    <col min="14337" max="14337" width="43.33203125" style="338" customWidth="1"/>
    <col min="14338" max="14338" width="20.44140625" style="338" customWidth="1"/>
    <col min="14339" max="14339" width="16.5546875" style="338" customWidth="1"/>
    <col min="14340" max="14340" width="23.6640625" style="338" customWidth="1"/>
    <col min="14341" max="14341" width="13.88671875" style="338" customWidth="1"/>
    <col min="14342" max="14342" width="23.6640625" style="338" customWidth="1"/>
    <col min="14343" max="14592" width="9.109375" style="338"/>
    <col min="14593" max="14593" width="43.33203125" style="338" customWidth="1"/>
    <col min="14594" max="14594" width="20.44140625" style="338" customWidth="1"/>
    <col min="14595" max="14595" width="16.5546875" style="338" customWidth="1"/>
    <col min="14596" max="14596" width="23.6640625" style="338" customWidth="1"/>
    <col min="14597" max="14597" width="13.88671875" style="338" customWidth="1"/>
    <col min="14598" max="14598" width="23.6640625" style="338" customWidth="1"/>
    <col min="14599" max="14848" width="9.109375" style="338"/>
    <col min="14849" max="14849" width="43.33203125" style="338" customWidth="1"/>
    <col min="14850" max="14850" width="20.44140625" style="338" customWidth="1"/>
    <col min="14851" max="14851" width="16.5546875" style="338" customWidth="1"/>
    <col min="14852" max="14852" width="23.6640625" style="338" customWidth="1"/>
    <col min="14853" max="14853" width="13.88671875" style="338" customWidth="1"/>
    <col min="14854" max="14854" width="23.6640625" style="338" customWidth="1"/>
    <col min="14855" max="15104" width="9.109375" style="338"/>
    <col min="15105" max="15105" width="43.33203125" style="338" customWidth="1"/>
    <col min="15106" max="15106" width="20.44140625" style="338" customWidth="1"/>
    <col min="15107" max="15107" width="16.5546875" style="338" customWidth="1"/>
    <col min="15108" max="15108" width="23.6640625" style="338" customWidth="1"/>
    <col min="15109" max="15109" width="13.88671875" style="338" customWidth="1"/>
    <col min="15110" max="15110" width="23.6640625" style="338" customWidth="1"/>
    <col min="15111" max="15360" width="9.109375" style="338"/>
    <col min="15361" max="15361" width="43.33203125" style="338" customWidth="1"/>
    <col min="15362" max="15362" width="20.44140625" style="338" customWidth="1"/>
    <col min="15363" max="15363" width="16.5546875" style="338" customWidth="1"/>
    <col min="15364" max="15364" width="23.6640625" style="338" customWidth="1"/>
    <col min="15365" max="15365" width="13.88671875" style="338" customWidth="1"/>
    <col min="15366" max="15366" width="23.6640625" style="338" customWidth="1"/>
    <col min="15367" max="15616" width="9.109375" style="338"/>
    <col min="15617" max="15617" width="43.33203125" style="338" customWidth="1"/>
    <col min="15618" max="15618" width="20.44140625" style="338" customWidth="1"/>
    <col min="15619" max="15619" width="16.5546875" style="338" customWidth="1"/>
    <col min="15620" max="15620" width="23.6640625" style="338" customWidth="1"/>
    <col min="15621" max="15621" width="13.88671875" style="338" customWidth="1"/>
    <col min="15622" max="15622" width="23.6640625" style="338" customWidth="1"/>
    <col min="15623" max="15872" width="9.109375" style="338"/>
    <col min="15873" max="15873" width="43.33203125" style="338" customWidth="1"/>
    <col min="15874" max="15874" width="20.44140625" style="338" customWidth="1"/>
    <col min="15875" max="15875" width="16.5546875" style="338" customWidth="1"/>
    <col min="15876" max="15876" width="23.6640625" style="338" customWidth="1"/>
    <col min="15877" max="15877" width="13.88671875" style="338" customWidth="1"/>
    <col min="15878" max="15878" width="23.6640625" style="338" customWidth="1"/>
    <col min="15879" max="16128" width="9.109375" style="338"/>
    <col min="16129" max="16129" width="43.33203125" style="338" customWidth="1"/>
    <col min="16130" max="16130" width="20.44140625" style="338" customWidth="1"/>
    <col min="16131" max="16131" width="16.5546875" style="338" customWidth="1"/>
    <col min="16132" max="16132" width="23.6640625" style="338" customWidth="1"/>
    <col min="16133" max="16133" width="13.88671875" style="338" customWidth="1"/>
    <col min="16134" max="16134" width="23.6640625" style="338" customWidth="1"/>
    <col min="16135" max="16384" width="9.109375" style="338"/>
  </cols>
  <sheetData>
    <row r="1" spans="1:11" x14ac:dyDescent="0.3">
      <c r="A1" s="686"/>
      <c r="B1" s="686"/>
      <c r="C1" s="686"/>
      <c r="D1" s="686"/>
      <c r="E1" s="686"/>
      <c r="F1" s="686"/>
    </row>
    <row r="2" spans="1:11" x14ac:dyDescent="0.3">
      <c r="A2" s="487"/>
      <c r="B2" s="488"/>
      <c r="C2" s="488"/>
      <c r="D2" s="488"/>
      <c r="E2" s="488"/>
      <c r="F2" s="489"/>
    </row>
    <row r="3" spans="1:11" x14ac:dyDescent="0.3">
      <c r="A3" s="487"/>
      <c r="B3" s="488"/>
      <c r="C3" s="488"/>
      <c r="D3" s="488"/>
      <c r="E3" s="488"/>
      <c r="F3" s="489"/>
    </row>
    <row r="4" spans="1:11" x14ac:dyDescent="0.3">
      <c r="A4" s="490"/>
      <c r="B4" s="491"/>
      <c r="C4" s="491"/>
      <c r="D4" s="491"/>
      <c r="E4" s="491"/>
      <c r="F4" s="489"/>
    </row>
    <row r="5" spans="1:11" ht="31.2" x14ac:dyDescent="0.3">
      <c r="A5" s="492" t="s">
        <v>648</v>
      </c>
      <c r="B5" s="493" t="s">
        <v>649</v>
      </c>
      <c r="C5" s="493" t="s">
        <v>650</v>
      </c>
      <c r="D5" s="493" t="s">
        <v>651</v>
      </c>
      <c r="E5" s="493" t="s">
        <v>652</v>
      </c>
      <c r="F5" s="493" t="s">
        <v>653</v>
      </c>
    </row>
    <row r="6" spans="1:11" x14ac:dyDescent="0.3">
      <c r="A6" s="494" t="s">
        <v>654</v>
      </c>
      <c r="B6" s="495">
        <f>39102080+425304+3904000+207506+25000+363000-28187</f>
        <v>43998703</v>
      </c>
      <c r="C6" s="495"/>
      <c r="D6" s="495">
        <f>F6-B6</f>
        <v>5349536</v>
      </c>
      <c r="E6" s="495"/>
      <c r="F6" s="495">
        <f>39379600+425304+3904000+187372+25000+363000+5064001-38</f>
        <v>49348239</v>
      </c>
    </row>
    <row r="7" spans="1:11" x14ac:dyDescent="0.3">
      <c r="A7" s="496" t="s">
        <v>655</v>
      </c>
      <c r="B7" s="497">
        <f>3971000+403696+3588520+10538254+495000+1999572+136838892</f>
        <v>157834934</v>
      </c>
      <c r="C7" s="495"/>
      <c r="D7" s="495">
        <f>F7-B7</f>
        <v>-2294959</v>
      </c>
      <c r="E7" s="497"/>
      <c r="F7" s="497">
        <f>3971000+403696+3588520+15177561+495000+1906602+129997596</f>
        <v>155539975</v>
      </c>
    </row>
    <row r="8" spans="1:11" x14ac:dyDescent="0.3">
      <c r="A8" s="494" t="s">
        <v>656</v>
      </c>
      <c r="B8" s="495">
        <f>36194000+48042306+34375330+5289239</f>
        <v>123900875</v>
      </c>
      <c r="C8" s="495"/>
      <c r="D8" s="495">
        <f>F8-B8</f>
        <v>-9326005</v>
      </c>
      <c r="E8" s="495"/>
      <c r="F8" s="495">
        <f>35916480+45973650+32684740</f>
        <v>114574870</v>
      </c>
    </row>
    <row r="9" spans="1:11" ht="31.2" x14ac:dyDescent="0.3">
      <c r="A9" s="498" t="s">
        <v>657</v>
      </c>
      <c r="B9" s="495"/>
      <c r="C9" s="495"/>
      <c r="D9" s="495"/>
      <c r="E9" s="495"/>
      <c r="F9" s="495"/>
      <c r="G9" s="499"/>
      <c r="K9" s="500"/>
    </row>
    <row r="10" spans="1:11" x14ac:dyDescent="0.3">
      <c r="A10" s="501" t="s">
        <v>80</v>
      </c>
      <c r="B10" s="502">
        <f>SUM(B6:B8)</f>
        <v>325734512</v>
      </c>
      <c r="C10" s="502"/>
      <c r="D10" s="502">
        <f>SUM(D6:D8)</f>
        <v>-6271428</v>
      </c>
      <c r="E10" s="502">
        <v>0</v>
      </c>
      <c r="F10" s="502">
        <f>SUM(F6:F8)</f>
        <v>319463084</v>
      </c>
      <c r="H10" s="503"/>
      <c r="I10" s="500"/>
    </row>
    <row r="11" spans="1:11" x14ac:dyDescent="0.3">
      <c r="A11" s="490"/>
      <c r="B11" s="491"/>
      <c r="C11" s="491"/>
      <c r="D11" s="491"/>
      <c r="E11" s="491"/>
      <c r="F11" s="491"/>
      <c r="J11" s="500"/>
    </row>
    <row r="12" spans="1:11" x14ac:dyDescent="0.3">
      <c r="A12" s="490"/>
      <c r="B12" s="491"/>
      <c r="C12" s="491"/>
      <c r="D12" s="491"/>
      <c r="E12" s="491"/>
      <c r="F12" s="491"/>
      <c r="K12" s="500"/>
    </row>
    <row r="13" spans="1:11" x14ac:dyDescent="0.3">
      <c r="A13" s="490" t="s">
        <v>658</v>
      </c>
      <c r="B13" s="491"/>
      <c r="C13" s="491"/>
      <c r="D13" s="491"/>
      <c r="E13" s="491"/>
      <c r="F13" s="491"/>
    </row>
  </sheetData>
  <mergeCells count="1">
    <mergeCell ref="A1:F1"/>
  </mergeCells>
  <pageMargins left="0.7" right="0.7" top="0.75" bottom="0.75" header="0.3" footer="0.3"/>
  <pageSetup paperSize="9" orientation="landscape" r:id="rId1"/>
  <headerFooter>
    <oddHeader>&amp;LPécsely Község Önkormányzata&amp;C
INGATLANVAGYON NETTÓ ÉRTÉK 2016 ÉV
az önkormányzat 2016. évi költségvetési gazdálkodási beszámolójáról szóló
 8/2017. (V.30.) önkormányzati rendeletéhez&amp;R15.melléklet
&amp;P. oldal
 forint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4"/>
  <sheetViews>
    <sheetView view="pageLayout" zoomScaleNormal="100" workbookViewId="0">
      <selection activeCell="A5" sqref="A5"/>
    </sheetView>
  </sheetViews>
  <sheetFormatPr defaultRowHeight="15.6" x14ac:dyDescent="0.3"/>
  <cols>
    <col min="1" max="1" width="46.6640625" style="530" customWidth="1"/>
    <col min="2" max="2" width="9.109375" style="338"/>
    <col min="3" max="6" width="12.44140625" style="503" bestFit="1" customWidth="1"/>
    <col min="7" max="7" width="6.109375" style="540" bestFit="1" customWidth="1"/>
    <col min="8" max="8" width="12.33203125" style="338" customWidth="1"/>
    <col min="9" max="9" width="11" style="338" bestFit="1" customWidth="1"/>
    <col min="10" max="256" width="9.109375" style="338"/>
    <col min="257" max="257" width="46.6640625" style="338" customWidth="1"/>
    <col min="258" max="258" width="9.109375" style="338"/>
    <col min="259" max="259" width="11.88671875" style="338" customWidth="1"/>
    <col min="260" max="260" width="11.6640625" style="338" customWidth="1"/>
    <col min="261" max="261" width="11.44140625" style="338" customWidth="1"/>
    <col min="262" max="262" width="10.5546875" style="338" customWidth="1"/>
    <col min="263" max="263" width="8.5546875" style="338" customWidth="1"/>
    <col min="264" max="264" width="9.88671875" style="338" bestFit="1" customWidth="1"/>
    <col min="265" max="512" width="9.109375" style="338"/>
    <col min="513" max="513" width="46.6640625" style="338" customWidth="1"/>
    <col min="514" max="514" width="9.109375" style="338"/>
    <col min="515" max="515" width="11.88671875" style="338" customWidth="1"/>
    <col min="516" max="516" width="11.6640625" style="338" customWidth="1"/>
    <col min="517" max="517" width="11.44140625" style="338" customWidth="1"/>
    <col min="518" max="518" width="10.5546875" style="338" customWidth="1"/>
    <col min="519" max="519" width="8.5546875" style="338" customWidth="1"/>
    <col min="520" max="520" width="9.88671875" style="338" bestFit="1" customWidth="1"/>
    <col min="521" max="768" width="9.109375" style="338"/>
    <col min="769" max="769" width="46.6640625" style="338" customWidth="1"/>
    <col min="770" max="770" width="9.109375" style="338"/>
    <col min="771" max="771" width="11.88671875" style="338" customWidth="1"/>
    <col min="772" max="772" width="11.6640625" style="338" customWidth="1"/>
    <col min="773" max="773" width="11.44140625" style="338" customWidth="1"/>
    <col min="774" max="774" width="10.5546875" style="338" customWidth="1"/>
    <col min="775" max="775" width="8.5546875" style="338" customWidth="1"/>
    <col min="776" max="776" width="9.88671875" style="338" bestFit="1" customWidth="1"/>
    <col min="777" max="1024" width="9.109375" style="338"/>
    <col min="1025" max="1025" width="46.6640625" style="338" customWidth="1"/>
    <col min="1026" max="1026" width="9.109375" style="338"/>
    <col min="1027" max="1027" width="11.88671875" style="338" customWidth="1"/>
    <col min="1028" max="1028" width="11.6640625" style="338" customWidth="1"/>
    <col min="1029" max="1029" width="11.44140625" style="338" customWidth="1"/>
    <col min="1030" max="1030" width="10.5546875" style="338" customWidth="1"/>
    <col min="1031" max="1031" width="8.5546875" style="338" customWidth="1"/>
    <col min="1032" max="1032" width="9.88671875" style="338" bestFit="1" customWidth="1"/>
    <col min="1033" max="1280" width="9.109375" style="338"/>
    <col min="1281" max="1281" width="46.6640625" style="338" customWidth="1"/>
    <col min="1282" max="1282" width="9.109375" style="338"/>
    <col min="1283" max="1283" width="11.88671875" style="338" customWidth="1"/>
    <col min="1284" max="1284" width="11.6640625" style="338" customWidth="1"/>
    <col min="1285" max="1285" width="11.44140625" style="338" customWidth="1"/>
    <col min="1286" max="1286" width="10.5546875" style="338" customWidth="1"/>
    <col min="1287" max="1287" width="8.5546875" style="338" customWidth="1"/>
    <col min="1288" max="1288" width="9.88671875" style="338" bestFit="1" customWidth="1"/>
    <col min="1289" max="1536" width="9.109375" style="338"/>
    <col min="1537" max="1537" width="46.6640625" style="338" customWidth="1"/>
    <col min="1538" max="1538" width="9.109375" style="338"/>
    <col min="1539" max="1539" width="11.88671875" style="338" customWidth="1"/>
    <col min="1540" max="1540" width="11.6640625" style="338" customWidth="1"/>
    <col min="1541" max="1541" width="11.44140625" style="338" customWidth="1"/>
    <col min="1542" max="1542" width="10.5546875" style="338" customWidth="1"/>
    <col min="1543" max="1543" width="8.5546875" style="338" customWidth="1"/>
    <col min="1544" max="1544" width="9.88671875" style="338" bestFit="1" customWidth="1"/>
    <col min="1545" max="1792" width="9.109375" style="338"/>
    <col min="1793" max="1793" width="46.6640625" style="338" customWidth="1"/>
    <col min="1794" max="1794" width="9.109375" style="338"/>
    <col min="1795" max="1795" width="11.88671875" style="338" customWidth="1"/>
    <col min="1796" max="1796" width="11.6640625" style="338" customWidth="1"/>
    <col min="1797" max="1797" width="11.44140625" style="338" customWidth="1"/>
    <col min="1798" max="1798" width="10.5546875" style="338" customWidth="1"/>
    <col min="1799" max="1799" width="8.5546875" style="338" customWidth="1"/>
    <col min="1800" max="1800" width="9.88671875" style="338" bestFit="1" customWidth="1"/>
    <col min="1801" max="2048" width="9.109375" style="338"/>
    <col min="2049" max="2049" width="46.6640625" style="338" customWidth="1"/>
    <col min="2050" max="2050" width="9.109375" style="338"/>
    <col min="2051" max="2051" width="11.88671875" style="338" customWidth="1"/>
    <col min="2052" max="2052" width="11.6640625" style="338" customWidth="1"/>
    <col min="2053" max="2053" width="11.44140625" style="338" customWidth="1"/>
    <col min="2054" max="2054" width="10.5546875" style="338" customWidth="1"/>
    <col min="2055" max="2055" width="8.5546875" style="338" customWidth="1"/>
    <col min="2056" max="2056" width="9.88671875" style="338" bestFit="1" customWidth="1"/>
    <col min="2057" max="2304" width="9.109375" style="338"/>
    <col min="2305" max="2305" width="46.6640625" style="338" customWidth="1"/>
    <col min="2306" max="2306" width="9.109375" style="338"/>
    <col min="2307" max="2307" width="11.88671875" style="338" customWidth="1"/>
    <col min="2308" max="2308" width="11.6640625" style="338" customWidth="1"/>
    <col min="2309" max="2309" width="11.44140625" style="338" customWidth="1"/>
    <col min="2310" max="2310" width="10.5546875" style="338" customWidth="1"/>
    <col min="2311" max="2311" width="8.5546875" style="338" customWidth="1"/>
    <col min="2312" max="2312" width="9.88671875" style="338" bestFit="1" customWidth="1"/>
    <col min="2313" max="2560" width="9.109375" style="338"/>
    <col min="2561" max="2561" width="46.6640625" style="338" customWidth="1"/>
    <col min="2562" max="2562" width="9.109375" style="338"/>
    <col min="2563" max="2563" width="11.88671875" style="338" customWidth="1"/>
    <col min="2564" max="2564" width="11.6640625" style="338" customWidth="1"/>
    <col min="2565" max="2565" width="11.44140625" style="338" customWidth="1"/>
    <col min="2566" max="2566" width="10.5546875" style="338" customWidth="1"/>
    <col min="2567" max="2567" width="8.5546875" style="338" customWidth="1"/>
    <col min="2568" max="2568" width="9.88671875" style="338" bestFit="1" customWidth="1"/>
    <col min="2569" max="2816" width="9.109375" style="338"/>
    <col min="2817" max="2817" width="46.6640625" style="338" customWidth="1"/>
    <col min="2818" max="2818" width="9.109375" style="338"/>
    <col min="2819" max="2819" width="11.88671875" style="338" customWidth="1"/>
    <col min="2820" max="2820" width="11.6640625" style="338" customWidth="1"/>
    <col min="2821" max="2821" width="11.44140625" style="338" customWidth="1"/>
    <col min="2822" max="2822" width="10.5546875" style="338" customWidth="1"/>
    <col min="2823" max="2823" width="8.5546875" style="338" customWidth="1"/>
    <col min="2824" max="2824" width="9.88671875" style="338" bestFit="1" customWidth="1"/>
    <col min="2825" max="3072" width="9.109375" style="338"/>
    <col min="3073" max="3073" width="46.6640625" style="338" customWidth="1"/>
    <col min="3074" max="3074" width="9.109375" style="338"/>
    <col min="3075" max="3075" width="11.88671875" style="338" customWidth="1"/>
    <col min="3076" max="3076" width="11.6640625" style="338" customWidth="1"/>
    <col min="3077" max="3077" width="11.44140625" style="338" customWidth="1"/>
    <col min="3078" max="3078" width="10.5546875" style="338" customWidth="1"/>
    <col min="3079" max="3079" width="8.5546875" style="338" customWidth="1"/>
    <col min="3080" max="3080" width="9.88671875" style="338" bestFit="1" customWidth="1"/>
    <col min="3081" max="3328" width="9.109375" style="338"/>
    <col min="3329" max="3329" width="46.6640625" style="338" customWidth="1"/>
    <col min="3330" max="3330" width="9.109375" style="338"/>
    <col min="3331" max="3331" width="11.88671875" style="338" customWidth="1"/>
    <col min="3332" max="3332" width="11.6640625" style="338" customWidth="1"/>
    <col min="3333" max="3333" width="11.44140625" style="338" customWidth="1"/>
    <col min="3334" max="3334" width="10.5546875" style="338" customWidth="1"/>
    <col min="3335" max="3335" width="8.5546875" style="338" customWidth="1"/>
    <col min="3336" max="3336" width="9.88671875" style="338" bestFit="1" customWidth="1"/>
    <col min="3337" max="3584" width="9.109375" style="338"/>
    <col min="3585" max="3585" width="46.6640625" style="338" customWidth="1"/>
    <col min="3586" max="3586" width="9.109375" style="338"/>
    <col min="3587" max="3587" width="11.88671875" style="338" customWidth="1"/>
    <col min="3588" max="3588" width="11.6640625" style="338" customWidth="1"/>
    <col min="3589" max="3589" width="11.44140625" style="338" customWidth="1"/>
    <col min="3590" max="3590" width="10.5546875" style="338" customWidth="1"/>
    <col min="3591" max="3591" width="8.5546875" style="338" customWidth="1"/>
    <col min="3592" max="3592" width="9.88671875" style="338" bestFit="1" customWidth="1"/>
    <col min="3593" max="3840" width="9.109375" style="338"/>
    <col min="3841" max="3841" width="46.6640625" style="338" customWidth="1"/>
    <col min="3842" max="3842" width="9.109375" style="338"/>
    <col min="3843" max="3843" width="11.88671875" style="338" customWidth="1"/>
    <col min="3844" max="3844" width="11.6640625" style="338" customWidth="1"/>
    <col min="3845" max="3845" width="11.44140625" style="338" customWidth="1"/>
    <col min="3846" max="3846" width="10.5546875" style="338" customWidth="1"/>
    <col min="3847" max="3847" width="8.5546875" style="338" customWidth="1"/>
    <col min="3848" max="3848" width="9.88671875" style="338" bestFit="1" customWidth="1"/>
    <col min="3849" max="4096" width="9.109375" style="338"/>
    <col min="4097" max="4097" width="46.6640625" style="338" customWidth="1"/>
    <col min="4098" max="4098" width="9.109375" style="338"/>
    <col min="4099" max="4099" width="11.88671875" style="338" customWidth="1"/>
    <col min="4100" max="4100" width="11.6640625" style="338" customWidth="1"/>
    <col min="4101" max="4101" width="11.44140625" style="338" customWidth="1"/>
    <col min="4102" max="4102" width="10.5546875" style="338" customWidth="1"/>
    <col min="4103" max="4103" width="8.5546875" style="338" customWidth="1"/>
    <col min="4104" max="4104" width="9.88671875" style="338" bestFit="1" customWidth="1"/>
    <col min="4105" max="4352" width="9.109375" style="338"/>
    <col min="4353" max="4353" width="46.6640625" style="338" customWidth="1"/>
    <col min="4354" max="4354" width="9.109375" style="338"/>
    <col min="4355" max="4355" width="11.88671875" style="338" customWidth="1"/>
    <col min="4356" max="4356" width="11.6640625" style="338" customWidth="1"/>
    <col min="4357" max="4357" width="11.44140625" style="338" customWidth="1"/>
    <col min="4358" max="4358" width="10.5546875" style="338" customWidth="1"/>
    <col min="4359" max="4359" width="8.5546875" style="338" customWidth="1"/>
    <col min="4360" max="4360" width="9.88671875" style="338" bestFit="1" customWidth="1"/>
    <col min="4361" max="4608" width="9.109375" style="338"/>
    <col min="4609" max="4609" width="46.6640625" style="338" customWidth="1"/>
    <col min="4610" max="4610" width="9.109375" style="338"/>
    <col min="4611" max="4611" width="11.88671875" style="338" customWidth="1"/>
    <col min="4612" max="4612" width="11.6640625" style="338" customWidth="1"/>
    <col min="4613" max="4613" width="11.44140625" style="338" customWidth="1"/>
    <col min="4614" max="4614" width="10.5546875" style="338" customWidth="1"/>
    <col min="4615" max="4615" width="8.5546875" style="338" customWidth="1"/>
    <col min="4616" max="4616" width="9.88671875" style="338" bestFit="1" customWidth="1"/>
    <col min="4617" max="4864" width="9.109375" style="338"/>
    <col min="4865" max="4865" width="46.6640625" style="338" customWidth="1"/>
    <col min="4866" max="4866" width="9.109375" style="338"/>
    <col min="4867" max="4867" width="11.88671875" style="338" customWidth="1"/>
    <col min="4868" max="4868" width="11.6640625" style="338" customWidth="1"/>
    <col min="4869" max="4869" width="11.44140625" style="338" customWidth="1"/>
    <col min="4870" max="4870" width="10.5546875" style="338" customWidth="1"/>
    <col min="4871" max="4871" width="8.5546875" style="338" customWidth="1"/>
    <col min="4872" max="4872" width="9.88671875" style="338" bestFit="1" customWidth="1"/>
    <col min="4873" max="5120" width="9.109375" style="338"/>
    <col min="5121" max="5121" width="46.6640625" style="338" customWidth="1"/>
    <col min="5122" max="5122" width="9.109375" style="338"/>
    <col min="5123" max="5123" width="11.88671875" style="338" customWidth="1"/>
    <col min="5124" max="5124" width="11.6640625" style="338" customWidth="1"/>
    <col min="5125" max="5125" width="11.44140625" style="338" customWidth="1"/>
    <col min="5126" max="5126" width="10.5546875" style="338" customWidth="1"/>
    <col min="5127" max="5127" width="8.5546875" style="338" customWidth="1"/>
    <col min="5128" max="5128" width="9.88671875" style="338" bestFit="1" customWidth="1"/>
    <col min="5129" max="5376" width="9.109375" style="338"/>
    <col min="5377" max="5377" width="46.6640625" style="338" customWidth="1"/>
    <col min="5378" max="5378" width="9.109375" style="338"/>
    <col min="5379" max="5379" width="11.88671875" style="338" customWidth="1"/>
    <col min="5380" max="5380" width="11.6640625" style="338" customWidth="1"/>
    <col min="5381" max="5381" width="11.44140625" style="338" customWidth="1"/>
    <col min="5382" max="5382" width="10.5546875" style="338" customWidth="1"/>
    <col min="5383" max="5383" width="8.5546875" style="338" customWidth="1"/>
    <col min="5384" max="5384" width="9.88671875" style="338" bestFit="1" customWidth="1"/>
    <col min="5385" max="5632" width="9.109375" style="338"/>
    <col min="5633" max="5633" width="46.6640625" style="338" customWidth="1"/>
    <col min="5634" max="5634" width="9.109375" style="338"/>
    <col min="5635" max="5635" width="11.88671875" style="338" customWidth="1"/>
    <col min="5636" max="5636" width="11.6640625" style="338" customWidth="1"/>
    <col min="5637" max="5637" width="11.44140625" style="338" customWidth="1"/>
    <col min="5638" max="5638" width="10.5546875" style="338" customWidth="1"/>
    <col min="5639" max="5639" width="8.5546875" style="338" customWidth="1"/>
    <col min="5640" max="5640" width="9.88671875" style="338" bestFit="1" customWidth="1"/>
    <col min="5641" max="5888" width="9.109375" style="338"/>
    <col min="5889" max="5889" width="46.6640625" style="338" customWidth="1"/>
    <col min="5890" max="5890" width="9.109375" style="338"/>
    <col min="5891" max="5891" width="11.88671875" style="338" customWidth="1"/>
    <col min="5892" max="5892" width="11.6640625" style="338" customWidth="1"/>
    <col min="5893" max="5893" width="11.44140625" style="338" customWidth="1"/>
    <col min="5894" max="5894" width="10.5546875" style="338" customWidth="1"/>
    <col min="5895" max="5895" width="8.5546875" style="338" customWidth="1"/>
    <col min="5896" max="5896" width="9.88671875" style="338" bestFit="1" customWidth="1"/>
    <col min="5897" max="6144" width="9.109375" style="338"/>
    <col min="6145" max="6145" width="46.6640625" style="338" customWidth="1"/>
    <col min="6146" max="6146" width="9.109375" style="338"/>
    <col min="6147" max="6147" width="11.88671875" style="338" customWidth="1"/>
    <col min="6148" max="6148" width="11.6640625" style="338" customWidth="1"/>
    <col min="6149" max="6149" width="11.44140625" style="338" customWidth="1"/>
    <col min="6150" max="6150" width="10.5546875" style="338" customWidth="1"/>
    <col min="6151" max="6151" width="8.5546875" style="338" customWidth="1"/>
    <col min="6152" max="6152" width="9.88671875" style="338" bestFit="1" customWidth="1"/>
    <col min="6153" max="6400" width="9.109375" style="338"/>
    <col min="6401" max="6401" width="46.6640625" style="338" customWidth="1"/>
    <col min="6402" max="6402" width="9.109375" style="338"/>
    <col min="6403" max="6403" width="11.88671875" style="338" customWidth="1"/>
    <col min="6404" max="6404" width="11.6640625" style="338" customWidth="1"/>
    <col min="6405" max="6405" width="11.44140625" style="338" customWidth="1"/>
    <col min="6406" max="6406" width="10.5546875" style="338" customWidth="1"/>
    <col min="6407" max="6407" width="8.5546875" style="338" customWidth="1"/>
    <col min="6408" max="6408" width="9.88671875" style="338" bestFit="1" customWidth="1"/>
    <col min="6409" max="6656" width="9.109375" style="338"/>
    <col min="6657" max="6657" width="46.6640625" style="338" customWidth="1"/>
    <col min="6658" max="6658" width="9.109375" style="338"/>
    <col min="6659" max="6659" width="11.88671875" style="338" customWidth="1"/>
    <col min="6660" max="6660" width="11.6640625" style="338" customWidth="1"/>
    <col min="6661" max="6661" width="11.44140625" style="338" customWidth="1"/>
    <col min="6662" max="6662" width="10.5546875" style="338" customWidth="1"/>
    <col min="6663" max="6663" width="8.5546875" style="338" customWidth="1"/>
    <col min="6664" max="6664" width="9.88671875" style="338" bestFit="1" customWidth="1"/>
    <col min="6665" max="6912" width="9.109375" style="338"/>
    <col min="6913" max="6913" width="46.6640625" style="338" customWidth="1"/>
    <col min="6914" max="6914" width="9.109375" style="338"/>
    <col min="6915" max="6915" width="11.88671875" style="338" customWidth="1"/>
    <col min="6916" max="6916" width="11.6640625" style="338" customWidth="1"/>
    <col min="6917" max="6917" width="11.44140625" style="338" customWidth="1"/>
    <col min="6918" max="6918" width="10.5546875" style="338" customWidth="1"/>
    <col min="6919" max="6919" width="8.5546875" style="338" customWidth="1"/>
    <col min="6920" max="6920" width="9.88671875" style="338" bestFit="1" customWidth="1"/>
    <col min="6921" max="7168" width="9.109375" style="338"/>
    <col min="7169" max="7169" width="46.6640625" style="338" customWidth="1"/>
    <col min="7170" max="7170" width="9.109375" style="338"/>
    <col min="7171" max="7171" width="11.88671875" style="338" customWidth="1"/>
    <col min="7172" max="7172" width="11.6640625" style="338" customWidth="1"/>
    <col min="7173" max="7173" width="11.44140625" style="338" customWidth="1"/>
    <col min="7174" max="7174" width="10.5546875" style="338" customWidth="1"/>
    <col min="7175" max="7175" width="8.5546875" style="338" customWidth="1"/>
    <col min="7176" max="7176" width="9.88671875" style="338" bestFit="1" customWidth="1"/>
    <col min="7177" max="7424" width="9.109375" style="338"/>
    <col min="7425" max="7425" width="46.6640625" style="338" customWidth="1"/>
    <col min="7426" max="7426" width="9.109375" style="338"/>
    <col min="7427" max="7427" width="11.88671875" style="338" customWidth="1"/>
    <col min="7428" max="7428" width="11.6640625" style="338" customWidth="1"/>
    <col min="7429" max="7429" width="11.44140625" style="338" customWidth="1"/>
    <col min="7430" max="7430" width="10.5546875" style="338" customWidth="1"/>
    <col min="7431" max="7431" width="8.5546875" style="338" customWidth="1"/>
    <col min="7432" max="7432" width="9.88671875" style="338" bestFit="1" customWidth="1"/>
    <col min="7433" max="7680" width="9.109375" style="338"/>
    <col min="7681" max="7681" width="46.6640625" style="338" customWidth="1"/>
    <col min="7682" max="7682" width="9.109375" style="338"/>
    <col min="7683" max="7683" width="11.88671875" style="338" customWidth="1"/>
    <col min="7684" max="7684" width="11.6640625" style="338" customWidth="1"/>
    <col min="7685" max="7685" width="11.44140625" style="338" customWidth="1"/>
    <col min="7686" max="7686" width="10.5546875" style="338" customWidth="1"/>
    <col min="7687" max="7687" width="8.5546875" style="338" customWidth="1"/>
    <col min="7688" max="7688" width="9.88671875" style="338" bestFit="1" customWidth="1"/>
    <col min="7689" max="7936" width="9.109375" style="338"/>
    <col min="7937" max="7937" width="46.6640625" style="338" customWidth="1"/>
    <col min="7938" max="7938" width="9.109375" style="338"/>
    <col min="7939" max="7939" width="11.88671875" style="338" customWidth="1"/>
    <col min="7940" max="7940" width="11.6640625" style="338" customWidth="1"/>
    <col min="7941" max="7941" width="11.44140625" style="338" customWidth="1"/>
    <col min="7942" max="7942" width="10.5546875" style="338" customWidth="1"/>
    <col min="7943" max="7943" width="8.5546875" style="338" customWidth="1"/>
    <col min="7944" max="7944" width="9.88671875" style="338" bestFit="1" customWidth="1"/>
    <col min="7945" max="8192" width="9.109375" style="338"/>
    <col min="8193" max="8193" width="46.6640625" style="338" customWidth="1"/>
    <col min="8194" max="8194" width="9.109375" style="338"/>
    <col min="8195" max="8195" width="11.88671875" style="338" customWidth="1"/>
    <col min="8196" max="8196" width="11.6640625" style="338" customWidth="1"/>
    <col min="8197" max="8197" width="11.44140625" style="338" customWidth="1"/>
    <col min="8198" max="8198" width="10.5546875" style="338" customWidth="1"/>
    <col min="8199" max="8199" width="8.5546875" style="338" customWidth="1"/>
    <col min="8200" max="8200" width="9.88671875" style="338" bestFit="1" customWidth="1"/>
    <col min="8201" max="8448" width="9.109375" style="338"/>
    <col min="8449" max="8449" width="46.6640625" style="338" customWidth="1"/>
    <col min="8450" max="8450" width="9.109375" style="338"/>
    <col min="8451" max="8451" width="11.88671875" style="338" customWidth="1"/>
    <col min="8452" max="8452" width="11.6640625" style="338" customWidth="1"/>
    <col min="8453" max="8453" width="11.44140625" style="338" customWidth="1"/>
    <col min="8454" max="8454" width="10.5546875" style="338" customWidth="1"/>
    <col min="8455" max="8455" width="8.5546875" style="338" customWidth="1"/>
    <col min="8456" max="8456" width="9.88671875" style="338" bestFit="1" customWidth="1"/>
    <col min="8457" max="8704" width="9.109375" style="338"/>
    <col min="8705" max="8705" width="46.6640625" style="338" customWidth="1"/>
    <col min="8706" max="8706" width="9.109375" style="338"/>
    <col min="8707" max="8707" width="11.88671875" style="338" customWidth="1"/>
    <col min="8708" max="8708" width="11.6640625" style="338" customWidth="1"/>
    <col min="8709" max="8709" width="11.44140625" style="338" customWidth="1"/>
    <col min="8710" max="8710" width="10.5546875" style="338" customWidth="1"/>
    <col min="8711" max="8711" width="8.5546875" style="338" customWidth="1"/>
    <col min="8712" max="8712" width="9.88671875" style="338" bestFit="1" customWidth="1"/>
    <col min="8713" max="8960" width="9.109375" style="338"/>
    <col min="8961" max="8961" width="46.6640625" style="338" customWidth="1"/>
    <col min="8962" max="8962" width="9.109375" style="338"/>
    <col min="8963" max="8963" width="11.88671875" style="338" customWidth="1"/>
    <col min="8964" max="8964" width="11.6640625" style="338" customWidth="1"/>
    <col min="8965" max="8965" width="11.44140625" style="338" customWidth="1"/>
    <col min="8966" max="8966" width="10.5546875" style="338" customWidth="1"/>
    <col min="8967" max="8967" width="8.5546875" style="338" customWidth="1"/>
    <col min="8968" max="8968" width="9.88671875" style="338" bestFit="1" customWidth="1"/>
    <col min="8969" max="9216" width="9.109375" style="338"/>
    <col min="9217" max="9217" width="46.6640625" style="338" customWidth="1"/>
    <col min="9218" max="9218" width="9.109375" style="338"/>
    <col min="9219" max="9219" width="11.88671875" style="338" customWidth="1"/>
    <col min="9220" max="9220" width="11.6640625" style="338" customWidth="1"/>
    <col min="9221" max="9221" width="11.44140625" style="338" customWidth="1"/>
    <col min="9222" max="9222" width="10.5546875" style="338" customWidth="1"/>
    <col min="9223" max="9223" width="8.5546875" style="338" customWidth="1"/>
    <col min="9224" max="9224" width="9.88671875" style="338" bestFit="1" customWidth="1"/>
    <col min="9225" max="9472" width="9.109375" style="338"/>
    <col min="9473" max="9473" width="46.6640625" style="338" customWidth="1"/>
    <col min="9474" max="9474" width="9.109375" style="338"/>
    <col min="9475" max="9475" width="11.88671875" style="338" customWidth="1"/>
    <col min="9476" max="9476" width="11.6640625" style="338" customWidth="1"/>
    <col min="9477" max="9477" width="11.44140625" style="338" customWidth="1"/>
    <col min="9478" max="9478" width="10.5546875" style="338" customWidth="1"/>
    <col min="9479" max="9479" width="8.5546875" style="338" customWidth="1"/>
    <col min="9480" max="9480" width="9.88671875" style="338" bestFit="1" customWidth="1"/>
    <col min="9481" max="9728" width="9.109375" style="338"/>
    <col min="9729" max="9729" width="46.6640625" style="338" customWidth="1"/>
    <col min="9730" max="9730" width="9.109375" style="338"/>
    <col min="9731" max="9731" width="11.88671875" style="338" customWidth="1"/>
    <col min="9732" max="9732" width="11.6640625" style="338" customWidth="1"/>
    <col min="9733" max="9733" width="11.44140625" style="338" customWidth="1"/>
    <col min="9734" max="9734" width="10.5546875" style="338" customWidth="1"/>
    <col min="9735" max="9735" width="8.5546875" style="338" customWidth="1"/>
    <col min="9736" max="9736" width="9.88671875" style="338" bestFit="1" customWidth="1"/>
    <col min="9737" max="9984" width="9.109375" style="338"/>
    <col min="9985" max="9985" width="46.6640625" style="338" customWidth="1"/>
    <col min="9986" max="9986" width="9.109375" style="338"/>
    <col min="9987" max="9987" width="11.88671875" style="338" customWidth="1"/>
    <col min="9988" max="9988" width="11.6640625" style="338" customWidth="1"/>
    <col min="9989" max="9989" width="11.44140625" style="338" customWidth="1"/>
    <col min="9990" max="9990" width="10.5546875" style="338" customWidth="1"/>
    <col min="9991" max="9991" width="8.5546875" style="338" customWidth="1"/>
    <col min="9992" max="9992" width="9.88671875" style="338" bestFit="1" customWidth="1"/>
    <col min="9993" max="10240" width="9.109375" style="338"/>
    <col min="10241" max="10241" width="46.6640625" style="338" customWidth="1"/>
    <col min="10242" max="10242" width="9.109375" style="338"/>
    <col min="10243" max="10243" width="11.88671875" style="338" customWidth="1"/>
    <col min="10244" max="10244" width="11.6640625" style="338" customWidth="1"/>
    <col min="10245" max="10245" width="11.44140625" style="338" customWidth="1"/>
    <col min="10246" max="10246" width="10.5546875" style="338" customWidth="1"/>
    <col min="10247" max="10247" width="8.5546875" style="338" customWidth="1"/>
    <col min="10248" max="10248" width="9.88671875" style="338" bestFit="1" customWidth="1"/>
    <col min="10249" max="10496" width="9.109375" style="338"/>
    <col min="10497" max="10497" width="46.6640625" style="338" customWidth="1"/>
    <col min="10498" max="10498" width="9.109375" style="338"/>
    <col min="10499" max="10499" width="11.88671875" style="338" customWidth="1"/>
    <col min="10500" max="10500" width="11.6640625" style="338" customWidth="1"/>
    <col min="10501" max="10501" width="11.44140625" style="338" customWidth="1"/>
    <col min="10502" max="10502" width="10.5546875" style="338" customWidth="1"/>
    <col min="10503" max="10503" width="8.5546875" style="338" customWidth="1"/>
    <col min="10504" max="10504" width="9.88671875" style="338" bestFit="1" customWidth="1"/>
    <col min="10505" max="10752" width="9.109375" style="338"/>
    <col min="10753" max="10753" width="46.6640625" style="338" customWidth="1"/>
    <col min="10754" max="10754" width="9.109375" style="338"/>
    <col min="10755" max="10755" width="11.88671875" style="338" customWidth="1"/>
    <col min="10756" max="10756" width="11.6640625" style="338" customWidth="1"/>
    <col min="10757" max="10757" width="11.44140625" style="338" customWidth="1"/>
    <col min="10758" max="10758" width="10.5546875" style="338" customWidth="1"/>
    <col min="10759" max="10759" width="8.5546875" style="338" customWidth="1"/>
    <col min="10760" max="10760" width="9.88671875" style="338" bestFit="1" customWidth="1"/>
    <col min="10761" max="11008" width="9.109375" style="338"/>
    <col min="11009" max="11009" width="46.6640625" style="338" customWidth="1"/>
    <col min="11010" max="11010" width="9.109375" style="338"/>
    <col min="11011" max="11011" width="11.88671875" style="338" customWidth="1"/>
    <col min="11012" max="11012" width="11.6640625" style="338" customWidth="1"/>
    <col min="11013" max="11013" width="11.44140625" style="338" customWidth="1"/>
    <col min="11014" max="11014" width="10.5546875" style="338" customWidth="1"/>
    <col min="11015" max="11015" width="8.5546875" style="338" customWidth="1"/>
    <col min="11016" max="11016" width="9.88671875" style="338" bestFit="1" customWidth="1"/>
    <col min="11017" max="11264" width="9.109375" style="338"/>
    <col min="11265" max="11265" width="46.6640625" style="338" customWidth="1"/>
    <col min="11266" max="11266" width="9.109375" style="338"/>
    <col min="11267" max="11267" width="11.88671875" style="338" customWidth="1"/>
    <col min="11268" max="11268" width="11.6640625" style="338" customWidth="1"/>
    <col min="11269" max="11269" width="11.44140625" style="338" customWidth="1"/>
    <col min="11270" max="11270" width="10.5546875" style="338" customWidth="1"/>
    <col min="11271" max="11271" width="8.5546875" style="338" customWidth="1"/>
    <col min="11272" max="11272" width="9.88671875" style="338" bestFit="1" customWidth="1"/>
    <col min="11273" max="11520" width="9.109375" style="338"/>
    <col min="11521" max="11521" width="46.6640625" style="338" customWidth="1"/>
    <col min="11522" max="11522" width="9.109375" style="338"/>
    <col min="11523" max="11523" width="11.88671875" style="338" customWidth="1"/>
    <col min="11524" max="11524" width="11.6640625" style="338" customWidth="1"/>
    <col min="11525" max="11525" width="11.44140625" style="338" customWidth="1"/>
    <col min="11526" max="11526" width="10.5546875" style="338" customWidth="1"/>
    <col min="11527" max="11527" width="8.5546875" style="338" customWidth="1"/>
    <col min="11528" max="11528" width="9.88671875" style="338" bestFit="1" customWidth="1"/>
    <col min="11529" max="11776" width="9.109375" style="338"/>
    <col min="11777" max="11777" width="46.6640625" style="338" customWidth="1"/>
    <col min="11778" max="11778" width="9.109375" style="338"/>
    <col min="11779" max="11779" width="11.88671875" style="338" customWidth="1"/>
    <col min="11780" max="11780" width="11.6640625" style="338" customWidth="1"/>
    <col min="11781" max="11781" width="11.44140625" style="338" customWidth="1"/>
    <col min="11782" max="11782" width="10.5546875" style="338" customWidth="1"/>
    <col min="11783" max="11783" width="8.5546875" style="338" customWidth="1"/>
    <col min="11784" max="11784" width="9.88671875" style="338" bestFit="1" customWidth="1"/>
    <col min="11785" max="12032" width="9.109375" style="338"/>
    <col min="12033" max="12033" width="46.6640625" style="338" customWidth="1"/>
    <col min="12034" max="12034" width="9.109375" style="338"/>
    <col min="12035" max="12035" width="11.88671875" style="338" customWidth="1"/>
    <col min="12036" max="12036" width="11.6640625" style="338" customWidth="1"/>
    <col min="12037" max="12037" width="11.44140625" style="338" customWidth="1"/>
    <col min="12038" max="12038" width="10.5546875" style="338" customWidth="1"/>
    <col min="12039" max="12039" width="8.5546875" style="338" customWidth="1"/>
    <col min="12040" max="12040" width="9.88671875" style="338" bestFit="1" customWidth="1"/>
    <col min="12041" max="12288" width="9.109375" style="338"/>
    <col min="12289" max="12289" width="46.6640625" style="338" customWidth="1"/>
    <col min="12290" max="12290" width="9.109375" style="338"/>
    <col min="12291" max="12291" width="11.88671875" style="338" customWidth="1"/>
    <col min="12292" max="12292" width="11.6640625" style="338" customWidth="1"/>
    <col min="12293" max="12293" width="11.44140625" style="338" customWidth="1"/>
    <col min="12294" max="12294" width="10.5546875" style="338" customWidth="1"/>
    <col min="12295" max="12295" width="8.5546875" style="338" customWidth="1"/>
    <col min="12296" max="12296" width="9.88671875" style="338" bestFit="1" customWidth="1"/>
    <col min="12297" max="12544" width="9.109375" style="338"/>
    <col min="12545" max="12545" width="46.6640625" style="338" customWidth="1"/>
    <col min="12546" max="12546" width="9.109375" style="338"/>
    <col min="12547" max="12547" width="11.88671875" style="338" customWidth="1"/>
    <col min="12548" max="12548" width="11.6640625" style="338" customWidth="1"/>
    <col min="12549" max="12549" width="11.44140625" style="338" customWidth="1"/>
    <col min="12550" max="12550" width="10.5546875" style="338" customWidth="1"/>
    <col min="12551" max="12551" width="8.5546875" style="338" customWidth="1"/>
    <col min="12552" max="12552" width="9.88671875" style="338" bestFit="1" customWidth="1"/>
    <col min="12553" max="12800" width="9.109375" style="338"/>
    <col min="12801" max="12801" width="46.6640625" style="338" customWidth="1"/>
    <col min="12802" max="12802" width="9.109375" style="338"/>
    <col min="12803" max="12803" width="11.88671875" style="338" customWidth="1"/>
    <col min="12804" max="12804" width="11.6640625" style="338" customWidth="1"/>
    <col min="12805" max="12805" width="11.44140625" style="338" customWidth="1"/>
    <col min="12806" max="12806" width="10.5546875" style="338" customWidth="1"/>
    <col min="12807" max="12807" width="8.5546875" style="338" customWidth="1"/>
    <col min="12808" max="12808" width="9.88671875" style="338" bestFit="1" customWidth="1"/>
    <col min="12809" max="13056" width="9.109375" style="338"/>
    <col min="13057" max="13057" width="46.6640625" style="338" customWidth="1"/>
    <col min="13058" max="13058" width="9.109375" style="338"/>
    <col min="13059" max="13059" width="11.88671875" style="338" customWidth="1"/>
    <col min="13060" max="13060" width="11.6640625" style="338" customWidth="1"/>
    <col min="13061" max="13061" width="11.44140625" style="338" customWidth="1"/>
    <col min="13062" max="13062" width="10.5546875" style="338" customWidth="1"/>
    <col min="13063" max="13063" width="8.5546875" style="338" customWidth="1"/>
    <col min="13064" max="13064" width="9.88671875" style="338" bestFit="1" customWidth="1"/>
    <col min="13065" max="13312" width="9.109375" style="338"/>
    <col min="13313" max="13313" width="46.6640625" style="338" customWidth="1"/>
    <col min="13314" max="13314" width="9.109375" style="338"/>
    <col min="13315" max="13315" width="11.88671875" style="338" customWidth="1"/>
    <col min="13316" max="13316" width="11.6640625" style="338" customWidth="1"/>
    <col min="13317" max="13317" width="11.44140625" style="338" customWidth="1"/>
    <col min="13318" max="13318" width="10.5546875" style="338" customWidth="1"/>
    <col min="13319" max="13319" width="8.5546875" style="338" customWidth="1"/>
    <col min="13320" max="13320" width="9.88671875" style="338" bestFit="1" customWidth="1"/>
    <col min="13321" max="13568" width="9.109375" style="338"/>
    <col min="13569" max="13569" width="46.6640625" style="338" customWidth="1"/>
    <col min="13570" max="13570" width="9.109375" style="338"/>
    <col min="13571" max="13571" width="11.88671875" style="338" customWidth="1"/>
    <col min="13572" max="13572" width="11.6640625" style="338" customWidth="1"/>
    <col min="13573" max="13573" width="11.44140625" style="338" customWidth="1"/>
    <col min="13574" max="13574" width="10.5546875" style="338" customWidth="1"/>
    <col min="13575" max="13575" width="8.5546875" style="338" customWidth="1"/>
    <col min="13576" max="13576" width="9.88671875" style="338" bestFit="1" customWidth="1"/>
    <col min="13577" max="13824" width="9.109375" style="338"/>
    <col min="13825" max="13825" width="46.6640625" style="338" customWidth="1"/>
    <col min="13826" max="13826" width="9.109375" style="338"/>
    <col min="13827" max="13827" width="11.88671875" style="338" customWidth="1"/>
    <col min="13828" max="13828" width="11.6640625" style="338" customWidth="1"/>
    <col min="13829" max="13829" width="11.44140625" style="338" customWidth="1"/>
    <col min="13830" max="13830" width="10.5546875" style="338" customWidth="1"/>
    <col min="13831" max="13831" width="8.5546875" style="338" customWidth="1"/>
    <col min="13832" max="13832" width="9.88671875" style="338" bestFit="1" customWidth="1"/>
    <col min="13833" max="14080" width="9.109375" style="338"/>
    <col min="14081" max="14081" width="46.6640625" style="338" customWidth="1"/>
    <col min="14082" max="14082" width="9.109375" style="338"/>
    <col min="14083" max="14083" width="11.88671875" style="338" customWidth="1"/>
    <col min="14084" max="14084" width="11.6640625" style="338" customWidth="1"/>
    <col min="14085" max="14085" width="11.44140625" style="338" customWidth="1"/>
    <col min="14086" max="14086" width="10.5546875" style="338" customWidth="1"/>
    <col min="14087" max="14087" width="8.5546875" style="338" customWidth="1"/>
    <col min="14088" max="14088" width="9.88671875" style="338" bestFit="1" customWidth="1"/>
    <col min="14089" max="14336" width="9.109375" style="338"/>
    <col min="14337" max="14337" width="46.6640625" style="338" customWidth="1"/>
    <col min="14338" max="14338" width="9.109375" style="338"/>
    <col min="14339" max="14339" width="11.88671875" style="338" customWidth="1"/>
    <col min="14340" max="14340" width="11.6640625" style="338" customWidth="1"/>
    <col min="14341" max="14341" width="11.44140625" style="338" customWidth="1"/>
    <col min="14342" max="14342" width="10.5546875" style="338" customWidth="1"/>
    <col min="14343" max="14343" width="8.5546875" style="338" customWidth="1"/>
    <col min="14344" max="14344" width="9.88671875" style="338" bestFit="1" customWidth="1"/>
    <col min="14345" max="14592" width="9.109375" style="338"/>
    <col min="14593" max="14593" width="46.6640625" style="338" customWidth="1"/>
    <col min="14594" max="14594" width="9.109375" style="338"/>
    <col min="14595" max="14595" width="11.88671875" style="338" customWidth="1"/>
    <col min="14596" max="14596" width="11.6640625" style="338" customWidth="1"/>
    <col min="14597" max="14597" width="11.44140625" style="338" customWidth="1"/>
    <col min="14598" max="14598" width="10.5546875" style="338" customWidth="1"/>
    <col min="14599" max="14599" width="8.5546875" style="338" customWidth="1"/>
    <col min="14600" max="14600" width="9.88671875" style="338" bestFit="1" customWidth="1"/>
    <col min="14601" max="14848" width="9.109375" style="338"/>
    <col min="14849" max="14849" width="46.6640625" style="338" customWidth="1"/>
    <col min="14850" max="14850" width="9.109375" style="338"/>
    <col min="14851" max="14851" width="11.88671875" style="338" customWidth="1"/>
    <col min="14852" max="14852" width="11.6640625" style="338" customWidth="1"/>
    <col min="14853" max="14853" width="11.44140625" style="338" customWidth="1"/>
    <col min="14854" max="14854" width="10.5546875" style="338" customWidth="1"/>
    <col min="14855" max="14855" width="8.5546875" style="338" customWidth="1"/>
    <col min="14856" max="14856" width="9.88671875" style="338" bestFit="1" customWidth="1"/>
    <col min="14857" max="15104" width="9.109375" style="338"/>
    <col min="15105" max="15105" width="46.6640625" style="338" customWidth="1"/>
    <col min="15106" max="15106" width="9.109375" style="338"/>
    <col min="15107" max="15107" width="11.88671875" style="338" customWidth="1"/>
    <col min="15108" max="15108" width="11.6640625" style="338" customWidth="1"/>
    <col min="15109" max="15109" width="11.44140625" style="338" customWidth="1"/>
    <col min="15110" max="15110" width="10.5546875" style="338" customWidth="1"/>
    <col min="15111" max="15111" width="8.5546875" style="338" customWidth="1"/>
    <col min="15112" max="15112" width="9.88671875" style="338" bestFit="1" customWidth="1"/>
    <col min="15113" max="15360" width="9.109375" style="338"/>
    <col min="15361" max="15361" width="46.6640625" style="338" customWidth="1"/>
    <col min="15362" max="15362" width="9.109375" style="338"/>
    <col min="15363" max="15363" width="11.88671875" style="338" customWidth="1"/>
    <col min="15364" max="15364" width="11.6640625" style="338" customWidth="1"/>
    <col min="15365" max="15365" width="11.44140625" style="338" customWidth="1"/>
    <col min="15366" max="15366" width="10.5546875" style="338" customWidth="1"/>
    <col min="15367" max="15367" width="8.5546875" style="338" customWidth="1"/>
    <col min="15368" max="15368" width="9.88671875" style="338" bestFit="1" customWidth="1"/>
    <col min="15369" max="15616" width="9.109375" style="338"/>
    <col min="15617" max="15617" width="46.6640625" style="338" customWidth="1"/>
    <col min="15618" max="15618" width="9.109375" style="338"/>
    <col min="15619" max="15619" width="11.88671875" style="338" customWidth="1"/>
    <col min="15620" max="15620" width="11.6640625" style="338" customWidth="1"/>
    <col min="15621" max="15621" width="11.44140625" style="338" customWidth="1"/>
    <col min="15622" max="15622" width="10.5546875" style="338" customWidth="1"/>
    <col min="15623" max="15623" width="8.5546875" style="338" customWidth="1"/>
    <col min="15624" max="15624" width="9.88671875" style="338" bestFit="1" customWidth="1"/>
    <col min="15625" max="15872" width="9.109375" style="338"/>
    <col min="15873" max="15873" width="46.6640625" style="338" customWidth="1"/>
    <col min="15874" max="15874" width="9.109375" style="338"/>
    <col min="15875" max="15875" width="11.88671875" style="338" customWidth="1"/>
    <col min="15876" max="15876" width="11.6640625" style="338" customWidth="1"/>
    <col min="15877" max="15877" width="11.44140625" style="338" customWidth="1"/>
    <col min="15878" max="15878" width="10.5546875" style="338" customWidth="1"/>
    <col min="15879" max="15879" width="8.5546875" style="338" customWidth="1"/>
    <col min="15880" max="15880" width="9.88671875" style="338" bestFit="1" customWidth="1"/>
    <col min="15881" max="16128" width="9.109375" style="338"/>
    <col min="16129" max="16129" width="46.6640625" style="338" customWidth="1"/>
    <col min="16130" max="16130" width="9.109375" style="338"/>
    <col min="16131" max="16131" width="11.88671875" style="338" customWidth="1"/>
    <col min="16132" max="16132" width="11.6640625" style="338" customWidth="1"/>
    <col min="16133" max="16133" width="11.44140625" style="338" customWidth="1"/>
    <col min="16134" max="16134" width="10.5546875" style="338" customWidth="1"/>
    <col min="16135" max="16135" width="8.5546875" style="338" customWidth="1"/>
    <col min="16136" max="16136" width="9.88671875" style="338" bestFit="1" customWidth="1"/>
    <col min="16137" max="16384" width="9.109375" style="338"/>
  </cols>
  <sheetData>
    <row r="1" spans="1:9" x14ac:dyDescent="0.3">
      <c r="A1" s="504"/>
      <c r="B1" s="490"/>
      <c r="C1" s="491"/>
      <c r="D1" s="491"/>
      <c r="E1" s="491"/>
      <c r="F1" s="491"/>
      <c r="G1" s="505"/>
    </row>
    <row r="2" spans="1:9" x14ac:dyDescent="0.3">
      <c r="A2" s="686" t="s">
        <v>659</v>
      </c>
      <c r="B2" s="686"/>
      <c r="C2" s="686"/>
      <c r="D2" s="686"/>
      <c r="E2" s="686"/>
      <c r="F2" s="686"/>
      <c r="G2" s="686"/>
    </row>
    <row r="3" spans="1:9" x14ac:dyDescent="0.3">
      <c r="A3" s="686" t="s">
        <v>660</v>
      </c>
      <c r="B3" s="686"/>
      <c r="C3" s="686"/>
      <c r="D3" s="686"/>
      <c r="E3" s="686"/>
      <c r="F3" s="686"/>
      <c r="G3" s="686"/>
    </row>
    <row r="4" spans="1:9" x14ac:dyDescent="0.3">
      <c r="A4" s="506"/>
      <c r="B4" s="507" t="s">
        <v>574</v>
      </c>
      <c r="C4" s="687" t="s">
        <v>661</v>
      </c>
      <c r="D4" s="687"/>
      <c r="E4" s="687" t="s">
        <v>662</v>
      </c>
      <c r="F4" s="687"/>
      <c r="G4" s="688" t="s">
        <v>314</v>
      </c>
    </row>
    <row r="5" spans="1:9" x14ac:dyDescent="0.3">
      <c r="A5" s="506" t="s">
        <v>663</v>
      </c>
      <c r="B5" s="508"/>
      <c r="C5" s="509" t="s">
        <v>664</v>
      </c>
      <c r="D5" s="509" t="s">
        <v>665</v>
      </c>
      <c r="E5" s="509" t="s">
        <v>664</v>
      </c>
      <c r="F5" s="509" t="s">
        <v>665</v>
      </c>
      <c r="G5" s="688"/>
    </row>
    <row r="6" spans="1:9" x14ac:dyDescent="0.3">
      <c r="A6" s="510" t="s">
        <v>550</v>
      </c>
      <c r="B6" s="511" t="s">
        <v>551</v>
      </c>
      <c r="C6" s="687" t="s">
        <v>666</v>
      </c>
      <c r="D6" s="687"/>
      <c r="E6" s="687" t="s">
        <v>666</v>
      </c>
      <c r="F6" s="687"/>
      <c r="G6" s="512" t="s">
        <v>554</v>
      </c>
    </row>
    <row r="7" spans="1:9" ht="31.2" x14ac:dyDescent="0.3">
      <c r="A7" s="513" t="s">
        <v>667</v>
      </c>
      <c r="B7" s="507" t="s">
        <v>668</v>
      </c>
      <c r="C7" s="514">
        <f t="shared" ref="C7:D7" si="0">C8+C12+C37+C29</f>
        <v>502982689</v>
      </c>
      <c r="D7" s="514">
        <f t="shared" si="0"/>
        <v>344540938</v>
      </c>
      <c r="E7" s="514">
        <f>E8+E12+E37+E29</f>
        <v>510294633</v>
      </c>
      <c r="F7" s="514">
        <f>F8+F12+F37+F29</f>
        <v>338022535</v>
      </c>
      <c r="G7" s="515">
        <f>F7/D7*100</f>
        <v>98.108090423785868</v>
      </c>
      <c r="H7" s="503"/>
      <c r="I7" s="503"/>
    </row>
    <row r="8" spans="1:9" x14ac:dyDescent="0.3">
      <c r="A8" s="513" t="s">
        <v>669</v>
      </c>
      <c r="B8" s="507" t="s">
        <v>668</v>
      </c>
      <c r="C8" s="514">
        <f t="shared" ref="C8:D8" si="1">SUM(C9:C11)</f>
        <v>0</v>
      </c>
      <c r="D8" s="514">
        <f t="shared" si="1"/>
        <v>0</v>
      </c>
      <c r="E8" s="514">
        <f>SUM(E9:E11)</f>
        <v>7289580</v>
      </c>
      <c r="F8" s="514">
        <f>SUM(F9:F11)</f>
        <v>951920</v>
      </c>
      <c r="G8" s="515"/>
      <c r="H8" s="503"/>
      <c r="I8" s="503"/>
    </row>
    <row r="9" spans="1:9" x14ac:dyDescent="0.3">
      <c r="A9" s="516" t="s">
        <v>670</v>
      </c>
      <c r="B9" s="517" t="s">
        <v>671</v>
      </c>
      <c r="C9" s="518"/>
      <c r="D9" s="518"/>
      <c r="E9" s="518"/>
      <c r="F9" s="518"/>
      <c r="G9" s="519"/>
      <c r="H9" s="503"/>
      <c r="I9" s="503"/>
    </row>
    <row r="10" spans="1:9" ht="18.75" customHeight="1" x14ac:dyDescent="0.3">
      <c r="A10" s="520" t="s">
        <v>672</v>
      </c>
      <c r="B10" s="517" t="s">
        <v>673</v>
      </c>
      <c r="C10" s="518"/>
      <c r="D10" s="518"/>
      <c r="E10" s="518"/>
      <c r="F10" s="518"/>
      <c r="G10" s="519"/>
      <c r="H10" s="503"/>
      <c r="I10" s="503"/>
    </row>
    <row r="11" spans="1:9" x14ac:dyDescent="0.3">
      <c r="A11" s="520" t="s">
        <v>674</v>
      </c>
      <c r="B11" s="517" t="s">
        <v>675</v>
      </c>
      <c r="C11" s="518"/>
      <c r="D11" s="518"/>
      <c r="E11" s="518">
        <v>7289580</v>
      </c>
      <c r="F11" s="518">
        <v>951920</v>
      </c>
      <c r="G11" s="515"/>
      <c r="H11" s="503"/>
      <c r="I11" s="503"/>
    </row>
    <row r="12" spans="1:9" x14ac:dyDescent="0.3">
      <c r="A12" s="513" t="s">
        <v>676</v>
      </c>
      <c r="B12" s="507" t="s">
        <v>677</v>
      </c>
      <c r="C12" s="514">
        <f t="shared" ref="C12:D12" si="2">C13+C18+C23</f>
        <v>499432045</v>
      </c>
      <c r="D12" s="514">
        <f t="shared" si="2"/>
        <v>340990294</v>
      </c>
      <c r="E12" s="514">
        <f>E13+E18+E23</f>
        <v>499454409</v>
      </c>
      <c r="F12" s="514">
        <f>F13+F18+F23</f>
        <v>333519971</v>
      </c>
      <c r="G12" s="515">
        <f>F12/D12*100</f>
        <v>97.809227086094126</v>
      </c>
      <c r="H12" s="503"/>
      <c r="I12" s="503"/>
    </row>
    <row r="13" spans="1:9" ht="31.2" x14ac:dyDescent="0.3">
      <c r="A13" s="513" t="s">
        <v>678</v>
      </c>
      <c r="B13" s="507" t="s">
        <v>679</v>
      </c>
      <c r="C13" s="514">
        <f t="shared" ref="C13:D13" si="3">C14+C16+C17</f>
        <v>473440553</v>
      </c>
      <c r="D13" s="521">
        <f t="shared" si="3"/>
        <v>325734512</v>
      </c>
      <c r="E13" s="514">
        <f>E14+E16+E17</f>
        <v>478510535</v>
      </c>
      <c r="F13" s="514">
        <f>F14+F16+F17</f>
        <v>319463084</v>
      </c>
      <c r="G13" s="515">
        <f>F13/D13*100</f>
        <v>98.074681137870954</v>
      </c>
      <c r="H13" s="503"/>
      <c r="I13" s="503"/>
    </row>
    <row r="14" spans="1:9" ht="31.2" x14ac:dyDescent="0.3">
      <c r="A14" s="520" t="s">
        <v>680</v>
      </c>
      <c r="B14" s="517" t="s">
        <v>681</v>
      </c>
      <c r="C14" s="518">
        <f>36194000+68955107+56353000+7507956</f>
        <v>169010063</v>
      </c>
      <c r="D14" s="518">
        <f>'15.sz.tábla'!B8</f>
        <v>123900875</v>
      </c>
      <c r="E14" s="518">
        <f>35916480+68955107+56353000</f>
        <v>161224587</v>
      </c>
      <c r="F14" s="518">
        <f>'15.sz.tábla'!F8</f>
        <v>114574870</v>
      </c>
      <c r="G14" s="519">
        <f>F14/D14*100</f>
        <v>92.473011187370545</v>
      </c>
      <c r="H14" s="503"/>
      <c r="I14" s="503"/>
    </row>
    <row r="15" spans="1:9" ht="31.2" x14ac:dyDescent="0.3">
      <c r="A15" s="522" t="s">
        <v>682</v>
      </c>
      <c r="B15" s="517" t="s">
        <v>590</v>
      </c>
      <c r="C15" s="518"/>
      <c r="D15" s="523"/>
      <c r="E15" s="523"/>
      <c r="F15" s="523"/>
      <c r="G15" s="519"/>
      <c r="H15" s="503"/>
      <c r="I15" s="503"/>
    </row>
    <row r="16" spans="1:9" ht="31.2" x14ac:dyDescent="0.3">
      <c r="A16" s="520" t="s">
        <v>683</v>
      </c>
      <c r="B16" s="517" t="s">
        <v>591</v>
      </c>
      <c r="C16" s="518">
        <f>3971000+403696+3588520+19857306+495000+228043258+3245600</f>
        <v>259604380</v>
      </c>
      <c r="D16" s="518">
        <f>'15.sz.tábla'!B7</f>
        <v>157834934</v>
      </c>
      <c r="E16" s="518">
        <f>3971000+403696+3588520+24927288+495000+3245600+228043258</f>
        <v>264674362</v>
      </c>
      <c r="F16" s="518">
        <f>'15.sz.tábla'!F7</f>
        <v>155539975</v>
      </c>
      <c r="G16" s="519">
        <f>F16/D16*100</f>
        <v>98.545975252854987</v>
      </c>
      <c r="H16" s="503"/>
      <c r="I16" s="503"/>
    </row>
    <row r="17" spans="1:256" ht="31.2" x14ac:dyDescent="0.3">
      <c r="A17" s="520" t="s">
        <v>684</v>
      </c>
      <c r="B17" s="517" t="s">
        <v>598</v>
      </c>
      <c r="C17" s="518">
        <f>39102080+425304+3904000+1006726+25000+363000</f>
        <v>44826110</v>
      </c>
      <c r="D17" s="518">
        <f>'15.sz.tábla'!B6</f>
        <v>43998703</v>
      </c>
      <c r="E17" s="518">
        <f>39379600+425304+3904000+1006726+25000+363000+7507956</f>
        <v>52611586</v>
      </c>
      <c r="F17" s="518">
        <f>'15.sz.tábla'!F6</f>
        <v>49348239</v>
      </c>
      <c r="G17" s="519">
        <f>F17/D17*100</f>
        <v>112.15839475995463</v>
      </c>
      <c r="H17" s="503"/>
      <c r="I17" s="503"/>
    </row>
    <row r="18" spans="1:256" ht="31.2" x14ac:dyDescent="0.3">
      <c r="A18" s="513" t="s">
        <v>685</v>
      </c>
      <c r="B18" s="507" t="s">
        <v>603</v>
      </c>
      <c r="C18" s="514">
        <f>C19+C20+C21</f>
        <v>20135566</v>
      </c>
      <c r="D18" s="514">
        <f>D19+D20+D21</f>
        <v>9399856</v>
      </c>
      <c r="E18" s="514">
        <f>E19+E20+E21</f>
        <v>15906471</v>
      </c>
      <c r="F18" s="514">
        <f>F19+F20+F21</f>
        <v>9019484</v>
      </c>
      <c r="G18" s="515">
        <f>F18/D18*100</f>
        <v>95.953427371653362</v>
      </c>
      <c r="H18" s="503"/>
      <c r="I18" s="503"/>
    </row>
    <row r="19" spans="1:256" ht="31.2" x14ac:dyDescent="0.3">
      <c r="A19" s="522" t="s">
        <v>686</v>
      </c>
      <c r="B19" s="517" t="s">
        <v>604</v>
      </c>
      <c r="C19" s="518"/>
      <c r="D19" s="523"/>
      <c r="E19" s="523"/>
      <c r="F19" s="523"/>
      <c r="G19" s="519"/>
      <c r="H19" s="503"/>
      <c r="I19" s="503"/>
    </row>
    <row r="20" spans="1:256" ht="31.2" x14ac:dyDescent="0.3">
      <c r="A20" s="522" t="s">
        <v>687</v>
      </c>
      <c r="B20" s="511" t="s">
        <v>606</v>
      </c>
      <c r="C20" s="523">
        <v>1076750</v>
      </c>
      <c r="D20" s="523">
        <f>323653+3</f>
        <v>323656</v>
      </c>
      <c r="E20" s="523">
        <v>373250</v>
      </c>
      <c r="F20" s="523">
        <v>203917</v>
      </c>
      <c r="G20" s="519"/>
      <c r="H20" s="503"/>
      <c r="I20" s="503"/>
    </row>
    <row r="21" spans="1:256" x14ac:dyDescent="0.3">
      <c r="A21" s="522" t="s">
        <v>688</v>
      </c>
      <c r="B21" s="517" t="s">
        <v>689</v>
      </c>
      <c r="C21" s="518">
        <f>200000+7650556+11208260</f>
        <v>19058816</v>
      </c>
      <c r="D21" s="523">
        <f>63260+659682+8353258</f>
        <v>9076200</v>
      </c>
      <c r="E21" s="523">
        <f>200000+3956062+11208260+168899</f>
        <v>15533221</v>
      </c>
      <c r="F21" s="523">
        <f>34260+2669701+6111606+56683-56683</f>
        <v>8815567</v>
      </c>
      <c r="G21" s="519">
        <f t="shared" ref="G21" si="4">F21/D21*100</f>
        <v>97.128390736211188</v>
      </c>
      <c r="H21" s="503"/>
      <c r="I21" s="503"/>
    </row>
    <row r="22" spans="1:256" x14ac:dyDescent="0.3">
      <c r="A22" s="524" t="s">
        <v>690</v>
      </c>
      <c r="B22" s="507" t="s">
        <v>691</v>
      </c>
      <c r="C22" s="514">
        <v>0</v>
      </c>
      <c r="D22" s="514">
        <v>0</v>
      </c>
      <c r="E22" s="514">
        <v>0</v>
      </c>
      <c r="F22" s="514">
        <v>0</v>
      </c>
      <c r="G22" s="515"/>
      <c r="H22" s="503"/>
      <c r="I22" s="503"/>
      <c r="J22" s="525"/>
      <c r="K22" s="525"/>
      <c r="L22" s="525"/>
      <c r="M22" s="525"/>
      <c r="N22" s="525"/>
      <c r="O22" s="525"/>
      <c r="P22" s="525"/>
      <c r="Q22" s="525"/>
      <c r="R22" s="525"/>
      <c r="S22" s="525"/>
      <c r="T22" s="525"/>
      <c r="U22" s="525"/>
      <c r="V22" s="525"/>
      <c r="W22" s="525"/>
      <c r="X22" s="525"/>
      <c r="Y22" s="525"/>
      <c r="Z22" s="525"/>
      <c r="AA22" s="525"/>
      <c r="AB22" s="525"/>
      <c r="AC22" s="525"/>
      <c r="AD22" s="525"/>
      <c r="AE22" s="525"/>
      <c r="AF22" s="525"/>
      <c r="AG22" s="525"/>
      <c r="AH22" s="525"/>
      <c r="AI22" s="525"/>
      <c r="AJ22" s="525"/>
      <c r="AK22" s="525"/>
      <c r="AL22" s="525"/>
      <c r="AM22" s="525"/>
      <c r="AN22" s="525"/>
      <c r="AO22" s="525"/>
      <c r="AP22" s="525"/>
      <c r="AQ22" s="525"/>
      <c r="AR22" s="525"/>
      <c r="AS22" s="525"/>
      <c r="AT22" s="525"/>
      <c r="AU22" s="525"/>
      <c r="AV22" s="525"/>
      <c r="AW22" s="525"/>
      <c r="AX22" s="525"/>
      <c r="AY22" s="525"/>
      <c r="AZ22" s="525"/>
      <c r="BA22" s="525"/>
      <c r="BB22" s="525"/>
      <c r="BC22" s="525"/>
      <c r="BD22" s="525"/>
      <c r="BE22" s="525"/>
      <c r="BF22" s="525"/>
      <c r="BG22" s="525"/>
      <c r="BH22" s="525"/>
      <c r="BI22" s="525"/>
      <c r="BJ22" s="525"/>
      <c r="BK22" s="525"/>
      <c r="BL22" s="525"/>
      <c r="BM22" s="525"/>
      <c r="BN22" s="525"/>
      <c r="BO22" s="525"/>
      <c r="BP22" s="525"/>
      <c r="BQ22" s="525"/>
      <c r="BR22" s="525"/>
      <c r="BS22" s="525"/>
      <c r="BT22" s="525"/>
      <c r="BU22" s="525"/>
      <c r="BV22" s="525"/>
      <c r="BW22" s="525"/>
      <c r="BX22" s="525"/>
      <c r="BY22" s="525"/>
      <c r="BZ22" s="525"/>
      <c r="CA22" s="525"/>
      <c r="CB22" s="525"/>
      <c r="CC22" s="525"/>
      <c r="CD22" s="525"/>
      <c r="CE22" s="525"/>
      <c r="CF22" s="525"/>
      <c r="CG22" s="525"/>
      <c r="CH22" s="525"/>
      <c r="CI22" s="525"/>
      <c r="CJ22" s="525"/>
      <c r="CK22" s="525"/>
      <c r="CL22" s="525"/>
      <c r="CM22" s="525"/>
      <c r="CN22" s="525"/>
      <c r="CO22" s="525"/>
      <c r="CP22" s="525"/>
      <c r="CQ22" s="525"/>
      <c r="CR22" s="525"/>
      <c r="CS22" s="525"/>
      <c r="CT22" s="525"/>
      <c r="CU22" s="525"/>
      <c r="CV22" s="525"/>
      <c r="CW22" s="525"/>
      <c r="CX22" s="525"/>
      <c r="CY22" s="525"/>
      <c r="CZ22" s="525"/>
      <c r="DA22" s="525"/>
      <c r="DB22" s="525"/>
      <c r="DC22" s="525"/>
      <c r="DD22" s="525"/>
      <c r="DE22" s="525"/>
      <c r="DF22" s="525"/>
      <c r="DG22" s="525"/>
      <c r="DH22" s="525"/>
      <c r="DI22" s="525"/>
      <c r="DJ22" s="525"/>
      <c r="DK22" s="525"/>
      <c r="DL22" s="525"/>
      <c r="DM22" s="525"/>
      <c r="DN22" s="525"/>
      <c r="DO22" s="525"/>
      <c r="DP22" s="525"/>
      <c r="DQ22" s="525"/>
      <c r="DR22" s="525"/>
      <c r="DS22" s="525"/>
      <c r="DT22" s="525"/>
      <c r="DU22" s="525"/>
      <c r="DV22" s="525"/>
      <c r="DW22" s="525"/>
      <c r="DX22" s="525"/>
      <c r="DY22" s="525"/>
      <c r="DZ22" s="525"/>
      <c r="EA22" s="525"/>
      <c r="EB22" s="525"/>
      <c r="EC22" s="525"/>
      <c r="ED22" s="525"/>
      <c r="EE22" s="525"/>
      <c r="EF22" s="525"/>
      <c r="EG22" s="525"/>
      <c r="EH22" s="525"/>
      <c r="EI22" s="525"/>
      <c r="EJ22" s="525"/>
      <c r="EK22" s="525"/>
      <c r="EL22" s="525"/>
      <c r="EM22" s="525"/>
      <c r="EN22" s="525"/>
      <c r="EO22" s="525"/>
      <c r="EP22" s="525"/>
      <c r="EQ22" s="525"/>
      <c r="ER22" s="525"/>
      <c r="ES22" s="525"/>
      <c r="ET22" s="525"/>
      <c r="EU22" s="525"/>
      <c r="EV22" s="525"/>
      <c r="EW22" s="525"/>
      <c r="EX22" s="525"/>
      <c r="EY22" s="525"/>
      <c r="EZ22" s="525"/>
      <c r="FA22" s="525"/>
      <c r="FB22" s="525"/>
      <c r="FC22" s="525"/>
      <c r="FD22" s="525"/>
      <c r="FE22" s="525"/>
      <c r="FF22" s="525"/>
      <c r="FG22" s="525"/>
      <c r="FH22" s="525"/>
      <c r="FI22" s="525"/>
      <c r="FJ22" s="525"/>
      <c r="FK22" s="525"/>
      <c r="FL22" s="525"/>
      <c r="FM22" s="525"/>
      <c r="FN22" s="525"/>
      <c r="FO22" s="525"/>
      <c r="FP22" s="525"/>
      <c r="FQ22" s="525"/>
      <c r="FR22" s="525"/>
      <c r="FS22" s="525"/>
      <c r="FT22" s="525"/>
      <c r="FU22" s="525"/>
      <c r="FV22" s="525"/>
      <c r="FW22" s="525"/>
      <c r="FX22" s="525"/>
      <c r="FY22" s="525"/>
      <c r="FZ22" s="525"/>
      <c r="GA22" s="525"/>
      <c r="GB22" s="525"/>
      <c r="GC22" s="525"/>
      <c r="GD22" s="525"/>
      <c r="GE22" s="525"/>
      <c r="GF22" s="525"/>
      <c r="GG22" s="525"/>
      <c r="GH22" s="525"/>
      <c r="GI22" s="525"/>
      <c r="GJ22" s="525"/>
      <c r="GK22" s="525"/>
      <c r="GL22" s="525"/>
      <c r="GM22" s="525"/>
      <c r="GN22" s="525"/>
      <c r="GO22" s="525"/>
      <c r="GP22" s="525"/>
      <c r="GQ22" s="525"/>
      <c r="GR22" s="525"/>
      <c r="GS22" s="525"/>
      <c r="GT22" s="525"/>
      <c r="GU22" s="525"/>
      <c r="GV22" s="525"/>
      <c r="GW22" s="525"/>
      <c r="GX22" s="525"/>
      <c r="GY22" s="525"/>
      <c r="GZ22" s="525"/>
      <c r="HA22" s="525"/>
      <c r="HB22" s="525"/>
      <c r="HC22" s="525"/>
      <c r="HD22" s="525"/>
      <c r="HE22" s="525"/>
      <c r="HF22" s="525"/>
      <c r="HG22" s="525"/>
      <c r="HH22" s="525"/>
      <c r="HI22" s="525"/>
      <c r="HJ22" s="525"/>
      <c r="HK22" s="525"/>
      <c r="HL22" s="525"/>
      <c r="HM22" s="525"/>
      <c r="HN22" s="525"/>
      <c r="HO22" s="525"/>
      <c r="HP22" s="525"/>
      <c r="HQ22" s="525"/>
      <c r="HR22" s="525"/>
      <c r="HS22" s="525"/>
      <c r="HT22" s="525"/>
      <c r="HU22" s="525"/>
      <c r="HV22" s="525"/>
      <c r="HW22" s="525"/>
      <c r="HX22" s="525"/>
      <c r="HY22" s="525"/>
      <c r="HZ22" s="525"/>
      <c r="IA22" s="525"/>
      <c r="IB22" s="525"/>
      <c r="IC22" s="525"/>
      <c r="ID22" s="525"/>
      <c r="IE22" s="525"/>
      <c r="IF22" s="525"/>
      <c r="IG22" s="525"/>
      <c r="IH22" s="525"/>
      <c r="II22" s="525"/>
      <c r="IJ22" s="525"/>
      <c r="IK22" s="525"/>
      <c r="IL22" s="525"/>
      <c r="IM22" s="525"/>
      <c r="IN22" s="525"/>
      <c r="IO22" s="525"/>
      <c r="IP22" s="525"/>
      <c r="IQ22" s="525"/>
      <c r="IR22" s="525"/>
      <c r="IS22" s="525"/>
      <c r="IT22" s="525"/>
      <c r="IU22" s="525"/>
      <c r="IV22" s="525"/>
    </row>
    <row r="23" spans="1:256" x14ac:dyDescent="0.3">
      <c r="A23" s="524" t="s">
        <v>692</v>
      </c>
      <c r="B23" s="507" t="s">
        <v>693</v>
      </c>
      <c r="C23" s="514">
        <v>5855926</v>
      </c>
      <c r="D23" s="514">
        <v>5855926</v>
      </c>
      <c r="E23" s="514">
        <v>5037403</v>
      </c>
      <c r="F23" s="514">
        <v>5037403</v>
      </c>
      <c r="G23" s="515">
        <f>F23/D23*100</f>
        <v>86.022313123492339</v>
      </c>
      <c r="H23" s="503"/>
      <c r="I23" s="503"/>
    </row>
    <row r="24" spans="1:256" ht="31.2" x14ac:dyDescent="0.3">
      <c r="A24" s="522" t="s">
        <v>694</v>
      </c>
      <c r="B24" s="517" t="s">
        <v>695</v>
      </c>
      <c r="C24" s="518"/>
      <c r="D24" s="523"/>
      <c r="E24" s="523"/>
      <c r="F24" s="523"/>
      <c r="G24" s="519"/>
      <c r="H24" s="503"/>
      <c r="I24" s="503"/>
    </row>
    <row r="25" spans="1:256" ht="31.2" x14ac:dyDescent="0.3">
      <c r="A25" s="522" t="s">
        <v>696</v>
      </c>
      <c r="B25" s="517" t="s">
        <v>697</v>
      </c>
      <c r="C25" s="518"/>
      <c r="D25" s="523"/>
      <c r="E25" s="523"/>
      <c r="F25" s="523"/>
      <c r="G25" s="519"/>
      <c r="H25" s="503"/>
      <c r="I25" s="503"/>
    </row>
    <row r="26" spans="1:256" ht="31.2" x14ac:dyDescent="0.3">
      <c r="A26" s="522" t="s">
        <v>698</v>
      </c>
      <c r="B26" s="511" t="s">
        <v>699</v>
      </c>
      <c r="C26" s="523"/>
      <c r="D26" s="523"/>
      <c r="E26" s="523"/>
      <c r="F26" s="523"/>
      <c r="G26" s="519"/>
      <c r="H26" s="503"/>
      <c r="I26" s="503"/>
    </row>
    <row r="27" spans="1:256" ht="31.2" x14ac:dyDescent="0.3">
      <c r="A27" s="522" t="s">
        <v>700</v>
      </c>
      <c r="B27" s="517" t="s">
        <v>701</v>
      </c>
      <c r="C27" s="518"/>
      <c r="D27" s="523"/>
      <c r="E27" s="523"/>
      <c r="F27" s="523"/>
      <c r="G27" s="519"/>
      <c r="H27" s="503"/>
      <c r="I27" s="503"/>
    </row>
    <row r="28" spans="1:256" x14ac:dyDescent="0.3">
      <c r="A28" s="526" t="s">
        <v>702</v>
      </c>
      <c r="B28" s="507" t="s">
        <v>703</v>
      </c>
      <c r="C28" s="514">
        <v>0</v>
      </c>
      <c r="D28" s="514">
        <v>0</v>
      </c>
      <c r="E28" s="514">
        <v>0</v>
      </c>
      <c r="F28" s="514">
        <v>0</v>
      </c>
      <c r="G28" s="515"/>
      <c r="H28" s="503"/>
      <c r="I28" s="503"/>
      <c r="J28" s="525"/>
      <c r="K28" s="525"/>
      <c r="L28" s="525"/>
      <c r="M28" s="525"/>
      <c r="N28" s="525"/>
      <c r="O28" s="525"/>
      <c r="P28" s="525"/>
      <c r="Q28" s="525"/>
      <c r="R28" s="525"/>
      <c r="S28" s="525"/>
      <c r="T28" s="525"/>
      <c r="U28" s="525"/>
      <c r="V28" s="525"/>
      <c r="W28" s="525"/>
      <c r="X28" s="525"/>
      <c r="Y28" s="525"/>
      <c r="Z28" s="525"/>
      <c r="AA28" s="525"/>
      <c r="AB28" s="525"/>
      <c r="AC28" s="525"/>
      <c r="AD28" s="525"/>
      <c r="AE28" s="525"/>
      <c r="AF28" s="525"/>
      <c r="AG28" s="525"/>
      <c r="AH28" s="525"/>
      <c r="AI28" s="525"/>
      <c r="AJ28" s="525"/>
      <c r="AK28" s="525"/>
      <c r="AL28" s="525"/>
      <c r="AM28" s="525"/>
      <c r="AN28" s="525"/>
      <c r="AO28" s="525"/>
      <c r="AP28" s="525"/>
      <c r="AQ28" s="525"/>
      <c r="AR28" s="525"/>
      <c r="AS28" s="525"/>
      <c r="AT28" s="525"/>
      <c r="AU28" s="525"/>
      <c r="AV28" s="525"/>
      <c r="AW28" s="525"/>
      <c r="AX28" s="525"/>
      <c r="AY28" s="525"/>
      <c r="AZ28" s="525"/>
      <c r="BA28" s="525"/>
      <c r="BB28" s="525"/>
      <c r="BC28" s="525"/>
      <c r="BD28" s="525"/>
      <c r="BE28" s="525"/>
      <c r="BF28" s="525"/>
      <c r="BG28" s="525"/>
      <c r="BH28" s="525"/>
      <c r="BI28" s="525"/>
      <c r="BJ28" s="525"/>
      <c r="BK28" s="525"/>
      <c r="BL28" s="525"/>
      <c r="BM28" s="525"/>
      <c r="BN28" s="525"/>
      <c r="BO28" s="525"/>
      <c r="BP28" s="525"/>
      <c r="BQ28" s="525"/>
      <c r="BR28" s="525"/>
      <c r="BS28" s="525"/>
      <c r="BT28" s="525"/>
      <c r="BU28" s="525"/>
      <c r="BV28" s="525"/>
      <c r="BW28" s="525"/>
      <c r="BX28" s="525"/>
      <c r="BY28" s="525"/>
      <c r="BZ28" s="525"/>
      <c r="CA28" s="525"/>
      <c r="CB28" s="525"/>
      <c r="CC28" s="525"/>
      <c r="CD28" s="525"/>
      <c r="CE28" s="525"/>
      <c r="CF28" s="525"/>
      <c r="CG28" s="525"/>
      <c r="CH28" s="525"/>
      <c r="CI28" s="525"/>
      <c r="CJ28" s="525"/>
      <c r="CK28" s="525"/>
      <c r="CL28" s="525"/>
      <c r="CM28" s="525"/>
      <c r="CN28" s="525"/>
      <c r="CO28" s="525"/>
      <c r="CP28" s="525"/>
      <c r="CQ28" s="525"/>
      <c r="CR28" s="525"/>
      <c r="CS28" s="525"/>
      <c r="CT28" s="525"/>
      <c r="CU28" s="525"/>
      <c r="CV28" s="525"/>
      <c r="CW28" s="525"/>
      <c r="CX28" s="525"/>
      <c r="CY28" s="525"/>
      <c r="CZ28" s="525"/>
      <c r="DA28" s="525"/>
      <c r="DB28" s="525"/>
      <c r="DC28" s="525"/>
      <c r="DD28" s="525"/>
      <c r="DE28" s="525"/>
      <c r="DF28" s="525"/>
      <c r="DG28" s="525"/>
      <c r="DH28" s="525"/>
      <c r="DI28" s="525"/>
      <c r="DJ28" s="525"/>
      <c r="DK28" s="525"/>
      <c r="DL28" s="525"/>
      <c r="DM28" s="525"/>
      <c r="DN28" s="525"/>
      <c r="DO28" s="525"/>
      <c r="DP28" s="525"/>
      <c r="DQ28" s="525"/>
      <c r="DR28" s="525"/>
      <c r="DS28" s="525"/>
      <c r="DT28" s="525"/>
      <c r="DU28" s="525"/>
      <c r="DV28" s="525"/>
      <c r="DW28" s="525"/>
      <c r="DX28" s="525"/>
      <c r="DY28" s="525"/>
      <c r="DZ28" s="525"/>
      <c r="EA28" s="525"/>
      <c r="EB28" s="525"/>
      <c r="EC28" s="525"/>
      <c r="ED28" s="525"/>
      <c r="EE28" s="525"/>
      <c r="EF28" s="525"/>
      <c r="EG28" s="525"/>
      <c r="EH28" s="525"/>
      <c r="EI28" s="525"/>
      <c r="EJ28" s="525"/>
      <c r="EK28" s="525"/>
      <c r="EL28" s="525"/>
      <c r="EM28" s="525"/>
      <c r="EN28" s="525"/>
      <c r="EO28" s="525"/>
      <c r="EP28" s="525"/>
      <c r="EQ28" s="525"/>
      <c r="ER28" s="525"/>
      <c r="ES28" s="525"/>
      <c r="ET28" s="525"/>
      <c r="EU28" s="525"/>
      <c r="EV28" s="525"/>
      <c r="EW28" s="525"/>
      <c r="EX28" s="525"/>
      <c r="EY28" s="525"/>
      <c r="EZ28" s="525"/>
      <c r="FA28" s="525"/>
      <c r="FB28" s="525"/>
      <c r="FC28" s="525"/>
      <c r="FD28" s="525"/>
      <c r="FE28" s="525"/>
      <c r="FF28" s="525"/>
      <c r="FG28" s="525"/>
      <c r="FH28" s="525"/>
      <c r="FI28" s="525"/>
      <c r="FJ28" s="525"/>
      <c r="FK28" s="525"/>
      <c r="FL28" s="525"/>
      <c r="FM28" s="525"/>
      <c r="FN28" s="525"/>
      <c r="FO28" s="525"/>
      <c r="FP28" s="525"/>
      <c r="FQ28" s="525"/>
      <c r="FR28" s="525"/>
      <c r="FS28" s="525"/>
      <c r="FT28" s="525"/>
      <c r="FU28" s="525"/>
      <c r="FV28" s="525"/>
      <c r="FW28" s="525"/>
      <c r="FX28" s="525"/>
      <c r="FY28" s="525"/>
      <c r="FZ28" s="525"/>
      <c r="GA28" s="525"/>
      <c r="GB28" s="525"/>
      <c r="GC28" s="525"/>
      <c r="GD28" s="525"/>
      <c r="GE28" s="525"/>
      <c r="GF28" s="525"/>
      <c r="GG28" s="525"/>
      <c r="GH28" s="525"/>
      <c r="GI28" s="525"/>
      <c r="GJ28" s="525"/>
      <c r="GK28" s="525"/>
      <c r="GL28" s="525"/>
      <c r="GM28" s="525"/>
      <c r="GN28" s="525"/>
      <c r="GO28" s="525"/>
      <c r="GP28" s="525"/>
      <c r="GQ28" s="525"/>
      <c r="GR28" s="525"/>
      <c r="GS28" s="525"/>
      <c r="GT28" s="525"/>
      <c r="GU28" s="525"/>
      <c r="GV28" s="525"/>
      <c r="GW28" s="525"/>
      <c r="GX28" s="525"/>
      <c r="GY28" s="525"/>
      <c r="GZ28" s="525"/>
      <c r="HA28" s="525"/>
      <c r="HB28" s="525"/>
      <c r="HC28" s="525"/>
      <c r="HD28" s="525"/>
      <c r="HE28" s="525"/>
      <c r="HF28" s="525"/>
      <c r="HG28" s="525"/>
      <c r="HH28" s="525"/>
      <c r="HI28" s="525"/>
      <c r="HJ28" s="525"/>
      <c r="HK28" s="525"/>
      <c r="HL28" s="525"/>
      <c r="HM28" s="525"/>
      <c r="HN28" s="525"/>
      <c r="HO28" s="525"/>
      <c r="HP28" s="525"/>
      <c r="HQ28" s="525"/>
      <c r="HR28" s="525"/>
      <c r="HS28" s="525"/>
      <c r="HT28" s="525"/>
      <c r="HU28" s="525"/>
      <c r="HV28" s="525"/>
      <c r="HW28" s="525"/>
      <c r="HX28" s="525"/>
      <c r="HY28" s="525"/>
      <c r="HZ28" s="525"/>
      <c r="IA28" s="525"/>
      <c r="IB28" s="525"/>
      <c r="IC28" s="525"/>
      <c r="ID28" s="525"/>
      <c r="IE28" s="525"/>
      <c r="IF28" s="525"/>
      <c r="IG28" s="525"/>
      <c r="IH28" s="525"/>
      <c r="II28" s="525"/>
      <c r="IJ28" s="525"/>
      <c r="IK28" s="525"/>
      <c r="IL28" s="525"/>
      <c r="IM28" s="525"/>
      <c r="IN28" s="525"/>
      <c r="IO28" s="525"/>
      <c r="IP28" s="525"/>
      <c r="IQ28" s="525"/>
      <c r="IR28" s="525"/>
      <c r="IS28" s="525"/>
      <c r="IT28" s="525"/>
      <c r="IU28" s="525"/>
      <c r="IV28" s="525"/>
    </row>
    <row r="29" spans="1:256" x14ac:dyDescent="0.3">
      <c r="A29" s="513" t="s">
        <v>704</v>
      </c>
      <c r="B29" s="507" t="s">
        <v>705</v>
      </c>
      <c r="C29" s="514">
        <f>C30+C35</f>
        <v>3550644</v>
      </c>
      <c r="D29" s="514">
        <f>D30+D35</f>
        <v>3550644</v>
      </c>
      <c r="E29" s="514">
        <f>E30+E35</f>
        <v>3550644</v>
      </c>
      <c r="F29" s="514">
        <f>F30+F35</f>
        <v>3550644</v>
      </c>
      <c r="G29" s="515">
        <f>F29/D29*100</f>
        <v>100</v>
      </c>
      <c r="H29" s="503"/>
      <c r="I29" s="503"/>
    </row>
    <row r="30" spans="1:256" x14ac:dyDescent="0.3">
      <c r="A30" s="527" t="s">
        <v>706</v>
      </c>
      <c r="B30" s="511" t="s">
        <v>707</v>
      </c>
      <c r="C30" s="523">
        <v>3550644</v>
      </c>
      <c r="D30" s="518">
        <v>3550644</v>
      </c>
      <c r="E30" s="518">
        <v>3550644</v>
      </c>
      <c r="F30" s="518">
        <v>3550644</v>
      </c>
      <c r="G30" s="519">
        <f>F30/D30*100</f>
        <v>100</v>
      </c>
      <c r="H30" s="503"/>
      <c r="I30" s="503"/>
    </row>
    <row r="31" spans="1:256" x14ac:dyDescent="0.3">
      <c r="A31" s="527" t="s">
        <v>708</v>
      </c>
      <c r="B31" s="511" t="s">
        <v>709</v>
      </c>
      <c r="C31" s="523"/>
      <c r="D31" s="518"/>
      <c r="E31" s="518"/>
      <c r="F31" s="518"/>
      <c r="G31" s="519"/>
      <c r="H31" s="503"/>
      <c r="I31" s="503"/>
    </row>
    <row r="32" spans="1:256" ht="31.2" x14ac:dyDescent="0.3">
      <c r="A32" s="527" t="s">
        <v>710</v>
      </c>
      <c r="B32" s="511" t="s">
        <v>711</v>
      </c>
      <c r="C32" s="523"/>
      <c r="D32" s="518"/>
      <c r="E32" s="518"/>
      <c r="F32" s="518"/>
      <c r="G32" s="519"/>
      <c r="H32" s="503"/>
      <c r="I32" s="503"/>
    </row>
    <row r="33" spans="1:256" x14ac:dyDescent="0.3">
      <c r="A33" s="527" t="s">
        <v>712</v>
      </c>
      <c r="B33" s="511" t="s">
        <v>713</v>
      </c>
      <c r="C33" s="523">
        <v>3540644</v>
      </c>
      <c r="D33" s="518">
        <f>'16.sz.tábla'!C25</f>
        <v>3540644</v>
      </c>
      <c r="E33" s="518">
        <v>3540644</v>
      </c>
      <c r="F33" s="518">
        <v>3540644</v>
      </c>
      <c r="G33" s="519"/>
      <c r="H33" s="503"/>
      <c r="I33" s="503"/>
    </row>
    <row r="34" spans="1:256" x14ac:dyDescent="0.3">
      <c r="A34" s="527" t="s">
        <v>714</v>
      </c>
      <c r="B34" s="511" t="s">
        <v>715</v>
      </c>
      <c r="C34" s="523">
        <v>10000</v>
      </c>
      <c r="D34" s="518">
        <f>'16.sz.tábla'!C24</f>
        <v>10000</v>
      </c>
      <c r="E34" s="518">
        <v>10000</v>
      </c>
      <c r="F34" s="518">
        <v>10000</v>
      </c>
      <c r="G34" s="519"/>
      <c r="H34" s="503"/>
      <c r="I34" s="503"/>
    </row>
    <row r="35" spans="1:256" ht="31.2" x14ac:dyDescent="0.3">
      <c r="A35" s="527" t="s">
        <v>716</v>
      </c>
      <c r="B35" s="511" t="s">
        <v>717</v>
      </c>
      <c r="C35" s="523"/>
      <c r="D35" s="518"/>
      <c r="E35" s="518"/>
      <c r="F35" s="518"/>
      <c r="G35" s="519"/>
      <c r="H35" s="503"/>
      <c r="I35" s="503"/>
    </row>
    <row r="36" spans="1:256" x14ac:dyDescent="0.3">
      <c r="A36" s="527" t="s">
        <v>718</v>
      </c>
      <c r="B36" s="511" t="s">
        <v>719</v>
      </c>
      <c r="C36" s="523"/>
      <c r="D36" s="518"/>
      <c r="E36" s="518"/>
      <c r="F36" s="518"/>
      <c r="G36" s="519"/>
      <c r="H36" s="503"/>
      <c r="I36" s="503"/>
    </row>
    <row r="37" spans="1:256" ht="31.2" x14ac:dyDescent="0.3">
      <c r="A37" s="513" t="s">
        <v>720</v>
      </c>
      <c r="B37" s="511" t="s">
        <v>721</v>
      </c>
      <c r="C37" s="523"/>
      <c r="D37" s="514">
        <f>D38+D43</f>
        <v>0</v>
      </c>
      <c r="E37" s="514">
        <f>E38+E43</f>
        <v>0</v>
      </c>
      <c r="F37" s="514">
        <f>F38+F43</f>
        <v>0</v>
      </c>
      <c r="G37" s="515">
        <v>0</v>
      </c>
      <c r="H37" s="503"/>
      <c r="I37" s="503"/>
    </row>
    <row r="38" spans="1:256" x14ac:dyDescent="0.3">
      <c r="A38" s="520" t="s">
        <v>722</v>
      </c>
      <c r="B38" s="511" t="s">
        <v>723</v>
      </c>
      <c r="C38" s="523"/>
      <c r="D38" s="518">
        <f>SUM(D39+D41+D42)</f>
        <v>0</v>
      </c>
      <c r="E38" s="518"/>
      <c r="F38" s="518">
        <f>SUM(F39+F41+F42)</f>
        <v>0</v>
      </c>
      <c r="G38" s="519"/>
      <c r="H38" s="503"/>
      <c r="I38" s="503"/>
    </row>
    <row r="39" spans="1:256" ht="31.2" x14ac:dyDescent="0.3">
      <c r="A39" s="527" t="s">
        <v>724</v>
      </c>
      <c r="B39" s="511" t="s">
        <v>725</v>
      </c>
      <c r="C39" s="523"/>
      <c r="D39" s="518"/>
      <c r="E39" s="518"/>
      <c r="F39" s="518"/>
      <c r="G39" s="519"/>
      <c r="H39" s="503"/>
      <c r="I39" s="503"/>
    </row>
    <row r="40" spans="1:256" ht="46.8" x14ac:dyDescent="0.3">
      <c r="A40" s="527" t="s">
        <v>726</v>
      </c>
      <c r="B40" s="511" t="s">
        <v>727</v>
      </c>
      <c r="C40" s="523"/>
      <c r="D40" s="518"/>
      <c r="E40" s="518"/>
      <c r="F40" s="518"/>
      <c r="G40" s="519"/>
      <c r="H40" s="503"/>
      <c r="I40" s="503"/>
    </row>
    <row r="41" spans="1:256" ht="31.2" x14ac:dyDescent="0.3">
      <c r="A41" s="527" t="s">
        <v>728</v>
      </c>
      <c r="B41" s="511" t="s">
        <v>729</v>
      </c>
      <c r="C41" s="523"/>
      <c r="D41" s="518"/>
      <c r="E41" s="518"/>
      <c r="F41" s="518"/>
      <c r="G41" s="519"/>
      <c r="H41" s="503"/>
      <c r="I41" s="503"/>
    </row>
    <row r="42" spans="1:256" ht="31.2" x14ac:dyDescent="0.3">
      <c r="A42" s="527" t="s">
        <v>730</v>
      </c>
      <c r="B42" s="511" t="s">
        <v>731</v>
      </c>
      <c r="C42" s="523"/>
      <c r="D42" s="518"/>
      <c r="E42" s="518"/>
      <c r="F42" s="518"/>
      <c r="G42" s="519"/>
      <c r="H42" s="503"/>
      <c r="I42" s="503"/>
    </row>
    <row r="43" spans="1:256" ht="31.2" x14ac:dyDescent="0.3">
      <c r="A43" s="527" t="s">
        <v>732</v>
      </c>
      <c r="B43" s="511" t="s">
        <v>733</v>
      </c>
      <c r="C43" s="523"/>
      <c r="D43" s="518"/>
      <c r="E43" s="518"/>
      <c r="F43" s="518"/>
      <c r="G43" s="519"/>
      <c r="H43" s="503"/>
      <c r="I43" s="503"/>
    </row>
    <row r="44" spans="1:256" x14ac:dyDescent="0.3">
      <c r="A44" s="513" t="s">
        <v>734</v>
      </c>
      <c r="B44" s="507" t="s">
        <v>735</v>
      </c>
      <c r="C44" s="514"/>
      <c r="D44" s="514">
        <f>D45+D46</f>
        <v>16517</v>
      </c>
      <c r="E44" s="514"/>
      <c r="F44" s="514">
        <f>F45+F46</f>
        <v>38884</v>
      </c>
      <c r="G44" s="515">
        <f t="shared" ref="G44:G68" si="5">F44/D44*100</f>
        <v>235.41805412605194</v>
      </c>
      <c r="H44" s="503"/>
      <c r="I44" s="503"/>
    </row>
    <row r="45" spans="1:256" x14ac:dyDescent="0.3">
      <c r="A45" s="513" t="s">
        <v>736</v>
      </c>
      <c r="B45" s="511" t="s">
        <v>737</v>
      </c>
      <c r="C45" s="541"/>
      <c r="D45" s="514">
        <v>16517</v>
      </c>
      <c r="E45" s="514"/>
      <c r="F45" s="542">
        <v>38884</v>
      </c>
      <c r="G45" s="519">
        <f t="shared" si="5"/>
        <v>235.41805412605194</v>
      </c>
      <c r="H45" s="503"/>
      <c r="I45" s="503"/>
    </row>
    <row r="46" spans="1:256" x14ac:dyDescent="0.3">
      <c r="A46" s="513" t="s">
        <v>738</v>
      </c>
      <c r="B46" s="511" t="s">
        <v>739</v>
      </c>
      <c r="C46" s="523"/>
      <c r="D46" s="529">
        <f>SUM(D47:D48)</f>
        <v>0</v>
      </c>
      <c r="E46" s="529"/>
      <c r="F46" s="529">
        <f>SUM(F47:F48)</f>
        <v>0</v>
      </c>
      <c r="G46" s="519">
        <v>0</v>
      </c>
      <c r="H46" s="503"/>
      <c r="I46" s="503"/>
      <c r="J46" s="530"/>
      <c r="K46" s="530"/>
      <c r="L46" s="530"/>
      <c r="M46" s="530"/>
      <c r="N46" s="530"/>
      <c r="O46" s="530"/>
      <c r="P46" s="530"/>
      <c r="Q46" s="530"/>
      <c r="R46" s="530"/>
      <c r="S46" s="530"/>
      <c r="T46" s="530"/>
      <c r="U46" s="530"/>
      <c r="V46" s="530"/>
      <c r="W46" s="530"/>
      <c r="X46" s="530"/>
      <c r="Y46" s="530"/>
      <c r="Z46" s="530"/>
      <c r="AA46" s="530"/>
      <c r="AB46" s="530"/>
      <c r="AC46" s="530"/>
      <c r="AD46" s="530"/>
      <c r="AE46" s="530"/>
      <c r="AF46" s="530"/>
      <c r="AG46" s="530"/>
      <c r="AH46" s="530"/>
      <c r="AI46" s="530"/>
      <c r="AJ46" s="530"/>
      <c r="AK46" s="530"/>
      <c r="AL46" s="530"/>
      <c r="AM46" s="530"/>
      <c r="AN46" s="530"/>
      <c r="AO46" s="530"/>
      <c r="AP46" s="530"/>
      <c r="AQ46" s="530"/>
      <c r="AR46" s="530"/>
      <c r="AS46" s="530"/>
      <c r="AT46" s="530"/>
      <c r="AU46" s="530"/>
      <c r="AV46" s="530"/>
      <c r="AW46" s="530"/>
      <c r="AX46" s="530"/>
      <c r="AY46" s="530"/>
      <c r="AZ46" s="530"/>
      <c r="BA46" s="530"/>
      <c r="BB46" s="530"/>
      <c r="BC46" s="530"/>
      <c r="BD46" s="530"/>
      <c r="BE46" s="530"/>
      <c r="BF46" s="530"/>
      <c r="BG46" s="530"/>
      <c r="BH46" s="530"/>
      <c r="BI46" s="530"/>
      <c r="BJ46" s="530"/>
      <c r="BK46" s="530"/>
      <c r="BL46" s="530"/>
      <c r="BM46" s="530"/>
      <c r="BN46" s="530"/>
      <c r="BO46" s="530"/>
      <c r="BP46" s="530"/>
      <c r="BQ46" s="530"/>
      <c r="BR46" s="530"/>
      <c r="BS46" s="530"/>
      <c r="BT46" s="530"/>
      <c r="BU46" s="530"/>
      <c r="BV46" s="530"/>
      <c r="BW46" s="530"/>
      <c r="BX46" s="530"/>
      <c r="BY46" s="530"/>
      <c r="BZ46" s="530"/>
      <c r="CA46" s="530"/>
      <c r="CB46" s="530"/>
      <c r="CC46" s="530"/>
      <c r="CD46" s="530"/>
      <c r="CE46" s="530"/>
      <c r="CF46" s="530"/>
      <c r="CG46" s="530"/>
      <c r="CH46" s="530"/>
      <c r="CI46" s="530"/>
      <c r="CJ46" s="530"/>
      <c r="CK46" s="530"/>
      <c r="CL46" s="530"/>
      <c r="CM46" s="530"/>
      <c r="CN46" s="530"/>
      <c r="CO46" s="530"/>
      <c r="CP46" s="530"/>
      <c r="CQ46" s="530"/>
      <c r="CR46" s="530"/>
      <c r="CS46" s="530"/>
      <c r="CT46" s="530"/>
      <c r="CU46" s="530"/>
      <c r="CV46" s="530"/>
      <c r="CW46" s="530"/>
      <c r="CX46" s="530"/>
      <c r="CY46" s="530"/>
      <c r="CZ46" s="530"/>
      <c r="DA46" s="530"/>
      <c r="DB46" s="530"/>
      <c r="DC46" s="530"/>
      <c r="DD46" s="530"/>
      <c r="DE46" s="530"/>
      <c r="DF46" s="530"/>
      <c r="DG46" s="530"/>
      <c r="DH46" s="530"/>
      <c r="DI46" s="530"/>
      <c r="DJ46" s="530"/>
      <c r="DK46" s="530"/>
      <c r="DL46" s="530"/>
      <c r="DM46" s="530"/>
      <c r="DN46" s="530"/>
      <c r="DO46" s="530"/>
      <c r="DP46" s="530"/>
      <c r="DQ46" s="530"/>
      <c r="DR46" s="530"/>
      <c r="DS46" s="530"/>
      <c r="DT46" s="530"/>
      <c r="DU46" s="530"/>
      <c r="DV46" s="530"/>
      <c r="DW46" s="530"/>
      <c r="DX46" s="530"/>
      <c r="DY46" s="530"/>
      <c r="DZ46" s="530"/>
      <c r="EA46" s="530"/>
      <c r="EB46" s="530"/>
      <c r="EC46" s="530"/>
      <c r="ED46" s="530"/>
      <c r="EE46" s="530"/>
      <c r="EF46" s="530"/>
      <c r="EG46" s="530"/>
      <c r="EH46" s="530"/>
      <c r="EI46" s="530"/>
      <c r="EJ46" s="530"/>
      <c r="EK46" s="530"/>
      <c r="EL46" s="530"/>
      <c r="EM46" s="530"/>
      <c r="EN46" s="530"/>
      <c r="EO46" s="530"/>
      <c r="EP46" s="530"/>
      <c r="EQ46" s="530"/>
      <c r="ER46" s="530"/>
      <c r="ES46" s="530"/>
      <c r="ET46" s="530"/>
      <c r="EU46" s="530"/>
      <c r="EV46" s="530"/>
      <c r="EW46" s="530"/>
      <c r="EX46" s="530"/>
      <c r="EY46" s="530"/>
      <c r="EZ46" s="530"/>
      <c r="FA46" s="530"/>
      <c r="FB46" s="530"/>
      <c r="FC46" s="530"/>
      <c r="FD46" s="530"/>
      <c r="FE46" s="530"/>
      <c r="FF46" s="530"/>
      <c r="FG46" s="530"/>
      <c r="FH46" s="530"/>
      <c r="FI46" s="530"/>
      <c r="FJ46" s="530"/>
      <c r="FK46" s="530"/>
      <c r="FL46" s="530"/>
      <c r="FM46" s="530"/>
      <c r="FN46" s="530"/>
      <c r="FO46" s="530"/>
      <c r="FP46" s="530"/>
      <c r="FQ46" s="530"/>
      <c r="FR46" s="530"/>
      <c r="FS46" s="530"/>
      <c r="FT46" s="530"/>
      <c r="FU46" s="530"/>
      <c r="FV46" s="530"/>
      <c r="FW46" s="530"/>
      <c r="FX46" s="530"/>
      <c r="FY46" s="530"/>
      <c r="FZ46" s="530"/>
      <c r="GA46" s="530"/>
      <c r="GB46" s="530"/>
      <c r="GC46" s="530"/>
      <c r="GD46" s="530"/>
      <c r="GE46" s="530"/>
      <c r="GF46" s="530"/>
      <c r="GG46" s="530"/>
      <c r="GH46" s="530"/>
      <c r="GI46" s="530"/>
      <c r="GJ46" s="530"/>
      <c r="GK46" s="530"/>
      <c r="GL46" s="530"/>
      <c r="GM46" s="530"/>
      <c r="GN46" s="530"/>
      <c r="GO46" s="530"/>
      <c r="GP46" s="530"/>
      <c r="GQ46" s="530"/>
      <c r="GR46" s="530"/>
      <c r="GS46" s="530"/>
      <c r="GT46" s="530"/>
      <c r="GU46" s="530"/>
      <c r="GV46" s="530"/>
      <c r="GW46" s="530"/>
      <c r="GX46" s="530"/>
      <c r="GY46" s="530"/>
      <c r="GZ46" s="530"/>
      <c r="HA46" s="530"/>
      <c r="HB46" s="530"/>
      <c r="HC46" s="530"/>
      <c r="HD46" s="530"/>
      <c r="HE46" s="530"/>
      <c r="HF46" s="530"/>
      <c r="HG46" s="530"/>
      <c r="HH46" s="530"/>
      <c r="HI46" s="530"/>
      <c r="HJ46" s="530"/>
      <c r="HK46" s="530"/>
      <c r="HL46" s="530"/>
      <c r="HM46" s="530"/>
      <c r="HN46" s="530"/>
      <c r="HO46" s="530"/>
      <c r="HP46" s="530"/>
      <c r="HQ46" s="530"/>
      <c r="HR46" s="530"/>
      <c r="HS46" s="530"/>
      <c r="HT46" s="530"/>
      <c r="HU46" s="530"/>
      <c r="HV46" s="530"/>
      <c r="HW46" s="530"/>
      <c r="HX46" s="530"/>
      <c r="HY46" s="530"/>
      <c r="HZ46" s="530"/>
      <c r="IA46" s="530"/>
      <c r="IB46" s="530"/>
      <c r="IC46" s="530"/>
      <c r="ID46" s="530"/>
      <c r="IE46" s="530"/>
      <c r="IF46" s="530"/>
      <c r="IG46" s="530"/>
      <c r="IH46" s="530"/>
      <c r="II46" s="530"/>
      <c r="IJ46" s="530"/>
      <c r="IK46" s="530"/>
      <c r="IL46" s="530"/>
      <c r="IM46" s="530"/>
      <c r="IN46" s="530"/>
      <c r="IO46" s="530"/>
      <c r="IP46" s="530"/>
      <c r="IQ46" s="530"/>
      <c r="IR46" s="530"/>
      <c r="IS46" s="530"/>
      <c r="IT46" s="530"/>
      <c r="IU46" s="530"/>
      <c r="IV46" s="530"/>
    </row>
    <row r="47" spans="1:256" x14ac:dyDescent="0.3">
      <c r="A47" s="520" t="s">
        <v>740</v>
      </c>
      <c r="B47" s="511" t="s">
        <v>741</v>
      </c>
      <c r="C47" s="523"/>
      <c r="D47" s="531"/>
      <c r="E47" s="531"/>
      <c r="F47" s="531"/>
      <c r="G47" s="519"/>
      <c r="H47" s="503"/>
      <c r="I47" s="503"/>
      <c r="J47" s="530"/>
      <c r="K47" s="530"/>
      <c r="L47" s="530"/>
      <c r="M47" s="530"/>
      <c r="N47" s="530"/>
      <c r="O47" s="530"/>
      <c r="P47" s="530"/>
      <c r="Q47" s="530"/>
      <c r="R47" s="530"/>
      <c r="S47" s="530"/>
      <c r="T47" s="530"/>
      <c r="U47" s="530"/>
      <c r="V47" s="530"/>
      <c r="W47" s="530"/>
      <c r="X47" s="530"/>
      <c r="Y47" s="530"/>
      <c r="Z47" s="530"/>
      <c r="AA47" s="530"/>
      <c r="AB47" s="530"/>
      <c r="AC47" s="530"/>
      <c r="AD47" s="530"/>
      <c r="AE47" s="530"/>
      <c r="AF47" s="530"/>
      <c r="AG47" s="530"/>
      <c r="AH47" s="530"/>
      <c r="AI47" s="530"/>
      <c r="AJ47" s="530"/>
      <c r="AK47" s="530"/>
      <c r="AL47" s="530"/>
      <c r="AM47" s="530"/>
      <c r="AN47" s="530"/>
      <c r="AO47" s="530"/>
      <c r="AP47" s="530"/>
      <c r="AQ47" s="530"/>
      <c r="AR47" s="530"/>
      <c r="AS47" s="530"/>
      <c r="AT47" s="530"/>
      <c r="AU47" s="530"/>
      <c r="AV47" s="530"/>
      <c r="AW47" s="530"/>
      <c r="AX47" s="530"/>
      <c r="AY47" s="530"/>
      <c r="AZ47" s="530"/>
      <c r="BA47" s="530"/>
      <c r="BB47" s="530"/>
      <c r="BC47" s="530"/>
      <c r="BD47" s="530"/>
      <c r="BE47" s="530"/>
      <c r="BF47" s="530"/>
      <c r="BG47" s="530"/>
      <c r="BH47" s="530"/>
      <c r="BI47" s="530"/>
      <c r="BJ47" s="530"/>
      <c r="BK47" s="530"/>
      <c r="BL47" s="530"/>
      <c r="BM47" s="530"/>
      <c r="BN47" s="530"/>
      <c r="BO47" s="530"/>
      <c r="BP47" s="530"/>
      <c r="BQ47" s="530"/>
      <c r="BR47" s="530"/>
      <c r="BS47" s="530"/>
      <c r="BT47" s="530"/>
      <c r="BU47" s="530"/>
      <c r="BV47" s="530"/>
      <c r="BW47" s="530"/>
      <c r="BX47" s="530"/>
      <c r="BY47" s="530"/>
      <c r="BZ47" s="530"/>
      <c r="CA47" s="530"/>
      <c r="CB47" s="530"/>
      <c r="CC47" s="530"/>
      <c r="CD47" s="530"/>
      <c r="CE47" s="530"/>
      <c r="CF47" s="530"/>
      <c r="CG47" s="530"/>
      <c r="CH47" s="530"/>
      <c r="CI47" s="530"/>
      <c r="CJ47" s="530"/>
      <c r="CK47" s="530"/>
      <c r="CL47" s="530"/>
      <c r="CM47" s="530"/>
      <c r="CN47" s="530"/>
      <c r="CO47" s="530"/>
      <c r="CP47" s="530"/>
      <c r="CQ47" s="530"/>
      <c r="CR47" s="530"/>
      <c r="CS47" s="530"/>
      <c r="CT47" s="530"/>
      <c r="CU47" s="530"/>
      <c r="CV47" s="530"/>
      <c r="CW47" s="530"/>
      <c r="CX47" s="530"/>
      <c r="CY47" s="530"/>
      <c r="CZ47" s="530"/>
      <c r="DA47" s="530"/>
      <c r="DB47" s="530"/>
      <c r="DC47" s="530"/>
      <c r="DD47" s="530"/>
      <c r="DE47" s="530"/>
      <c r="DF47" s="530"/>
      <c r="DG47" s="530"/>
      <c r="DH47" s="530"/>
      <c r="DI47" s="530"/>
      <c r="DJ47" s="530"/>
      <c r="DK47" s="530"/>
      <c r="DL47" s="530"/>
      <c r="DM47" s="530"/>
      <c r="DN47" s="530"/>
      <c r="DO47" s="530"/>
      <c r="DP47" s="530"/>
      <c r="DQ47" s="530"/>
      <c r="DR47" s="530"/>
      <c r="DS47" s="530"/>
      <c r="DT47" s="530"/>
      <c r="DU47" s="530"/>
      <c r="DV47" s="530"/>
      <c r="DW47" s="530"/>
      <c r="DX47" s="530"/>
      <c r="DY47" s="530"/>
      <c r="DZ47" s="530"/>
      <c r="EA47" s="530"/>
      <c r="EB47" s="530"/>
      <c r="EC47" s="530"/>
      <c r="ED47" s="530"/>
      <c r="EE47" s="530"/>
      <c r="EF47" s="530"/>
      <c r="EG47" s="530"/>
      <c r="EH47" s="530"/>
      <c r="EI47" s="530"/>
      <c r="EJ47" s="530"/>
      <c r="EK47" s="530"/>
      <c r="EL47" s="530"/>
      <c r="EM47" s="530"/>
      <c r="EN47" s="530"/>
      <c r="EO47" s="530"/>
      <c r="EP47" s="530"/>
      <c r="EQ47" s="530"/>
      <c r="ER47" s="530"/>
      <c r="ES47" s="530"/>
      <c r="ET47" s="530"/>
      <c r="EU47" s="530"/>
      <c r="EV47" s="530"/>
      <c r="EW47" s="530"/>
      <c r="EX47" s="530"/>
      <c r="EY47" s="530"/>
      <c r="EZ47" s="530"/>
      <c r="FA47" s="530"/>
      <c r="FB47" s="530"/>
      <c r="FC47" s="530"/>
      <c r="FD47" s="530"/>
      <c r="FE47" s="530"/>
      <c r="FF47" s="530"/>
      <c r="FG47" s="530"/>
      <c r="FH47" s="530"/>
      <c r="FI47" s="530"/>
      <c r="FJ47" s="530"/>
      <c r="FK47" s="530"/>
      <c r="FL47" s="530"/>
      <c r="FM47" s="530"/>
      <c r="FN47" s="530"/>
      <c r="FO47" s="530"/>
      <c r="FP47" s="530"/>
      <c r="FQ47" s="530"/>
      <c r="FR47" s="530"/>
      <c r="FS47" s="530"/>
      <c r="FT47" s="530"/>
      <c r="FU47" s="530"/>
      <c r="FV47" s="530"/>
      <c r="FW47" s="530"/>
      <c r="FX47" s="530"/>
      <c r="FY47" s="530"/>
      <c r="FZ47" s="530"/>
      <c r="GA47" s="530"/>
      <c r="GB47" s="530"/>
      <c r="GC47" s="530"/>
      <c r="GD47" s="530"/>
      <c r="GE47" s="530"/>
      <c r="GF47" s="530"/>
      <c r="GG47" s="530"/>
      <c r="GH47" s="530"/>
      <c r="GI47" s="530"/>
      <c r="GJ47" s="530"/>
      <c r="GK47" s="530"/>
      <c r="GL47" s="530"/>
      <c r="GM47" s="530"/>
      <c r="GN47" s="530"/>
      <c r="GO47" s="530"/>
      <c r="GP47" s="530"/>
      <c r="GQ47" s="530"/>
      <c r="GR47" s="530"/>
      <c r="GS47" s="530"/>
      <c r="GT47" s="530"/>
      <c r="GU47" s="530"/>
      <c r="GV47" s="530"/>
      <c r="GW47" s="530"/>
      <c r="GX47" s="530"/>
      <c r="GY47" s="530"/>
      <c r="GZ47" s="530"/>
      <c r="HA47" s="530"/>
      <c r="HB47" s="530"/>
      <c r="HC47" s="530"/>
      <c r="HD47" s="530"/>
      <c r="HE47" s="530"/>
      <c r="HF47" s="530"/>
      <c r="HG47" s="530"/>
      <c r="HH47" s="530"/>
      <c r="HI47" s="530"/>
      <c r="HJ47" s="530"/>
      <c r="HK47" s="530"/>
      <c r="HL47" s="530"/>
      <c r="HM47" s="530"/>
      <c r="HN47" s="530"/>
      <c r="HO47" s="530"/>
      <c r="HP47" s="530"/>
      <c r="HQ47" s="530"/>
      <c r="HR47" s="530"/>
      <c r="HS47" s="530"/>
      <c r="HT47" s="530"/>
      <c r="HU47" s="530"/>
      <c r="HV47" s="530"/>
      <c r="HW47" s="530"/>
      <c r="HX47" s="530"/>
      <c r="HY47" s="530"/>
      <c r="HZ47" s="530"/>
      <c r="IA47" s="530"/>
      <c r="IB47" s="530"/>
      <c r="IC47" s="530"/>
      <c r="ID47" s="530"/>
      <c r="IE47" s="530"/>
      <c r="IF47" s="530"/>
      <c r="IG47" s="530"/>
      <c r="IH47" s="530"/>
      <c r="II47" s="530"/>
      <c r="IJ47" s="530"/>
      <c r="IK47" s="530"/>
      <c r="IL47" s="530"/>
      <c r="IM47" s="530"/>
      <c r="IN47" s="530"/>
      <c r="IO47" s="530"/>
      <c r="IP47" s="530"/>
      <c r="IQ47" s="530"/>
      <c r="IR47" s="530"/>
      <c r="IS47" s="530"/>
      <c r="IT47" s="530"/>
      <c r="IU47" s="530"/>
      <c r="IV47" s="530"/>
    </row>
    <row r="48" spans="1:256" ht="31.2" x14ac:dyDescent="0.3">
      <c r="A48" s="520" t="s">
        <v>742</v>
      </c>
      <c r="B48" s="511" t="s">
        <v>743</v>
      </c>
      <c r="C48" s="523"/>
      <c r="D48" s="531">
        <v>0</v>
      </c>
      <c r="E48" s="531"/>
      <c r="F48" s="531">
        <v>0</v>
      </c>
      <c r="G48" s="519"/>
      <c r="H48" s="503"/>
      <c r="I48" s="503"/>
      <c r="J48" s="530"/>
      <c r="K48" s="530"/>
      <c r="L48" s="530"/>
      <c r="M48" s="530"/>
      <c r="N48" s="530"/>
      <c r="O48" s="530"/>
      <c r="P48" s="530"/>
      <c r="Q48" s="530"/>
      <c r="R48" s="530"/>
      <c r="S48" s="530"/>
      <c r="T48" s="530"/>
      <c r="U48" s="530"/>
      <c r="V48" s="530"/>
      <c r="W48" s="530"/>
      <c r="X48" s="530"/>
      <c r="Y48" s="530"/>
      <c r="Z48" s="530"/>
      <c r="AA48" s="530"/>
      <c r="AB48" s="530"/>
      <c r="AC48" s="530"/>
      <c r="AD48" s="530"/>
      <c r="AE48" s="530"/>
      <c r="AF48" s="530"/>
      <c r="AG48" s="530"/>
      <c r="AH48" s="530"/>
      <c r="AI48" s="530"/>
      <c r="AJ48" s="530"/>
      <c r="AK48" s="530"/>
      <c r="AL48" s="530"/>
      <c r="AM48" s="530"/>
      <c r="AN48" s="530"/>
      <c r="AO48" s="530"/>
      <c r="AP48" s="530"/>
      <c r="AQ48" s="530"/>
      <c r="AR48" s="530"/>
      <c r="AS48" s="530"/>
      <c r="AT48" s="530"/>
      <c r="AU48" s="530"/>
      <c r="AV48" s="530"/>
      <c r="AW48" s="530"/>
      <c r="AX48" s="530"/>
      <c r="AY48" s="530"/>
      <c r="AZ48" s="530"/>
      <c r="BA48" s="530"/>
      <c r="BB48" s="530"/>
      <c r="BC48" s="530"/>
      <c r="BD48" s="530"/>
      <c r="BE48" s="530"/>
      <c r="BF48" s="530"/>
      <c r="BG48" s="530"/>
      <c r="BH48" s="530"/>
      <c r="BI48" s="530"/>
      <c r="BJ48" s="530"/>
      <c r="BK48" s="530"/>
      <c r="BL48" s="530"/>
      <c r="BM48" s="530"/>
      <c r="BN48" s="530"/>
      <c r="BO48" s="530"/>
      <c r="BP48" s="530"/>
      <c r="BQ48" s="530"/>
      <c r="BR48" s="530"/>
      <c r="BS48" s="530"/>
      <c r="BT48" s="530"/>
      <c r="BU48" s="530"/>
      <c r="BV48" s="530"/>
      <c r="BW48" s="530"/>
      <c r="BX48" s="530"/>
      <c r="BY48" s="530"/>
      <c r="BZ48" s="530"/>
      <c r="CA48" s="530"/>
      <c r="CB48" s="530"/>
      <c r="CC48" s="530"/>
      <c r="CD48" s="530"/>
      <c r="CE48" s="530"/>
      <c r="CF48" s="530"/>
      <c r="CG48" s="530"/>
      <c r="CH48" s="530"/>
      <c r="CI48" s="530"/>
      <c r="CJ48" s="530"/>
      <c r="CK48" s="530"/>
      <c r="CL48" s="530"/>
      <c r="CM48" s="530"/>
      <c r="CN48" s="530"/>
      <c r="CO48" s="530"/>
      <c r="CP48" s="530"/>
      <c r="CQ48" s="530"/>
      <c r="CR48" s="530"/>
      <c r="CS48" s="530"/>
      <c r="CT48" s="530"/>
      <c r="CU48" s="530"/>
      <c r="CV48" s="530"/>
      <c r="CW48" s="530"/>
      <c r="CX48" s="530"/>
      <c r="CY48" s="530"/>
      <c r="CZ48" s="530"/>
      <c r="DA48" s="530"/>
      <c r="DB48" s="530"/>
      <c r="DC48" s="530"/>
      <c r="DD48" s="530"/>
      <c r="DE48" s="530"/>
      <c r="DF48" s="530"/>
      <c r="DG48" s="530"/>
      <c r="DH48" s="530"/>
      <c r="DI48" s="530"/>
      <c r="DJ48" s="530"/>
      <c r="DK48" s="530"/>
      <c r="DL48" s="530"/>
      <c r="DM48" s="530"/>
      <c r="DN48" s="530"/>
      <c r="DO48" s="530"/>
      <c r="DP48" s="530"/>
      <c r="DQ48" s="530"/>
      <c r="DR48" s="530"/>
      <c r="DS48" s="530"/>
      <c r="DT48" s="530"/>
      <c r="DU48" s="530"/>
      <c r="DV48" s="530"/>
      <c r="DW48" s="530"/>
      <c r="DX48" s="530"/>
      <c r="DY48" s="530"/>
      <c r="DZ48" s="530"/>
      <c r="EA48" s="530"/>
      <c r="EB48" s="530"/>
      <c r="EC48" s="530"/>
      <c r="ED48" s="530"/>
      <c r="EE48" s="530"/>
      <c r="EF48" s="530"/>
      <c r="EG48" s="530"/>
      <c r="EH48" s="530"/>
      <c r="EI48" s="530"/>
      <c r="EJ48" s="530"/>
      <c r="EK48" s="530"/>
      <c r="EL48" s="530"/>
      <c r="EM48" s="530"/>
      <c r="EN48" s="530"/>
      <c r="EO48" s="530"/>
      <c r="EP48" s="530"/>
      <c r="EQ48" s="530"/>
      <c r="ER48" s="530"/>
      <c r="ES48" s="530"/>
      <c r="ET48" s="530"/>
      <c r="EU48" s="530"/>
      <c r="EV48" s="530"/>
      <c r="EW48" s="530"/>
      <c r="EX48" s="530"/>
      <c r="EY48" s="530"/>
      <c r="EZ48" s="530"/>
      <c r="FA48" s="530"/>
      <c r="FB48" s="530"/>
      <c r="FC48" s="530"/>
      <c r="FD48" s="530"/>
      <c r="FE48" s="530"/>
      <c r="FF48" s="530"/>
      <c r="FG48" s="530"/>
      <c r="FH48" s="530"/>
      <c r="FI48" s="530"/>
      <c r="FJ48" s="530"/>
      <c r="FK48" s="530"/>
      <c r="FL48" s="530"/>
      <c r="FM48" s="530"/>
      <c r="FN48" s="530"/>
      <c r="FO48" s="530"/>
      <c r="FP48" s="530"/>
      <c r="FQ48" s="530"/>
      <c r="FR48" s="530"/>
      <c r="FS48" s="530"/>
      <c r="FT48" s="530"/>
      <c r="FU48" s="530"/>
      <c r="FV48" s="530"/>
      <c r="FW48" s="530"/>
      <c r="FX48" s="530"/>
      <c r="FY48" s="530"/>
      <c r="FZ48" s="530"/>
      <c r="GA48" s="530"/>
      <c r="GB48" s="530"/>
      <c r="GC48" s="530"/>
      <c r="GD48" s="530"/>
      <c r="GE48" s="530"/>
      <c r="GF48" s="530"/>
      <c r="GG48" s="530"/>
      <c r="GH48" s="530"/>
      <c r="GI48" s="530"/>
      <c r="GJ48" s="530"/>
      <c r="GK48" s="530"/>
      <c r="GL48" s="530"/>
      <c r="GM48" s="530"/>
      <c r="GN48" s="530"/>
      <c r="GO48" s="530"/>
      <c r="GP48" s="530"/>
      <c r="GQ48" s="530"/>
      <c r="GR48" s="530"/>
      <c r="GS48" s="530"/>
      <c r="GT48" s="530"/>
      <c r="GU48" s="530"/>
      <c r="GV48" s="530"/>
      <c r="GW48" s="530"/>
      <c r="GX48" s="530"/>
      <c r="GY48" s="530"/>
      <c r="GZ48" s="530"/>
      <c r="HA48" s="530"/>
      <c r="HB48" s="530"/>
      <c r="HC48" s="530"/>
      <c r="HD48" s="530"/>
      <c r="HE48" s="530"/>
      <c r="HF48" s="530"/>
      <c r="HG48" s="530"/>
      <c r="HH48" s="530"/>
      <c r="HI48" s="530"/>
      <c r="HJ48" s="530"/>
      <c r="HK48" s="530"/>
      <c r="HL48" s="530"/>
      <c r="HM48" s="530"/>
      <c r="HN48" s="530"/>
      <c r="HO48" s="530"/>
      <c r="HP48" s="530"/>
      <c r="HQ48" s="530"/>
      <c r="HR48" s="530"/>
      <c r="HS48" s="530"/>
      <c r="HT48" s="530"/>
      <c r="HU48" s="530"/>
      <c r="HV48" s="530"/>
      <c r="HW48" s="530"/>
      <c r="HX48" s="530"/>
      <c r="HY48" s="530"/>
      <c r="HZ48" s="530"/>
      <c r="IA48" s="530"/>
      <c r="IB48" s="530"/>
      <c r="IC48" s="530"/>
      <c r="ID48" s="530"/>
      <c r="IE48" s="530"/>
      <c r="IF48" s="530"/>
      <c r="IG48" s="530"/>
      <c r="IH48" s="530"/>
      <c r="II48" s="530"/>
      <c r="IJ48" s="530"/>
      <c r="IK48" s="530"/>
      <c r="IL48" s="530"/>
      <c r="IM48" s="530"/>
      <c r="IN48" s="530"/>
      <c r="IO48" s="530"/>
      <c r="IP48" s="530"/>
      <c r="IQ48" s="530"/>
      <c r="IR48" s="530"/>
      <c r="IS48" s="530"/>
      <c r="IT48" s="530"/>
      <c r="IU48" s="530"/>
      <c r="IV48" s="530"/>
    </row>
    <row r="49" spans="1:256" x14ac:dyDescent="0.3">
      <c r="A49" s="513" t="s">
        <v>744</v>
      </c>
      <c r="B49" s="511" t="s">
        <v>745</v>
      </c>
      <c r="C49" s="523"/>
      <c r="D49" s="514">
        <f>D50+D53+D54+D55</f>
        <v>32151022</v>
      </c>
      <c r="E49" s="514"/>
      <c r="F49" s="514">
        <f>F50+F53+F54+F55</f>
        <v>54063146</v>
      </c>
      <c r="G49" s="515">
        <f t="shared" si="5"/>
        <v>168.15374018281597</v>
      </c>
      <c r="H49" s="503"/>
      <c r="I49" s="503"/>
    </row>
    <row r="50" spans="1:256" x14ac:dyDescent="0.3">
      <c r="A50" s="513" t="s">
        <v>746</v>
      </c>
      <c r="B50" s="511" t="s">
        <v>747</v>
      </c>
      <c r="C50" s="523"/>
      <c r="D50" s="514">
        <f>SUM(D51:D52)</f>
        <v>25000000</v>
      </c>
      <c r="E50" s="514"/>
      <c r="F50" s="514">
        <f>SUM(F51:F52)</f>
        <v>0</v>
      </c>
      <c r="G50" s="519"/>
      <c r="H50" s="503"/>
      <c r="I50" s="503"/>
    </row>
    <row r="51" spans="1:256" x14ac:dyDescent="0.3">
      <c r="A51" s="520" t="s">
        <v>748</v>
      </c>
      <c r="B51" s="511" t="s">
        <v>749</v>
      </c>
      <c r="C51" s="523"/>
      <c r="D51" s="518">
        <v>25000000</v>
      </c>
      <c r="E51" s="518"/>
      <c r="F51" s="518">
        <v>0</v>
      </c>
      <c r="G51" s="519"/>
      <c r="H51" s="503"/>
      <c r="I51" s="503"/>
    </row>
    <row r="52" spans="1:256" x14ac:dyDescent="0.3">
      <c r="A52" s="520" t="s">
        <v>750</v>
      </c>
      <c r="B52" s="511" t="s">
        <v>751</v>
      </c>
      <c r="C52" s="523"/>
      <c r="D52" s="518">
        <v>0</v>
      </c>
      <c r="E52" s="518"/>
      <c r="F52" s="518">
        <v>0</v>
      </c>
      <c r="G52" s="519"/>
      <c r="H52" s="503"/>
      <c r="I52" s="503"/>
    </row>
    <row r="53" spans="1:256" x14ac:dyDescent="0.3">
      <c r="A53" s="513" t="s">
        <v>752</v>
      </c>
      <c r="B53" s="507" t="s">
        <v>753</v>
      </c>
      <c r="C53" s="514"/>
      <c r="D53" s="514">
        <v>22790</v>
      </c>
      <c r="E53" s="514"/>
      <c r="F53" s="528">
        <v>61090</v>
      </c>
      <c r="G53" s="515">
        <f t="shared" si="5"/>
        <v>268.05616498464235</v>
      </c>
      <c r="H53" s="503"/>
      <c r="I53" s="503"/>
      <c r="J53" s="525"/>
      <c r="K53" s="525"/>
      <c r="L53" s="525"/>
      <c r="M53" s="525"/>
      <c r="N53" s="525"/>
      <c r="O53" s="525"/>
      <c r="P53" s="525"/>
      <c r="Q53" s="525"/>
      <c r="R53" s="525"/>
      <c r="S53" s="525"/>
      <c r="T53" s="525"/>
      <c r="U53" s="525"/>
      <c r="V53" s="525"/>
      <c r="W53" s="525"/>
      <c r="X53" s="525"/>
      <c r="Y53" s="525"/>
      <c r="Z53" s="525"/>
      <c r="AA53" s="525"/>
      <c r="AB53" s="525"/>
      <c r="AC53" s="525"/>
      <c r="AD53" s="525"/>
      <c r="AE53" s="525"/>
      <c r="AF53" s="525"/>
      <c r="AG53" s="525"/>
      <c r="AH53" s="525"/>
      <c r="AI53" s="525"/>
      <c r="AJ53" s="525"/>
      <c r="AK53" s="525"/>
      <c r="AL53" s="525"/>
      <c r="AM53" s="525"/>
      <c r="AN53" s="525"/>
      <c r="AO53" s="525"/>
      <c r="AP53" s="525"/>
      <c r="AQ53" s="525"/>
      <c r="AR53" s="525"/>
      <c r="AS53" s="525"/>
      <c r="AT53" s="525"/>
      <c r="AU53" s="525"/>
      <c r="AV53" s="525"/>
      <c r="AW53" s="525"/>
      <c r="AX53" s="525"/>
      <c r="AY53" s="525"/>
      <c r="AZ53" s="525"/>
      <c r="BA53" s="525"/>
      <c r="BB53" s="525"/>
      <c r="BC53" s="525"/>
      <c r="BD53" s="525"/>
      <c r="BE53" s="525"/>
      <c r="BF53" s="525"/>
      <c r="BG53" s="525"/>
      <c r="BH53" s="525"/>
      <c r="BI53" s="525"/>
      <c r="BJ53" s="525"/>
      <c r="BK53" s="525"/>
      <c r="BL53" s="525"/>
      <c r="BM53" s="525"/>
      <c r="BN53" s="525"/>
      <c r="BO53" s="525"/>
      <c r="BP53" s="525"/>
      <c r="BQ53" s="525"/>
      <c r="BR53" s="525"/>
      <c r="BS53" s="525"/>
      <c r="BT53" s="525"/>
      <c r="BU53" s="525"/>
      <c r="BV53" s="525"/>
      <c r="BW53" s="525"/>
      <c r="BX53" s="525"/>
      <c r="BY53" s="525"/>
      <c r="BZ53" s="525"/>
      <c r="CA53" s="525"/>
      <c r="CB53" s="525"/>
      <c r="CC53" s="525"/>
      <c r="CD53" s="525"/>
      <c r="CE53" s="525"/>
      <c r="CF53" s="525"/>
      <c r="CG53" s="525"/>
      <c r="CH53" s="525"/>
      <c r="CI53" s="525"/>
      <c r="CJ53" s="525"/>
      <c r="CK53" s="525"/>
      <c r="CL53" s="525"/>
      <c r="CM53" s="525"/>
      <c r="CN53" s="525"/>
      <c r="CO53" s="525"/>
      <c r="CP53" s="525"/>
      <c r="CQ53" s="525"/>
      <c r="CR53" s="525"/>
      <c r="CS53" s="525"/>
      <c r="CT53" s="525"/>
      <c r="CU53" s="525"/>
      <c r="CV53" s="525"/>
      <c r="CW53" s="525"/>
      <c r="CX53" s="525"/>
      <c r="CY53" s="525"/>
      <c r="CZ53" s="525"/>
      <c r="DA53" s="525"/>
      <c r="DB53" s="525"/>
      <c r="DC53" s="525"/>
      <c r="DD53" s="525"/>
      <c r="DE53" s="525"/>
      <c r="DF53" s="525"/>
      <c r="DG53" s="525"/>
      <c r="DH53" s="525"/>
      <c r="DI53" s="525"/>
      <c r="DJ53" s="525"/>
      <c r="DK53" s="525"/>
      <c r="DL53" s="525"/>
      <c r="DM53" s="525"/>
      <c r="DN53" s="525"/>
      <c r="DO53" s="525"/>
      <c r="DP53" s="525"/>
      <c r="DQ53" s="525"/>
      <c r="DR53" s="525"/>
      <c r="DS53" s="525"/>
      <c r="DT53" s="525"/>
      <c r="DU53" s="525"/>
      <c r="DV53" s="525"/>
      <c r="DW53" s="525"/>
      <c r="DX53" s="525"/>
      <c r="DY53" s="525"/>
      <c r="DZ53" s="525"/>
      <c r="EA53" s="525"/>
      <c r="EB53" s="525"/>
      <c r="EC53" s="525"/>
      <c r="ED53" s="525"/>
      <c r="EE53" s="525"/>
      <c r="EF53" s="525"/>
      <c r="EG53" s="525"/>
      <c r="EH53" s="525"/>
      <c r="EI53" s="525"/>
      <c r="EJ53" s="525"/>
      <c r="EK53" s="525"/>
      <c r="EL53" s="525"/>
      <c r="EM53" s="525"/>
      <c r="EN53" s="525"/>
      <c r="EO53" s="525"/>
      <c r="EP53" s="525"/>
      <c r="EQ53" s="525"/>
      <c r="ER53" s="525"/>
      <c r="ES53" s="525"/>
      <c r="ET53" s="525"/>
      <c r="EU53" s="525"/>
      <c r="EV53" s="525"/>
      <c r="EW53" s="525"/>
      <c r="EX53" s="525"/>
      <c r="EY53" s="525"/>
      <c r="EZ53" s="525"/>
      <c r="FA53" s="525"/>
      <c r="FB53" s="525"/>
      <c r="FC53" s="525"/>
      <c r="FD53" s="525"/>
      <c r="FE53" s="525"/>
      <c r="FF53" s="525"/>
      <c r="FG53" s="525"/>
      <c r="FH53" s="525"/>
      <c r="FI53" s="525"/>
      <c r="FJ53" s="525"/>
      <c r="FK53" s="525"/>
      <c r="FL53" s="525"/>
      <c r="FM53" s="525"/>
      <c r="FN53" s="525"/>
      <c r="FO53" s="525"/>
      <c r="FP53" s="525"/>
      <c r="FQ53" s="525"/>
      <c r="FR53" s="525"/>
      <c r="FS53" s="525"/>
      <c r="FT53" s="525"/>
      <c r="FU53" s="525"/>
      <c r="FV53" s="525"/>
      <c r="FW53" s="525"/>
      <c r="FX53" s="525"/>
      <c r="FY53" s="525"/>
      <c r="FZ53" s="525"/>
      <c r="GA53" s="525"/>
      <c r="GB53" s="525"/>
      <c r="GC53" s="525"/>
      <c r="GD53" s="525"/>
      <c r="GE53" s="525"/>
      <c r="GF53" s="525"/>
      <c r="GG53" s="525"/>
      <c r="GH53" s="525"/>
      <c r="GI53" s="525"/>
      <c r="GJ53" s="525"/>
      <c r="GK53" s="525"/>
      <c r="GL53" s="525"/>
      <c r="GM53" s="525"/>
      <c r="GN53" s="525"/>
      <c r="GO53" s="525"/>
      <c r="GP53" s="525"/>
      <c r="GQ53" s="525"/>
      <c r="GR53" s="525"/>
      <c r="GS53" s="525"/>
      <c r="GT53" s="525"/>
      <c r="GU53" s="525"/>
      <c r="GV53" s="525"/>
      <c r="GW53" s="525"/>
      <c r="GX53" s="525"/>
      <c r="GY53" s="525"/>
      <c r="GZ53" s="525"/>
      <c r="HA53" s="525"/>
      <c r="HB53" s="525"/>
      <c r="HC53" s="525"/>
      <c r="HD53" s="525"/>
      <c r="HE53" s="525"/>
      <c r="HF53" s="525"/>
      <c r="HG53" s="525"/>
      <c r="HH53" s="525"/>
      <c r="HI53" s="525"/>
      <c r="HJ53" s="525"/>
      <c r="HK53" s="525"/>
      <c r="HL53" s="525"/>
      <c r="HM53" s="525"/>
      <c r="HN53" s="525"/>
      <c r="HO53" s="525"/>
      <c r="HP53" s="525"/>
      <c r="HQ53" s="525"/>
      <c r="HR53" s="525"/>
      <c r="HS53" s="525"/>
      <c r="HT53" s="525"/>
      <c r="HU53" s="525"/>
      <c r="HV53" s="525"/>
      <c r="HW53" s="525"/>
      <c r="HX53" s="525"/>
      <c r="HY53" s="525"/>
      <c r="HZ53" s="525"/>
      <c r="IA53" s="525"/>
      <c r="IB53" s="525"/>
      <c r="IC53" s="525"/>
      <c r="ID53" s="525"/>
      <c r="IE53" s="525"/>
      <c r="IF53" s="525"/>
      <c r="IG53" s="525"/>
      <c r="IH53" s="525"/>
      <c r="II53" s="525"/>
      <c r="IJ53" s="525"/>
      <c r="IK53" s="525"/>
      <c r="IL53" s="525"/>
      <c r="IM53" s="525"/>
      <c r="IN53" s="525"/>
      <c r="IO53" s="525"/>
      <c r="IP53" s="525"/>
      <c r="IQ53" s="525"/>
      <c r="IR53" s="525"/>
      <c r="IS53" s="525"/>
      <c r="IT53" s="525"/>
      <c r="IU53" s="525"/>
      <c r="IV53" s="525"/>
    </row>
    <row r="54" spans="1:256" x14ac:dyDescent="0.3">
      <c r="A54" s="513" t="s">
        <v>754</v>
      </c>
      <c r="B54" s="507" t="s">
        <v>755</v>
      </c>
      <c r="C54" s="542"/>
      <c r="D54" s="514">
        <v>7128232</v>
      </c>
      <c r="E54" s="514"/>
      <c r="F54" s="542">
        <v>54002056</v>
      </c>
      <c r="G54" s="515">
        <f t="shared" si="5"/>
        <v>757.57994408711727</v>
      </c>
      <c r="H54" s="503"/>
      <c r="I54" s="503"/>
      <c r="J54" s="525"/>
      <c r="K54" s="525"/>
      <c r="L54" s="525"/>
      <c r="M54" s="525"/>
      <c r="N54" s="525"/>
      <c r="O54" s="525"/>
      <c r="P54" s="525"/>
      <c r="Q54" s="525"/>
      <c r="R54" s="525"/>
      <c r="S54" s="525"/>
      <c r="T54" s="525"/>
      <c r="U54" s="525"/>
      <c r="V54" s="525"/>
      <c r="W54" s="525"/>
      <c r="X54" s="525"/>
      <c r="Y54" s="525"/>
      <c r="Z54" s="525"/>
      <c r="AA54" s="525"/>
      <c r="AB54" s="525"/>
      <c r="AC54" s="525"/>
      <c r="AD54" s="525"/>
      <c r="AE54" s="525"/>
      <c r="AF54" s="525"/>
      <c r="AG54" s="525"/>
      <c r="AH54" s="525"/>
      <c r="AI54" s="525"/>
      <c r="AJ54" s="525"/>
      <c r="AK54" s="525"/>
      <c r="AL54" s="525"/>
      <c r="AM54" s="525"/>
      <c r="AN54" s="525"/>
      <c r="AO54" s="525"/>
      <c r="AP54" s="525"/>
      <c r="AQ54" s="525"/>
      <c r="AR54" s="525"/>
      <c r="AS54" s="525"/>
      <c r="AT54" s="525"/>
      <c r="AU54" s="525"/>
      <c r="AV54" s="525"/>
      <c r="AW54" s="525"/>
      <c r="AX54" s="525"/>
      <c r="AY54" s="525"/>
      <c r="AZ54" s="525"/>
      <c r="BA54" s="525"/>
      <c r="BB54" s="525"/>
      <c r="BC54" s="525"/>
      <c r="BD54" s="525"/>
      <c r="BE54" s="525"/>
      <c r="BF54" s="525"/>
      <c r="BG54" s="525"/>
      <c r="BH54" s="525"/>
      <c r="BI54" s="525"/>
      <c r="BJ54" s="525"/>
      <c r="BK54" s="525"/>
      <c r="BL54" s="525"/>
      <c r="BM54" s="525"/>
      <c r="BN54" s="525"/>
      <c r="BO54" s="525"/>
      <c r="BP54" s="525"/>
      <c r="BQ54" s="525"/>
      <c r="BR54" s="525"/>
      <c r="BS54" s="525"/>
      <c r="BT54" s="525"/>
      <c r="BU54" s="525"/>
      <c r="BV54" s="525"/>
      <c r="BW54" s="525"/>
      <c r="BX54" s="525"/>
      <c r="BY54" s="525"/>
      <c r="BZ54" s="525"/>
      <c r="CA54" s="525"/>
      <c r="CB54" s="525"/>
      <c r="CC54" s="525"/>
      <c r="CD54" s="525"/>
      <c r="CE54" s="525"/>
      <c r="CF54" s="525"/>
      <c r="CG54" s="525"/>
      <c r="CH54" s="525"/>
      <c r="CI54" s="525"/>
      <c r="CJ54" s="525"/>
      <c r="CK54" s="525"/>
      <c r="CL54" s="525"/>
      <c r="CM54" s="525"/>
      <c r="CN54" s="525"/>
      <c r="CO54" s="525"/>
      <c r="CP54" s="525"/>
      <c r="CQ54" s="525"/>
      <c r="CR54" s="525"/>
      <c r="CS54" s="525"/>
      <c r="CT54" s="525"/>
      <c r="CU54" s="525"/>
      <c r="CV54" s="525"/>
      <c r="CW54" s="525"/>
      <c r="CX54" s="525"/>
      <c r="CY54" s="525"/>
      <c r="CZ54" s="525"/>
      <c r="DA54" s="525"/>
      <c r="DB54" s="525"/>
      <c r="DC54" s="525"/>
      <c r="DD54" s="525"/>
      <c r="DE54" s="525"/>
      <c r="DF54" s="525"/>
      <c r="DG54" s="525"/>
      <c r="DH54" s="525"/>
      <c r="DI54" s="525"/>
      <c r="DJ54" s="525"/>
      <c r="DK54" s="525"/>
      <c r="DL54" s="525"/>
      <c r="DM54" s="525"/>
      <c r="DN54" s="525"/>
      <c r="DO54" s="525"/>
      <c r="DP54" s="525"/>
      <c r="DQ54" s="525"/>
      <c r="DR54" s="525"/>
      <c r="DS54" s="525"/>
      <c r="DT54" s="525"/>
      <c r="DU54" s="525"/>
      <c r="DV54" s="525"/>
      <c r="DW54" s="525"/>
      <c r="DX54" s="525"/>
      <c r="DY54" s="525"/>
      <c r="DZ54" s="525"/>
      <c r="EA54" s="525"/>
      <c r="EB54" s="525"/>
      <c r="EC54" s="525"/>
      <c r="ED54" s="525"/>
      <c r="EE54" s="525"/>
      <c r="EF54" s="525"/>
      <c r="EG54" s="525"/>
      <c r="EH54" s="525"/>
      <c r="EI54" s="525"/>
      <c r="EJ54" s="525"/>
      <c r="EK54" s="525"/>
      <c r="EL54" s="525"/>
      <c r="EM54" s="525"/>
      <c r="EN54" s="525"/>
      <c r="EO54" s="525"/>
      <c r="EP54" s="525"/>
      <c r="EQ54" s="525"/>
      <c r="ER54" s="525"/>
      <c r="ES54" s="525"/>
      <c r="ET54" s="525"/>
      <c r="EU54" s="525"/>
      <c r="EV54" s="525"/>
      <c r="EW54" s="525"/>
      <c r="EX54" s="525"/>
      <c r="EY54" s="525"/>
      <c r="EZ54" s="525"/>
      <c r="FA54" s="525"/>
      <c r="FB54" s="525"/>
      <c r="FC54" s="525"/>
      <c r="FD54" s="525"/>
      <c r="FE54" s="525"/>
      <c r="FF54" s="525"/>
      <c r="FG54" s="525"/>
      <c r="FH54" s="525"/>
      <c r="FI54" s="525"/>
      <c r="FJ54" s="525"/>
      <c r="FK54" s="525"/>
      <c r="FL54" s="525"/>
      <c r="FM54" s="525"/>
      <c r="FN54" s="525"/>
      <c r="FO54" s="525"/>
      <c r="FP54" s="525"/>
      <c r="FQ54" s="525"/>
      <c r="FR54" s="525"/>
      <c r="FS54" s="525"/>
      <c r="FT54" s="525"/>
      <c r="FU54" s="525"/>
      <c r="FV54" s="525"/>
      <c r="FW54" s="525"/>
      <c r="FX54" s="525"/>
      <c r="FY54" s="525"/>
      <c r="FZ54" s="525"/>
      <c r="GA54" s="525"/>
      <c r="GB54" s="525"/>
      <c r="GC54" s="525"/>
      <c r="GD54" s="525"/>
      <c r="GE54" s="525"/>
      <c r="GF54" s="525"/>
      <c r="GG54" s="525"/>
      <c r="GH54" s="525"/>
      <c r="GI54" s="525"/>
      <c r="GJ54" s="525"/>
      <c r="GK54" s="525"/>
      <c r="GL54" s="525"/>
      <c r="GM54" s="525"/>
      <c r="GN54" s="525"/>
      <c r="GO54" s="525"/>
      <c r="GP54" s="525"/>
      <c r="GQ54" s="525"/>
      <c r="GR54" s="525"/>
      <c r="GS54" s="525"/>
      <c r="GT54" s="525"/>
      <c r="GU54" s="525"/>
      <c r="GV54" s="525"/>
      <c r="GW54" s="525"/>
      <c r="GX54" s="525"/>
      <c r="GY54" s="525"/>
      <c r="GZ54" s="525"/>
      <c r="HA54" s="525"/>
      <c r="HB54" s="525"/>
      <c r="HC54" s="525"/>
      <c r="HD54" s="525"/>
      <c r="HE54" s="525"/>
      <c r="HF54" s="525"/>
      <c r="HG54" s="525"/>
      <c r="HH54" s="525"/>
      <c r="HI54" s="525"/>
      <c r="HJ54" s="525"/>
      <c r="HK54" s="525"/>
      <c r="HL54" s="525"/>
      <c r="HM54" s="525"/>
      <c r="HN54" s="525"/>
      <c r="HO54" s="525"/>
      <c r="HP54" s="525"/>
      <c r="HQ54" s="525"/>
      <c r="HR54" s="525"/>
      <c r="HS54" s="525"/>
      <c r="HT54" s="525"/>
      <c r="HU54" s="525"/>
      <c r="HV54" s="525"/>
      <c r="HW54" s="525"/>
      <c r="HX54" s="525"/>
      <c r="HY54" s="525"/>
      <c r="HZ54" s="525"/>
      <c r="IA54" s="525"/>
      <c r="IB54" s="525"/>
      <c r="IC54" s="525"/>
      <c r="ID54" s="525"/>
      <c r="IE54" s="525"/>
      <c r="IF54" s="525"/>
      <c r="IG54" s="525"/>
      <c r="IH54" s="525"/>
      <c r="II54" s="525"/>
      <c r="IJ54" s="525"/>
      <c r="IK54" s="525"/>
      <c r="IL54" s="525"/>
      <c r="IM54" s="525"/>
      <c r="IN54" s="525"/>
      <c r="IO54" s="525"/>
      <c r="IP54" s="525"/>
      <c r="IQ54" s="525"/>
      <c r="IR54" s="525"/>
      <c r="IS54" s="525"/>
      <c r="IT54" s="525"/>
      <c r="IU54" s="525"/>
      <c r="IV54" s="525"/>
    </row>
    <row r="55" spans="1:256" x14ac:dyDescent="0.3">
      <c r="A55" s="513" t="s">
        <v>756</v>
      </c>
      <c r="B55" s="507" t="s">
        <v>757</v>
      </c>
      <c r="C55" s="514"/>
      <c r="D55" s="514">
        <v>0</v>
      </c>
      <c r="E55" s="514"/>
      <c r="F55" s="514">
        <v>0</v>
      </c>
      <c r="G55" s="515"/>
      <c r="H55" s="503"/>
      <c r="I55" s="503"/>
      <c r="J55" s="525"/>
      <c r="K55" s="525"/>
      <c r="L55" s="525"/>
      <c r="M55" s="525"/>
      <c r="N55" s="525"/>
      <c r="O55" s="525"/>
      <c r="P55" s="525"/>
      <c r="Q55" s="525"/>
      <c r="R55" s="525"/>
      <c r="S55" s="525"/>
      <c r="T55" s="525"/>
      <c r="U55" s="525"/>
      <c r="V55" s="525"/>
      <c r="W55" s="525"/>
      <c r="X55" s="525"/>
      <c r="Y55" s="525"/>
      <c r="Z55" s="525"/>
      <c r="AA55" s="525"/>
      <c r="AB55" s="525"/>
      <c r="AC55" s="525"/>
      <c r="AD55" s="525"/>
      <c r="AE55" s="525"/>
      <c r="AF55" s="525"/>
      <c r="AG55" s="525"/>
      <c r="AH55" s="525"/>
      <c r="AI55" s="525"/>
      <c r="AJ55" s="525"/>
      <c r="AK55" s="525"/>
      <c r="AL55" s="525"/>
      <c r="AM55" s="525"/>
      <c r="AN55" s="525"/>
      <c r="AO55" s="525"/>
      <c r="AP55" s="525"/>
      <c r="AQ55" s="525"/>
      <c r="AR55" s="525"/>
      <c r="AS55" s="525"/>
      <c r="AT55" s="525"/>
      <c r="AU55" s="525"/>
      <c r="AV55" s="525"/>
      <c r="AW55" s="525"/>
      <c r="AX55" s="525"/>
      <c r="AY55" s="525"/>
      <c r="AZ55" s="525"/>
      <c r="BA55" s="525"/>
      <c r="BB55" s="525"/>
      <c r="BC55" s="525"/>
      <c r="BD55" s="525"/>
      <c r="BE55" s="525"/>
      <c r="BF55" s="525"/>
      <c r="BG55" s="525"/>
      <c r="BH55" s="525"/>
      <c r="BI55" s="525"/>
      <c r="BJ55" s="525"/>
      <c r="BK55" s="525"/>
      <c r="BL55" s="525"/>
      <c r="BM55" s="525"/>
      <c r="BN55" s="525"/>
      <c r="BO55" s="525"/>
      <c r="BP55" s="525"/>
      <c r="BQ55" s="525"/>
      <c r="BR55" s="525"/>
      <c r="BS55" s="525"/>
      <c r="BT55" s="525"/>
      <c r="BU55" s="525"/>
      <c r="BV55" s="525"/>
      <c r="BW55" s="525"/>
      <c r="BX55" s="525"/>
      <c r="BY55" s="525"/>
      <c r="BZ55" s="525"/>
      <c r="CA55" s="525"/>
      <c r="CB55" s="525"/>
      <c r="CC55" s="525"/>
      <c r="CD55" s="525"/>
      <c r="CE55" s="525"/>
      <c r="CF55" s="525"/>
      <c r="CG55" s="525"/>
      <c r="CH55" s="525"/>
      <c r="CI55" s="525"/>
      <c r="CJ55" s="525"/>
      <c r="CK55" s="525"/>
      <c r="CL55" s="525"/>
      <c r="CM55" s="525"/>
      <c r="CN55" s="525"/>
      <c r="CO55" s="525"/>
      <c r="CP55" s="525"/>
      <c r="CQ55" s="525"/>
      <c r="CR55" s="525"/>
      <c r="CS55" s="525"/>
      <c r="CT55" s="525"/>
      <c r="CU55" s="525"/>
      <c r="CV55" s="525"/>
      <c r="CW55" s="525"/>
      <c r="CX55" s="525"/>
      <c r="CY55" s="525"/>
      <c r="CZ55" s="525"/>
      <c r="DA55" s="525"/>
      <c r="DB55" s="525"/>
      <c r="DC55" s="525"/>
      <c r="DD55" s="525"/>
      <c r="DE55" s="525"/>
      <c r="DF55" s="525"/>
      <c r="DG55" s="525"/>
      <c r="DH55" s="525"/>
      <c r="DI55" s="525"/>
      <c r="DJ55" s="525"/>
      <c r="DK55" s="525"/>
      <c r="DL55" s="525"/>
      <c r="DM55" s="525"/>
      <c r="DN55" s="525"/>
      <c r="DO55" s="525"/>
      <c r="DP55" s="525"/>
      <c r="DQ55" s="525"/>
      <c r="DR55" s="525"/>
      <c r="DS55" s="525"/>
      <c r="DT55" s="525"/>
      <c r="DU55" s="525"/>
      <c r="DV55" s="525"/>
      <c r="DW55" s="525"/>
      <c r="DX55" s="525"/>
      <c r="DY55" s="525"/>
      <c r="DZ55" s="525"/>
      <c r="EA55" s="525"/>
      <c r="EB55" s="525"/>
      <c r="EC55" s="525"/>
      <c r="ED55" s="525"/>
      <c r="EE55" s="525"/>
      <c r="EF55" s="525"/>
      <c r="EG55" s="525"/>
      <c r="EH55" s="525"/>
      <c r="EI55" s="525"/>
      <c r="EJ55" s="525"/>
      <c r="EK55" s="525"/>
      <c r="EL55" s="525"/>
      <c r="EM55" s="525"/>
      <c r="EN55" s="525"/>
      <c r="EO55" s="525"/>
      <c r="EP55" s="525"/>
      <c r="EQ55" s="525"/>
      <c r="ER55" s="525"/>
      <c r="ES55" s="525"/>
      <c r="ET55" s="525"/>
      <c r="EU55" s="525"/>
      <c r="EV55" s="525"/>
      <c r="EW55" s="525"/>
      <c r="EX55" s="525"/>
      <c r="EY55" s="525"/>
      <c r="EZ55" s="525"/>
      <c r="FA55" s="525"/>
      <c r="FB55" s="525"/>
      <c r="FC55" s="525"/>
      <c r="FD55" s="525"/>
      <c r="FE55" s="525"/>
      <c r="FF55" s="525"/>
      <c r="FG55" s="525"/>
      <c r="FH55" s="525"/>
      <c r="FI55" s="525"/>
      <c r="FJ55" s="525"/>
      <c r="FK55" s="525"/>
      <c r="FL55" s="525"/>
      <c r="FM55" s="525"/>
      <c r="FN55" s="525"/>
      <c r="FO55" s="525"/>
      <c r="FP55" s="525"/>
      <c r="FQ55" s="525"/>
      <c r="FR55" s="525"/>
      <c r="FS55" s="525"/>
      <c r="FT55" s="525"/>
      <c r="FU55" s="525"/>
      <c r="FV55" s="525"/>
      <c r="FW55" s="525"/>
      <c r="FX55" s="525"/>
      <c r="FY55" s="525"/>
      <c r="FZ55" s="525"/>
      <c r="GA55" s="525"/>
      <c r="GB55" s="525"/>
      <c r="GC55" s="525"/>
      <c r="GD55" s="525"/>
      <c r="GE55" s="525"/>
      <c r="GF55" s="525"/>
      <c r="GG55" s="525"/>
      <c r="GH55" s="525"/>
      <c r="GI55" s="525"/>
      <c r="GJ55" s="525"/>
      <c r="GK55" s="525"/>
      <c r="GL55" s="525"/>
      <c r="GM55" s="525"/>
      <c r="GN55" s="525"/>
      <c r="GO55" s="525"/>
      <c r="GP55" s="525"/>
      <c r="GQ55" s="525"/>
      <c r="GR55" s="525"/>
      <c r="GS55" s="525"/>
      <c r="GT55" s="525"/>
      <c r="GU55" s="525"/>
      <c r="GV55" s="525"/>
      <c r="GW55" s="525"/>
      <c r="GX55" s="525"/>
      <c r="GY55" s="525"/>
      <c r="GZ55" s="525"/>
      <c r="HA55" s="525"/>
      <c r="HB55" s="525"/>
      <c r="HC55" s="525"/>
      <c r="HD55" s="525"/>
      <c r="HE55" s="525"/>
      <c r="HF55" s="525"/>
      <c r="HG55" s="525"/>
      <c r="HH55" s="525"/>
      <c r="HI55" s="525"/>
      <c r="HJ55" s="525"/>
      <c r="HK55" s="525"/>
      <c r="HL55" s="525"/>
      <c r="HM55" s="525"/>
      <c r="HN55" s="525"/>
      <c r="HO55" s="525"/>
      <c r="HP55" s="525"/>
      <c r="HQ55" s="525"/>
      <c r="HR55" s="525"/>
      <c r="HS55" s="525"/>
      <c r="HT55" s="525"/>
      <c r="HU55" s="525"/>
      <c r="HV55" s="525"/>
      <c r="HW55" s="525"/>
      <c r="HX55" s="525"/>
      <c r="HY55" s="525"/>
      <c r="HZ55" s="525"/>
      <c r="IA55" s="525"/>
      <c r="IB55" s="525"/>
      <c r="IC55" s="525"/>
      <c r="ID55" s="525"/>
      <c r="IE55" s="525"/>
      <c r="IF55" s="525"/>
      <c r="IG55" s="525"/>
      <c r="IH55" s="525"/>
      <c r="II55" s="525"/>
      <c r="IJ55" s="525"/>
      <c r="IK55" s="525"/>
      <c r="IL55" s="525"/>
      <c r="IM55" s="525"/>
      <c r="IN55" s="525"/>
      <c r="IO55" s="525"/>
      <c r="IP55" s="525"/>
      <c r="IQ55" s="525"/>
      <c r="IR55" s="525"/>
      <c r="IS55" s="525"/>
      <c r="IT55" s="525"/>
      <c r="IU55" s="525"/>
      <c r="IV55" s="525"/>
    </row>
    <row r="56" spans="1:256" x14ac:dyDescent="0.3">
      <c r="A56" s="513" t="s">
        <v>758</v>
      </c>
      <c r="B56" s="507" t="s">
        <v>759</v>
      </c>
      <c r="C56" s="514"/>
      <c r="D56" s="514">
        <f>D57+D58+D59</f>
        <v>4002533</v>
      </c>
      <c r="E56" s="514"/>
      <c r="F56" s="514">
        <f>F57+F58+F59</f>
        <v>4735542</v>
      </c>
      <c r="G56" s="515">
        <f t="shared" si="5"/>
        <v>118.3136278951354</v>
      </c>
      <c r="H56" s="503"/>
      <c r="I56" s="503"/>
      <c r="J56" s="525"/>
      <c r="K56" s="525"/>
      <c r="L56" s="525"/>
      <c r="M56" s="525"/>
      <c r="N56" s="525"/>
      <c r="O56" s="525"/>
      <c r="P56" s="525"/>
      <c r="Q56" s="525"/>
      <c r="R56" s="525"/>
      <c r="S56" s="525"/>
      <c r="T56" s="525"/>
      <c r="U56" s="525"/>
      <c r="V56" s="525"/>
      <c r="W56" s="525"/>
      <c r="X56" s="525"/>
      <c r="Y56" s="525"/>
      <c r="Z56" s="525"/>
      <c r="AA56" s="525"/>
      <c r="AB56" s="525"/>
      <c r="AC56" s="525"/>
      <c r="AD56" s="525"/>
      <c r="AE56" s="525"/>
      <c r="AF56" s="525"/>
      <c r="AG56" s="525"/>
      <c r="AH56" s="525"/>
      <c r="AI56" s="525"/>
      <c r="AJ56" s="525"/>
      <c r="AK56" s="525"/>
      <c r="AL56" s="525"/>
      <c r="AM56" s="525"/>
      <c r="AN56" s="525"/>
      <c r="AO56" s="525"/>
      <c r="AP56" s="525"/>
      <c r="AQ56" s="525"/>
      <c r="AR56" s="525"/>
      <c r="AS56" s="525"/>
      <c r="AT56" s="525"/>
      <c r="AU56" s="525"/>
      <c r="AV56" s="525"/>
      <c r="AW56" s="525"/>
      <c r="AX56" s="525"/>
      <c r="AY56" s="525"/>
      <c r="AZ56" s="525"/>
      <c r="BA56" s="525"/>
      <c r="BB56" s="525"/>
      <c r="BC56" s="525"/>
      <c r="BD56" s="525"/>
      <c r="BE56" s="525"/>
      <c r="BF56" s="525"/>
      <c r="BG56" s="525"/>
      <c r="BH56" s="525"/>
      <c r="BI56" s="525"/>
      <c r="BJ56" s="525"/>
      <c r="BK56" s="525"/>
      <c r="BL56" s="525"/>
      <c r="BM56" s="525"/>
      <c r="BN56" s="525"/>
      <c r="BO56" s="525"/>
      <c r="BP56" s="525"/>
      <c r="BQ56" s="525"/>
      <c r="BR56" s="525"/>
      <c r="BS56" s="525"/>
      <c r="BT56" s="525"/>
      <c r="BU56" s="525"/>
      <c r="BV56" s="525"/>
      <c r="BW56" s="525"/>
      <c r="BX56" s="525"/>
      <c r="BY56" s="525"/>
      <c r="BZ56" s="525"/>
      <c r="CA56" s="525"/>
      <c r="CB56" s="525"/>
      <c r="CC56" s="525"/>
      <c r="CD56" s="525"/>
      <c r="CE56" s="525"/>
      <c r="CF56" s="525"/>
      <c r="CG56" s="525"/>
      <c r="CH56" s="525"/>
      <c r="CI56" s="525"/>
      <c r="CJ56" s="525"/>
      <c r="CK56" s="525"/>
      <c r="CL56" s="525"/>
      <c r="CM56" s="525"/>
      <c r="CN56" s="525"/>
      <c r="CO56" s="525"/>
      <c r="CP56" s="525"/>
      <c r="CQ56" s="525"/>
      <c r="CR56" s="525"/>
      <c r="CS56" s="525"/>
      <c r="CT56" s="525"/>
      <c r="CU56" s="525"/>
      <c r="CV56" s="525"/>
      <c r="CW56" s="525"/>
      <c r="CX56" s="525"/>
      <c r="CY56" s="525"/>
      <c r="CZ56" s="525"/>
      <c r="DA56" s="525"/>
      <c r="DB56" s="525"/>
      <c r="DC56" s="525"/>
      <c r="DD56" s="525"/>
      <c r="DE56" s="525"/>
      <c r="DF56" s="525"/>
      <c r="DG56" s="525"/>
      <c r="DH56" s="525"/>
      <c r="DI56" s="525"/>
      <c r="DJ56" s="525"/>
      <c r="DK56" s="525"/>
      <c r="DL56" s="525"/>
      <c r="DM56" s="525"/>
      <c r="DN56" s="525"/>
      <c r="DO56" s="525"/>
      <c r="DP56" s="525"/>
      <c r="DQ56" s="525"/>
      <c r="DR56" s="525"/>
      <c r="DS56" s="525"/>
      <c r="DT56" s="525"/>
      <c r="DU56" s="525"/>
      <c r="DV56" s="525"/>
      <c r="DW56" s="525"/>
      <c r="DX56" s="525"/>
      <c r="DY56" s="525"/>
      <c r="DZ56" s="525"/>
      <c r="EA56" s="525"/>
      <c r="EB56" s="525"/>
      <c r="EC56" s="525"/>
      <c r="ED56" s="525"/>
      <c r="EE56" s="525"/>
      <c r="EF56" s="525"/>
      <c r="EG56" s="525"/>
      <c r="EH56" s="525"/>
      <c r="EI56" s="525"/>
      <c r="EJ56" s="525"/>
      <c r="EK56" s="525"/>
      <c r="EL56" s="525"/>
      <c r="EM56" s="525"/>
      <c r="EN56" s="525"/>
      <c r="EO56" s="525"/>
      <c r="EP56" s="525"/>
      <c r="EQ56" s="525"/>
      <c r="ER56" s="525"/>
      <c r="ES56" s="525"/>
      <c r="ET56" s="525"/>
      <c r="EU56" s="525"/>
      <c r="EV56" s="525"/>
      <c r="EW56" s="525"/>
      <c r="EX56" s="525"/>
      <c r="EY56" s="525"/>
      <c r="EZ56" s="525"/>
      <c r="FA56" s="525"/>
      <c r="FB56" s="525"/>
      <c r="FC56" s="525"/>
      <c r="FD56" s="525"/>
      <c r="FE56" s="525"/>
      <c r="FF56" s="525"/>
      <c r="FG56" s="525"/>
      <c r="FH56" s="525"/>
      <c r="FI56" s="525"/>
      <c r="FJ56" s="525"/>
      <c r="FK56" s="525"/>
      <c r="FL56" s="525"/>
      <c r="FM56" s="525"/>
      <c r="FN56" s="525"/>
      <c r="FO56" s="525"/>
      <c r="FP56" s="525"/>
      <c r="FQ56" s="525"/>
      <c r="FR56" s="525"/>
      <c r="FS56" s="525"/>
      <c r="FT56" s="525"/>
      <c r="FU56" s="525"/>
      <c r="FV56" s="525"/>
      <c r="FW56" s="525"/>
      <c r="FX56" s="525"/>
      <c r="FY56" s="525"/>
      <c r="FZ56" s="525"/>
      <c r="GA56" s="525"/>
      <c r="GB56" s="525"/>
      <c r="GC56" s="525"/>
      <c r="GD56" s="525"/>
      <c r="GE56" s="525"/>
      <c r="GF56" s="525"/>
      <c r="GG56" s="525"/>
      <c r="GH56" s="525"/>
      <c r="GI56" s="525"/>
      <c r="GJ56" s="525"/>
      <c r="GK56" s="525"/>
      <c r="GL56" s="525"/>
      <c r="GM56" s="525"/>
      <c r="GN56" s="525"/>
      <c r="GO56" s="525"/>
      <c r="GP56" s="525"/>
      <c r="GQ56" s="525"/>
      <c r="GR56" s="525"/>
      <c r="GS56" s="525"/>
      <c r="GT56" s="525"/>
      <c r="GU56" s="525"/>
      <c r="GV56" s="525"/>
      <c r="GW56" s="525"/>
      <c r="GX56" s="525"/>
      <c r="GY56" s="525"/>
      <c r="GZ56" s="525"/>
      <c r="HA56" s="525"/>
      <c r="HB56" s="525"/>
      <c r="HC56" s="525"/>
      <c r="HD56" s="525"/>
      <c r="HE56" s="525"/>
      <c r="HF56" s="525"/>
      <c r="HG56" s="525"/>
      <c r="HH56" s="525"/>
      <c r="HI56" s="525"/>
      <c r="HJ56" s="525"/>
      <c r="HK56" s="525"/>
      <c r="HL56" s="525"/>
      <c r="HM56" s="525"/>
      <c r="HN56" s="525"/>
      <c r="HO56" s="525"/>
      <c r="HP56" s="525"/>
      <c r="HQ56" s="525"/>
      <c r="HR56" s="525"/>
      <c r="HS56" s="525"/>
      <c r="HT56" s="525"/>
      <c r="HU56" s="525"/>
      <c r="HV56" s="525"/>
      <c r="HW56" s="525"/>
      <c r="HX56" s="525"/>
      <c r="HY56" s="525"/>
      <c r="HZ56" s="525"/>
      <c r="IA56" s="525"/>
      <c r="IB56" s="525"/>
      <c r="IC56" s="525"/>
      <c r="ID56" s="525"/>
      <c r="IE56" s="525"/>
      <c r="IF56" s="525"/>
      <c r="IG56" s="525"/>
      <c r="IH56" s="525"/>
      <c r="II56" s="525"/>
      <c r="IJ56" s="525"/>
      <c r="IK56" s="525"/>
      <c r="IL56" s="525"/>
      <c r="IM56" s="525"/>
      <c r="IN56" s="525"/>
      <c r="IO56" s="525"/>
      <c r="IP56" s="525"/>
      <c r="IQ56" s="525"/>
      <c r="IR56" s="525"/>
      <c r="IS56" s="525"/>
      <c r="IT56" s="525"/>
      <c r="IU56" s="525"/>
      <c r="IV56" s="525"/>
    </row>
    <row r="57" spans="1:256" x14ac:dyDescent="0.3">
      <c r="A57" s="520" t="s">
        <v>760</v>
      </c>
      <c r="B57" s="511" t="s">
        <v>761</v>
      </c>
      <c r="C57" s="523"/>
      <c r="D57" s="542">
        <v>4002533</v>
      </c>
      <c r="E57" s="518"/>
      <c r="F57" s="528">
        <v>4725542</v>
      </c>
      <c r="G57" s="515">
        <f t="shared" si="5"/>
        <v>118.06378610744746</v>
      </c>
      <c r="H57" s="503"/>
      <c r="I57" s="503"/>
    </row>
    <row r="58" spans="1:256" ht="31.2" x14ac:dyDescent="0.3">
      <c r="A58" s="520" t="s">
        <v>762</v>
      </c>
      <c r="B58" s="511" t="s">
        <v>763</v>
      </c>
      <c r="C58" s="523"/>
      <c r="D58" s="518">
        <v>0</v>
      </c>
      <c r="E58" s="518"/>
      <c r="F58" s="518">
        <v>0</v>
      </c>
      <c r="G58" s="515"/>
      <c r="H58" s="503"/>
      <c r="I58" s="503"/>
    </row>
    <row r="59" spans="1:256" x14ac:dyDescent="0.3">
      <c r="A59" s="520" t="s">
        <v>764</v>
      </c>
      <c r="B59" s="511" t="s">
        <v>765</v>
      </c>
      <c r="C59" s="523"/>
      <c r="D59" s="518"/>
      <c r="E59" s="518"/>
      <c r="F59" s="543">
        <v>10000</v>
      </c>
      <c r="G59" s="519"/>
      <c r="H59" s="503"/>
      <c r="I59" s="503"/>
    </row>
    <row r="60" spans="1:256" x14ac:dyDescent="0.3">
      <c r="A60" s="513" t="s">
        <v>766</v>
      </c>
      <c r="B60" s="507" t="s">
        <v>767</v>
      </c>
      <c r="C60" s="514"/>
      <c r="D60" s="514">
        <f>SUM(D61:D62)</f>
        <v>0</v>
      </c>
      <c r="E60" s="514"/>
      <c r="F60" s="528">
        <v>-100000</v>
      </c>
      <c r="G60" s="519"/>
      <c r="H60" s="503"/>
      <c r="I60" s="503"/>
      <c r="J60" s="525"/>
      <c r="K60" s="525"/>
      <c r="L60" s="525"/>
      <c r="M60" s="525"/>
      <c r="N60" s="525"/>
      <c r="O60" s="525"/>
      <c r="P60" s="525"/>
      <c r="Q60" s="525"/>
      <c r="R60" s="525"/>
      <c r="S60" s="525"/>
      <c r="T60" s="525"/>
      <c r="U60" s="525"/>
      <c r="V60" s="525"/>
      <c r="W60" s="525"/>
      <c r="X60" s="525"/>
      <c r="Y60" s="525"/>
      <c r="Z60" s="525"/>
      <c r="AA60" s="525"/>
      <c r="AB60" s="525"/>
      <c r="AC60" s="525"/>
      <c r="AD60" s="525"/>
      <c r="AE60" s="525"/>
      <c r="AF60" s="525"/>
      <c r="AG60" s="525"/>
      <c r="AH60" s="525"/>
      <c r="AI60" s="525"/>
      <c r="AJ60" s="525"/>
      <c r="AK60" s="525"/>
      <c r="AL60" s="525"/>
      <c r="AM60" s="525"/>
      <c r="AN60" s="525"/>
      <c r="AO60" s="525"/>
      <c r="AP60" s="525"/>
      <c r="AQ60" s="525"/>
      <c r="AR60" s="525"/>
      <c r="AS60" s="525"/>
      <c r="AT60" s="525"/>
      <c r="AU60" s="525"/>
      <c r="AV60" s="525"/>
      <c r="AW60" s="525"/>
      <c r="AX60" s="525"/>
      <c r="AY60" s="525"/>
      <c r="AZ60" s="525"/>
      <c r="BA60" s="525"/>
      <c r="BB60" s="525"/>
      <c r="BC60" s="525"/>
      <c r="BD60" s="525"/>
      <c r="BE60" s="525"/>
      <c r="BF60" s="525"/>
      <c r="BG60" s="525"/>
      <c r="BH60" s="525"/>
      <c r="BI60" s="525"/>
      <c r="BJ60" s="525"/>
      <c r="BK60" s="525"/>
      <c r="BL60" s="525"/>
      <c r="BM60" s="525"/>
      <c r="BN60" s="525"/>
      <c r="BO60" s="525"/>
      <c r="BP60" s="525"/>
      <c r="BQ60" s="525"/>
      <c r="BR60" s="525"/>
      <c r="BS60" s="525"/>
      <c r="BT60" s="525"/>
      <c r="BU60" s="525"/>
      <c r="BV60" s="525"/>
      <c r="BW60" s="525"/>
      <c r="BX60" s="525"/>
      <c r="BY60" s="525"/>
      <c r="BZ60" s="525"/>
      <c r="CA60" s="525"/>
      <c r="CB60" s="525"/>
      <c r="CC60" s="525"/>
      <c r="CD60" s="525"/>
      <c r="CE60" s="525"/>
      <c r="CF60" s="525"/>
      <c r="CG60" s="525"/>
      <c r="CH60" s="525"/>
      <c r="CI60" s="525"/>
      <c r="CJ60" s="525"/>
      <c r="CK60" s="525"/>
      <c r="CL60" s="525"/>
      <c r="CM60" s="525"/>
      <c r="CN60" s="525"/>
      <c r="CO60" s="525"/>
      <c r="CP60" s="525"/>
      <c r="CQ60" s="525"/>
      <c r="CR60" s="525"/>
      <c r="CS60" s="525"/>
      <c r="CT60" s="525"/>
      <c r="CU60" s="525"/>
      <c r="CV60" s="525"/>
      <c r="CW60" s="525"/>
      <c r="CX60" s="525"/>
      <c r="CY60" s="525"/>
      <c r="CZ60" s="525"/>
      <c r="DA60" s="525"/>
      <c r="DB60" s="525"/>
      <c r="DC60" s="525"/>
      <c r="DD60" s="525"/>
      <c r="DE60" s="525"/>
      <c r="DF60" s="525"/>
      <c r="DG60" s="525"/>
      <c r="DH60" s="525"/>
      <c r="DI60" s="525"/>
      <c r="DJ60" s="525"/>
      <c r="DK60" s="525"/>
      <c r="DL60" s="525"/>
      <c r="DM60" s="525"/>
      <c r="DN60" s="525"/>
      <c r="DO60" s="525"/>
      <c r="DP60" s="525"/>
      <c r="DQ60" s="525"/>
      <c r="DR60" s="525"/>
      <c r="DS60" s="525"/>
      <c r="DT60" s="525"/>
      <c r="DU60" s="525"/>
      <c r="DV60" s="525"/>
      <c r="DW60" s="525"/>
      <c r="DX60" s="525"/>
      <c r="DY60" s="525"/>
      <c r="DZ60" s="525"/>
      <c r="EA60" s="525"/>
      <c r="EB60" s="525"/>
      <c r="EC60" s="525"/>
      <c r="ED60" s="525"/>
      <c r="EE60" s="525"/>
      <c r="EF60" s="525"/>
      <c r="EG60" s="525"/>
      <c r="EH60" s="525"/>
      <c r="EI60" s="525"/>
      <c r="EJ60" s="525"/>
      <c r="EK60" s="525"/>
      <c r="EL60" s="525"/>
      <c r="EM60" s="525"/>
      <c r="EN60" s="525"/>
      <c r="EO60" s="525"/>
      <c r="EP60" s="525"/>
      <c r="EQ60" s="525"/>
      <c r="ER60" s="525"/>
      <c r="ES60" s="525"/>
      <c r="ET60" s="525"/>
      <c r="EU60" s="525"/>
      <c r="EV60" s="525"/>
      <c r="EW60" s="525"/>
      <c r="EX60" s="525"/>
      <c r="EY60" s="525"/>
      <c r="EZ60" s="525"/>
      <c r="FA60" s="525"/>
      <c r="FB60" s="525"/>
      <c r="FC60" s="525"/>
      <c r="FD60" s="525"/>
      <c r="FE60" s="525"/>
      <c r="FF60" s="525"/>
      <c r="FG60" s="525"/>
      <c r="FH60" s="525"/>
      <c r="FI60" s="525"/>
      <c r="FJ60" s="525"/>
      <c r="FK60" s="525"/>
      <c r="FL60" s="525"/>
      <c r="FM60" s="525"/>
      <c r="FN60" s="525"/>
      <c r="FO60" s="525"/>
      <c r="FP60" s="525"/>
      <c r="FQ60" s="525"/>
      <c r="FR60" s="525"/>
      <c r="FS60" s="525"/>
      <c r="FT60" s="525"/>
      <c r="FU60" s="525"/>
      <c r="FV60" s="525"/>
      <c r="FW60" s="525"/>
      <c r="FX60" s="525"/>
      <c r="FY60" s="525"/>
      <c r="FZ60" s="525"/>
      <c r="GA60" s="525"/>
      <c r="GB60" s="525"/>
      <c r="GC60" s="525"/>
      <c r="GD60" s="525"/>
      <c r="GE60" s="525"/>
      <c r="GF60" s="525"/>
      <c r="GG60" s="525"/>
      <c r="GH60" s="525"/>
      <c r="GI60" s="525"/>
      <c r="GJ60" s="525"/>
      <c r="GK60" s="525"/>
      <c r="GL60" s="525"/>
      <c r="GM60" s="525"/>
      <c r="GN60" s="525"/>
      <c r="GO60" s="525"/>
      <c r="GP60" s="525"/>
      <c r="GQ60" s="525"/>
      <c r="GR60" s="525"/>
      <c r="GS60" s="525"/>
      <c r="GT60" s="525"/>
      <c r="GU60" s="525"/>
      <c r="GV60" s="525"/>
      <c r="GW60" s="525"/>
      <c r="GX60" s="525"/>
      <c r="GY60" s="525"/>
      <c r="GZ60" s="525"/>
      <c r="HA60" s="525"/>
      <c r="HB60" s="525"/>
      <c r="HC60" s="525"/>
      <c r="HD60" s="525"/>
      <c r="HE60" s="525"/>
      <c r="HF60" s="525"/>
      <c r="HG60" s="525"/>
      <c r="HH60" s="525"/>
      <c r="HI60" s="525"/>
      <c r="HJ60" s="525"/>
      <c r="HK60" s="525"/>
      <c r="HL60" s="525"/>
      <c r="HM60" s="525"/>
      <c r="HN60" s="525"/>
      <c r="HO60" s="525"/>
      <c r="HP60" s="525"/>
      <c r="HQ60" s="525"/>
      <c r="HR60" s="525"/>
      <c r="HS60" s="525"/>
      <c r="HT60" s="525"/>
      <c r="HU60" s="525"/>
      <c r="HV60" s="525"/>
      <c r="HW60" s="525"/>
      <c r="HX60" s="525"/>
      <c r="HY60" s="525"/>
      <c r="HZ60" s="525"/>
      <c r="IA60" s="525"/>
      <c r="IB60" s="525"/>
      <c r="IC60" s="525"/>
      <c r="ID60" s="525"/>
      <c r="IE60" s="525"/>
      <c r="IF60" s="525"/>
      <c r="IG60" s="525"/>
      <c r="IH60" s="525"/>
      <c r="II60" s="525"/>
      <c r="IJ60" s="525"/>
      <c r="IK60" s="525"/>
      <c r="IL60" s="525"/>
      <c r="IM60" s="525"/>
      <c r="IN60" s="525"/>
      <c r="IO60" s="525"/>
      <c r="IP60" s="525"/>
      <c r="IQ60" s="525"/>
      <c r="IR60" s="525"/>
      <c r="IS60" s="525"/>
      <c r="IT60" s="525"/>
      <c r="IU60" s="525"/>
      <c r="IV60" s="525"/>
    </row>
    <row r="61" spans="1:256" x14ac:dyDescent="0.3">
      <c r="A61" s="520" t="s">
        <v>768</v>
      </c>
      <c r="B61" s="511" t="s">
        <v>769</v>
      </c>
      <c r="C61" s="523"/>
      <c r="D61" s="518"/>
      <c r="E61" s="518"/>
      <c r="F61" s="518"/>
      <c r="G61" s="519"/>
      <c r="H61" s="503"/>
      <c r="I61" s="503"/>
    </row>
    <row r="62" spans="1:256" ht="46.8" x14ac:dyDescent="0.3">
      <c r="A62" s="520" t="s">
        <v>770</v>
      </c>
      <c r="B62" s="511" t="s">
        <v>771</v>
      </c>
      <c r="C62" s="523"/>
      <c r="D62" s="518"/>
      <c r="E62" s="518"/>
      <c r="F62" s="518"/>
      <c r="G62" s="519"/>
      <c r="H62" s="503"/>
      <c r="I62" s="503"/>
    </row>
    <row r="63" spans="1:256" x14ac:dyDescent="0.3">
      <c r="A63" s="230" t="s">
        <v>392</v>
      </c>
      <c r="B63" s="511"/>
      <c r="C63" s="523"/>
      <c r="D63" s="518"/>
      <c r="E63" s="518"/>
      <c r="F63" s="518">
        <v>-100000</v>
      </c>
      <c r="G63" s="519"/>
      <c r="H63" s="503"/>
      <c r="I63" s="503"/>
    </row>
    <row r="64" spans="1:256" x14ac:dyDescent="0.3">
      <c r="A64" s="513" t="s">
        <v>772</v>
      </c>
      <c r="B64" s="507" t="s">
        <v>773</v>
      </c>
      <c r="C64" s="514"/>
      <c r="D64" s="514">
        <f>SUM(D65:D67)</f>
        <v>0</v>
      </c>
      <c r="E64" s="514"/>
      <c r="F64" s="514">
        <f>SUM(F65:F67)</f>
        <v>0</v>
      </c>
      <c r="G64" s="515"/>
      <c r="H64" s="503"/>
      <c r="I64" s="503"/>
      <c r="J64" s="525"/>
      <c r="K64" s="525"/>
      <c r="L64" s="525"/>
      <c r="M64" s="525"/>
      <c r="N64" s="525"/>
      <c r="O64" s="525"/>
      <c r="P64" s="525"/>
      <c r="Q64" s="525"/>
      <c r="R64" s="525"/>
      <c r="S64" s="525"/>
      <c r="T64" s="525"/>
      <c r="U64" s="525"/>
      <c r="V64" s="525"/>
      <c r="W64" s="525"/>
      <c r="X64" s="525"/>
      <c r="Y64" s="525"/>
      <c r="Z64" s="525"/>
      <c r="AA64" s="525"/>
      <c r="AB64" s="525"/>
      <c r="AC64" s="525"/>
      <c r="AD64" s="525"/>
      <c r="AE64" s="525"/>
      <c r="AF64" s="525"/>
      <c r="AG64" s="525"/>
      <c r="AH64" s="525"/>
      <c r="AI64" s="525"/>
      <c r="AJ64" s="525"/>
      <c r="AK64" s="525"/>
      <c r="AL64" s="525"/>
      <c r="AM64" s="525"/>
      <c r="AN64" s="525"/>
      <c r="AO64" s="525"/>
      <c r="AP64" s="525"/>
      <c r="AQ64" s="525"/>
      <c r="AR64" s="525"/>
      <c r="AS64" s="525"/>
      <c r="AT64" s="525"/>
      <c r="AU64" s="525"/>
      <c r="AV64" s="525"/>
      <c r="AW64" s="525"/>
      <c r="AX64" s="525"/>
      <c r="AY64" s="525"/>
      <c r="AZ64" s="525"/>
      <c r="BA64" s="525"/>
      <c r="BB64" s="525"/>
      <c r="BC64" s="525"/>
      <c r="BD64" s="525"/>
      <c r="BE64" s="525"/>
      <c r="BF64" s="525"/>
      <c r="BG64" s="525"/>
      <c r="BH64" s="525"/>
      <c r="BI64" s="525"/>
      <c r="BJ64" s="525"/>
      <c r="BK64" s="525"/>
      <c r="BL64" s="525"/>
      <c r="BM64" s="525"/>
      <c r="BN64" s="525"/>
      <c r="BO64" s="525"/>
      <c r="BP64" s="525"/>
      <c r="BQ64" s="525"/>
      <c r="BR64" s="525"/>
      <c r="BS64" s="525"/>
      <c r="BT64" s="525"/>
      <c r="BU64" s="525"/>
      <c r="BV64" s="525"/>
      <c r="BW64" s="525"/>
      <c r="BX64" s="525"/>
      <c r="BY64" s="525"/>
      <c r="BZ64" s="525"/>
      <c r="CA64" s="525"/>
      <c r="CB64" s="525"/>
      <c r="CC64" s="525"/>
      <c r="CD64" s="525"/>
      <c r="CE64" s="525"/>
      <c r="CF64" s="525"/>
      <c r="CG64" s="525"/>
      <c r="CH64" s="525"/>
      <c r="CI64" s="525"/>
      <c r="CJ64" s="525"/>
      <c r="CK64" s="525"/>
      <c r="CL64" s="525"/>
      <c r="CM64" s="525"/>
      <c r="CN64" s="525"/>
      <c r="CO64" s="525"/>
      <c r="CP64" s="525"/>
      <c r="CQ64" s="525"/>
      <c r="CR64" s="525"/>
      <c r="CS64" s="525"/>
      <c r="CT64" s="525"/>
      <c r="CU64" s="525"/>
      <c r="CV64" s="525"/>
      <c r="CW64" s="525"/>
      <c r="CX64" s="525"/>
      <c r="CY64" s="525"/>
      <c r="CZ64" s="525"/>
      <c r="DA64" s="525"/>
      <c r="DB64" s="525"/>
      <c r="DC64" s="525"/>
      <c r="DD64" s="525"/>
      <c r="DE64" s="525"/>
      <c r="DF64" s="525"/>
      <c r="DG64" s="525"/>
      <c r="DH64" s="525"/>
      <c r="DI64" s="525"/>
      <c r="DJ64" s="525"/>
      <c r="DK64" s="525"/>
      <c r="DL64" s="525"/>
      <c r="DM64" s="525"/>
      <c r="DN64" s="525"/>
      <c r="DO64" s="525"/>
      <c r="DP64" s="525"/>
      <c r="DQ64" s="525"/>
      <c r="DR64" s="525"/>
      <c r="DS64" s="525"/>
      <c r="DT64" s="525"/>
      <c r="DU64" s="525"/>
      <c r="DV64" s="525"/>
      <c r="DW64" s="525"/>
      <c r="DX64" s="525"/>
      <c r="DY64" s="525"/>
      <c r="DZ64" s="525"/>
      <c r="EA64" s="525"/>
      <c r="EB64" s="525"/>
      <c r="EC64" s="525"/>
      <c r="ED64" s="525"/>
      <c r="EE64" s="525"/>
      <c r="EF64" s="525"/>
      <c r="EG64" s="525"/>
      <c r="EH64" s="525"/>
      <c r="EI64" s="525"/>
      <c r="EJ64" s="525"/>
      <c r="EK64" s="525"/>
      <c r="EL64" s="525"/>
      <c r="EM64" s="525"/>
      <c r="EN64" s="525"/>
      <c r="EO64" s="525"/>
      <c r="EP64" s="525"/>
      <c r="EQ64" s="525"/>
      <c r="ER64" s="525"/>
      <c r="ES64" s="525"/>
      <c r="ET64" s="525"/>
      <c r="EU64" s="525"/>
      <c r="EV64" s="525"/>
      <c r="EW64" s="525"/>
      <c r="EX64" s="525"/>
      <c r="EY64" s="525"/>
      <c r="EZ64" s="525"/>
      <c r="FA64" s="525"/>
      <c r="FB64" s="525"/>
      <c r="FC64" s="525"/>
      <c r="FD64" s="525"/>
      <c r="FE64" s="525"/>
      <c r="FF64" s="525"/>
      <c r="FG64" s="525"/>
      <c r="FH64" s="525"/>
      <c r="FI64" s="525"/>
      <c r="FJ64" s="525"/>
      <c r="FK64" s="525"/>
      <c r="FL64" s="525"/>
      <c r="FM64" s="525"/>
      <c r="FN64" s="525"/>
      <c r="FO64" s="525"/>
      <c r="FP64" s="525"/>
      <c r="FQ64" s="525"/>
      <c r="FR64" s="525"/>
      <c r="FS64" s="525"/>
      <c r="FT64" s="525"/>
      <c r="FU64" s="525"/>
      <c r="FV64" s="525"/>
      <c r="FW64" s="525"/>
      <c r="FX64" s="525"/>
      <c r="FY64" s="525"/>
      <c r="FZ64" s="525"/>
      <c r="GA64" s="525"/>
      <c r="GB64" s="525"/>
      <c r="GC64" s="525"/>
      <c r="GD64" s="525"/>
      <c r="GE64" s="525"/>
      <c r="GF64" s="525"/>
      <c r="GG64" s="525"/>
      <c r="GH64" s="525"/>
      <c r="GI64" s="525"/>
      <c r="GJ64" s="525"/>
      <c r="GK64" s="525"/>
      <c r="GL64" s="525"/>
      <c r="GM64" s="525"/>
      <c r="GN64" s="525"/>
      <c r="GO64" s="525"/>
      <c r="GP64" s="525"/>
      <c r="GQ64" s="525"/>
      <c r="GR64" s="525"/>
      <c r="GS64" s="525"/>
      <c r="GT64" s="525"/>
      <c r="GU64" s="525"/>
      <c r="GV64" s="525"/>
      <c r="GW64" s="525"/>
      <c r="GX64" s="525"/>
      <c r="GY64" s="525"/>
      <c r="GZ64" s="525"/>
      <c r="HA64" s="525"/>
      <c r="HB64" s="525"/>
      <c r="HC64" s="525"/>
      <c r="HD64" s="525"/>
      <c r="HE64" s="525"/>
      <c r="HF64" s="525"/>
      <c r="HG64" s="525"/>
      <c r="HH64" s="525"/>
      <c r="HI64" s="525"/>
      <c r="HJ64" s="525"/>
      <c r="HK64" s="525"/>
      <c r="HL64" s="525"/>
      <c r="HM64" s="525"/>
      <c r="HN64" s="525"/>
      <c r="HO64" s="525"/>
      <c r="HP64" s="525"/>
      <c r="HQ64" s="525"/>
      <c r="HR64" s="525"/>
      <c r="HS64" s="525"/>
      <c r="HT64" s="525"/>
      <c r="HU64" s="525"/>
      <c r="HV64" s="525"/>
      <c r="HW64" s="525"/>
      <c r="HX64" s="525"/>
      <c r="HY64" s="525"/>
      <c r="HZ64" s="525"/>
      <c r="IA64" s="525"/>
      <c r="IB64" s="525"/>
      <c r="IC64" s="525"/>
      <c r="ID64" s="525"/>
      <c r="IE64" s="525"/>
      <c r="IF64" s="525"/>
      <c r="IG64" s="525"/>
      <c r="IH64" s="525"/>
      <c r="II64" s="525"/>
      <c r="IJ64" s="525"/>
      <c r="IK64" s="525"/>
      <c r="IL64" s="525"/>
      <c r="IM64" s="525"/>
      <c r="IN64" s="525"/>
      <c r="IO64" s="525"/>
      <c r="IP64" s="525"/>
      <c r="IQ64" s="525"/>
      <c r="IR64" s="525"/>
      <c r="IS64" s="525"/>
      <c r="IT64" s="525"/>
      <c r="IU64" s="525"/>
      <c r="IV64" s="525"/>
    </row>
    <row r="65" spans="1:10" ht="31.2" x14ac:dyDescent="0.3">
      <c r="A65" s="520" t="s">
        <v>774</v>
      </c>
      <c r="B65" s="511" t="s">
        <v>775</v>
      </c>
      <c r="C65" s="523"/>
      <c r="D65" s="518">
        <v>0</v>
      </c>
      <c r="E65" s="518"/>
      <c r="F65" s="518">
        <v>0</v>
      </c>
      <c r="G65" s="515"/>
      <c r="H65" s="503"/>
      <c r="I65" s="503"/>
    </row>
    <row r="66" spans="1:10" ht="31.2" x14ac:dyDescent="0.3">
      <c r="A66" s="520" t="s">
        <v>776</v>
      </c>
      <c r="B66" s="511" t="s">
        <v>777</v>
      </c>
      <c r="C66" s="523"/>
      <c r="D66" s="518"/>
      <c r="E66" s="518"/>
      <c r="F66" s="528"/>
      <c r="G66" s="515"/>
      <c r="H66" s="503"/>
      <c r="I66" s="503"/>
    </row>
    <row r="67" spans="1:10" x14ac:dyDescent="0.3">
      <c r="A67" s="520" t="s">
        <v>778</v>
      </c>
      <c r="B67" s="511" t="s">
        <v>779</v>
      </c>
      <c r="C67" s="523"/>
      <c r="D67" s="518">
        <v>0</v>
      </c>
      <c r="E67" s="518"/>
      <c r="F67" s="518">
        <v>0</v>
      </c>
      <c r="G67" s="515"/>
      <c r="H67" s="503"/>
      <c r="I67" s="503"/>
    </row>
    <row r="68" spans="1:10" x14ac:dyDescent="0.3">
      <c r="A68" s="513" t="s">
        <v>780</v>
      </c>
      <c r="B68" s="511" t="s">
        <v>781</v>
      </c>
      <c r="C68" s="514">
        <f>C64+C60+C56+C49+C44+C7</f>
        <v>502982689</v>
      </c>
      <c r="D68" s="514">
        <f>D64+D60+D56+D49+D44+D7</f>
        <v>380711010</v>
      </c>
      <c r="E68" s="514">
        <f>E64+E60+E56+E49+E44+E7</f>
        <v>510294633</v>
      </c>
      <c r="F68" s="514">
        <f>F64+F60+F56+F49+F44+F7</f>
        <v>396760107</v>
      </c>
      <c r="G68" s="515">
        <f t="shared" si="5"/>
        <v>104.215558935372</v>
      </c>
      <c r="H68" s="503"/>
      <c r="I68" s="503">
        <f>380711010-D68</f>
        <v>0</v>
      </c>
      <c r="J68" s="503">
        <f>396760107-F68</f>
        <v>0</v>
      </c>
    </row>
    <row r="69" spans="1:10" x14ac:dyDescent="0.3">
      <c r="A69" s="520"/>
      <c r="B69" s="532"/>
      <c r="C69" s="518"/>
      <c r="D69" s="518"/>
      <c r="E69" s="518"/>
      <c r="F69" s="518"/>
      <c r="G69" s="519"/>
    </row>
    <row r="70" spans="1:10" x14ac:dyDescent="0.3">
      <c r="A70" s="513" t="s">
        <v>782</v>
      </c>
      <c r="B70" s="533"/>
      <c r="C70" s="523"/>
      <c r="D70" s="523"/>
      <c r="E70" s="523"/>
      <c r="F70" s="523"/>
      <c r="G70" s="534"/>
    </row>
    <row r="71" spans="1:10" ht="31.2" x14ac:dyDescent="0.3">
      <c r="A71" s="535" t="s">
        <v>794</v>
      </c>
      <c r="B71" s="533" t="s">
        <v>668</v>
      </c>
      <c r="C71" s="523">
        <f>27000+81370+9553535+26500+1605600+3557968+14971224</f>
        <v>29823197</v>
      </c>
      <c r="D71" s="523">
        <v>0</v>
      </c>
      <c r="E71" s="523">
        <f>27000+81370+4747285+26500+1605600+20085454+703500+238505+937319</f>
        <v>28452533</v>
      </c>
      <c r="F71" s="523"/>
      <c r="G71" s="519"/>
    </row>
    <row r="72" spans="1:10" ht="31.2" x14ac:dyDescent="0.3">
      <c r="A72" s="535" t="s">
        <v>795</v>
      </c>
      <c r="B72" s="533" t="s">
        <v>671</v>
      </c>
      <c r="C72" s="523">
        <f>268524+822280</f>
        <v>1090804</v>
      </c>
      <c r="D72" s="523">
        <v>0</v>
      </c>
      <c r="E72" s="523">
        <f>268524+1438038+78740</f>
        <v>1785302</v>
      </c>
      <c r="F72" s="523"/>
      <c r="G72" s="534"/>
    </row>
    <row r="73" spans="1:10" x14ac:dyDescent="0.3">
      <c r="A73" s="535" t="s">
        <v>796</v>
      </c>
      <c r="B73" s="533" t="s">
        <v>673</v>
      </c>
      <c r="C73" s="523">
        <f>56353000+228043258</f>
        <v>284396258</v>
      </c>
      <c r="D73" s="523">
        <f>34375330+136838892</f>
        <v>171214222</v>
      </c>
      <c r="E73" s="523">
        <v>284396258</v>
      </c>
      <c r="F73" s="523">
        <f>E73-121713922</f>
        <v>162682336</v>
      </c>
      <c r="G73" s="534"/>
    </row>
    <row r="74" spans="1:10" x14ac:dyDescent="0.3">
      <c r="A74" s="536" t="s">
        <v>783</v>
      </c>
      <c r="B74" s="537" t="s">
        <v>675</v>
      </c>
      <c r="C74" s="538"/>
      <c r="D74" s="538">
        <v>0</v>
      </c>
      <c r="E74" s="538"/>
      <c r="F74" s="538">
        <v>0</v>
      </c>
      <c r="G74" s="539"/>
    </row>
    <row r="75" spans="1:10" ht="18" customHeight="1" x14ac:dyDescent="0.3">
      <c r="A75" s="536" t="s">
        <v>793</v>
      </c>
      <c r="B75" s="537" t="s">
        <v>677</v>
      </c>
      <c r="C75" s="538"/>
      <c r="D75" s="538">
        <v>0</v>
      </c>
      <c r="E75" s="538"/>
      <c r="F75" s="538">
        <v>0</v>
      </c>
      <c r="G75" s="539"/>
    </row>
    <row r="76" spans="1:10" x14ac:dyDescent="0.3">
      <c r="A76" s="536" t="s">
        <v>784</v>
      </c>
      <c r="B76" s="537" t="s">
        <v>679</v>
      </c>
      <c r="C76" s="538"/>
      <c r="D76" s="538">
        <v>0</v>
      </c>
      <c r="E76" s="538"/>
      <c r="F76" s="538">
        <v>0</v>
      </c>
      <c r="G76" s="539"/>
    </row>
    <row r="77" spans="1:10" x14ac:dyDescent="0.3">
      <c r="A77" s="536" t="s">
        <v>785</v>
      </c>
      <c r="B77" s="537" t="s">
        <v>681</v>
      </c>
      <c r="C77" s="538"/>
      <c r="D77" s="538">
        <v>0</v>
      </c>
      <c r="E77" s="538"/>
      <c r="F77" s="538">
        <v>0</v>
      </c>
      <c r="G77" s="539"/>
    </row>
    <row r="78" spans="1:10" x14ac:dyDescent="0.3">
      <c r="A78" s="536" t="s">
        <v>786</v>
      </c>
      <c r="B78" s="537" t="s">
        <v>787</v>
      </c>
      <c r="C78" s="538"/>
      <c r="D78" s="538"/>
      <c r="E78" s="538"/>
      <c r="F78" s="538"/>
      <c r="G78" s="539"/>
    </row>
    <row r="79" spans="1:10" ht="31.2" x14ac:dyDescent="0.3">
      <c r="A79" s="536" t="s">
        <v>788</v>
      </c>
      <c r="B79" s="537" t="s">
        <v>789</v>
      </c>
      <c r="C79" s="538"/>
      <c r="D79" s="538">
        <v>0</v>
      </c>
      <c r="E79" s="538"/>
      <c r="F79" s="538">
        <v>0</v>
      </c>
      <c r="G79" s="539"/>
    </row>
    <row r="80" spans="1:10" x14ac:dyDescent="0.3">
      <c r="A80" s="536" t="s">
        <v>790</v>
      </c>
      <c r="B80" s="537" t="s">
        <v>559</v>
      </c>
      <c r="C80" s="538"/>
      <c r="D80" s="538">
        <v>0</v>
      </c>
      <c r="E80" s="538"/>
      <c r="F80" s="538"/>
      <c r="G80" s="539"/>
    </row>
    <row r="81" spans="1:7" x14ac:dyDescent="0.3">
      <c r="A81" s="536" t="s">
        <v>791</v>
      </c>
      <c r="B81" s="537" t="s">
        <v>560</v>
      </c>
      <c r="C81" s="538"/>
      <c r="D81" s="538"/>
      <c r="E81" s="538"/>
      <c r="F81" s="538"/>
      <c r="G81" s="539"/>
    </row>
    <row r="104" spans="1:7" x14ac:dyDescent="0.3">
      <c r="A104" s="530" t="s">
        <v>792</v>
      </c>
      <c r="C104" s="338"/>
      <c r="D104" s="338"/>
      <c r="E104" s="338"/>
      <c r="F104" s="338"/>
      <c r="G104" s="338"/>
    </row>
  </sheetData>
  <mergeCells count="7">
    <mergeCell ref="C6:D6"/>
    <mergeCell ref="E6:F6"/>
    <mergeCell ref="A2:G2"/>
    <mergeCell ref="A3:G3"/>
    <mergeCell ref="C4:D4"/>
    <mergeCell ref="E4:F4"/>
    <mergeCell ref="G4:G5"/>
  </mergeCells>
  <printOptions horizontalCentered="1"/>
  <pageMargins left="0.11811023622047245" right="0.11811023622047245" top="0.94488188976377963" bottom="0.19685039370078741" header="0.31496062992125984" footer="0.31496062992125984"/>
  <pageSetup paperSize="9" scale="90" orientation="portrait" r:id="rId1"/>
  <headerFooter>
    <oddHeader>&amp;LPécsely Község Önkormányzata&amp;C
az önkormányzat 2016. évi költségvetési gazdálkodási beszámolójáról szóló
 8/2017. (V.30.) önkormányzati rendeletéhez&amp;R15.a.sz. melléklet
&amp;P. oldal
 forint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1"/>
  <sheetViews>
    <sheetView view="pageLayout" zoomScaleNormal="100" workbookViewId="0">
      <selection activeCell="A4" sqref="A4"/>
    </sheetView>
  </sheetViews>
  <sheetFormatPr defaultRowHeight="15.6" x14ac:dyDescent="0.3"/>
  <cols>
    <col min="1" max="1" width="47.44140625" style="338" customWidth="1"/>
    <col min="2" max="2" width="5.6640625" style="338" bestFit="1" customWidth="1"/>
    <col min="3" max="3" width="7.109375" style="338" bestFit="1" customWidth="1"/>
    <col min="4" max="4" width="13.44140625" style="503" bestFit="1" customWidth="1"/>
    <col min="5" max="5" width="7.109375" style="503" bestFit="1" customWidth="1"/>
    <col min="6" max="6" width="13.44140625" style="503" bestFit="1" customWidth="1"/>
    <col min="7" max="7" width="6.109375" style="563" bestFit="1" customWidth="1"/>
    <col min="8" max="256" width="9.109375" style="338"/>
    <col min="257" max="257" width="58.109375" style="338" customWidth="1"/>
    <col min="258" max="259" width="8.6640625" style="338" customWidth="1"/>
    <col min="260" max="260" width="12.5546875" style="338" bestFit="1" customWidth="1"/>
    <col min="261" max="261" width="12.5546875" style="338" customWidth="1"/>
    <col min="262" max="262" width="12.33203125" style="338" bestFit="1" customWidth="1"/>
    <col min="263" max="263" width="9.33203125" style="338" customWidth="1"/>
    <col min="264" max="512" width="9.109375" style="338"/>
    <col min="513" max="513" width="58.109375" style="338" customWidth="1"/>
    <col min="514" max="515" width="8.6640625" style="338" customWidth="1"/>
    <col min="516" max="516" width="12.5546875" style="338" bestFit="1" customWidth="1"/>
    <col min="517" max="517" width="12.5546875" style="338" customWidth="1"/>
    <col min="518" max="518" width="12.33203125" style="338" bestFit="1" customWidth="1"/>
    <col min="519" max="519" width="9.33203125" style="338" customWidth="1"/>
    <col min="520" max="768" width="9.109375" style="338"/>
    <col min="769" max="769" width="58.109375" style="338" customWidth="1"/>
    <col min="770" max="771" width="8.6640625" style="338" customWidth="1"/>
    <col min="772" max="772" width="12.5546875" style="338" bestFit="1" customWidth="1"/>
    <col min="773" max="773" width="12.5546875" style="338" customWidth="1"/>
    <col min="774" max="774" width="12.33203125" style="338" bestFit="1" customWidth="1"/>
    <col min="775" max="775" width="9.33203125" style="338" customWidth="1"/>
    <col min="776" max="1024" width="9.109375" style="338"/>
    <col min="1025" max="1025" width="58.109375" style="338" customWidth="1"/>
    <col min="1026" max="1027" width="8.6640625" style="338" customWidth="1"/>
    <col min="1028" max="1028" width="12.5546875" style="338" bestFit="1" customWidth="1"/>
    <col min="1029" max="1029" width="12.5546875" style="338" customWidth="1"/>
    <col min="1030" max="1030" width="12.33203125" style="338" bestFit="1" customWidth="1"/>
    <col min="1031" max="1031" width="9.33203125" style="338" customWidth="1"/>
    <col min="1032" max="1280" width="9.109375" style="338"/>
    <col min="1281" max="1281" width="58.109375" style="338" customWidth="1"/>
    <col min="1282" max="1283" width="8.6640625" style="338" customWidth="1"/>
    <col min="1284" max="1284" width="12.5546875" style="338" bestFit="1" customWidth="1"/>
    <col min="1285" max="1285" width="12.5546875" style="338" customWidth="1"/>
    <col min="1286" max="1286" width="12.33203125" style="338" bestFit="1" customWidth="1"/>
    <col min="1287" max="1287" width="9.33203125" style="338" customWidth="1"/>
    <col min="1288" max="1536" width="9.109375" style="338"/>
    <col min="1537" max="1537" width="58.109375" style="338" customWidth="1"/>
    <col min="1538" max="1539" width="8.6640625" style="338" customWidth="1"/>
    <col min="1540" max="1540" width="12.5546875" style="338" bestFit="1" customWidth="1"/>
    <col min="1541" max="1541" width="12.5546875" style="338" customWidth="1"/>
    <col min="1542" max="1542" width="12.33203125" style="338" bestFit="1" customWidth="1"/>
    <col min="1543" max="1543" width="9.33203125" style="338" customWidth="1"/>
    <col min="1544" max="1792" width="9.109375" style="338"/>
    <col min="1793" max="1793" width="58.109375" style="338" customWidth="1"/>
    <col min="1794" max="1795" width="8.6640625" style="338" customWidth="1"/>
    <col min="1796" max="1796" width="12.5546875" style="338" bestFit="1" customWidth="1"/>
    <col min="1797" max="1797" width="12.5546875" style="338" customWidth="1"/>
    <col min="1798" max="1798" width="12.33203125" style="338" bestFit="1" customWidth="1"/>
    <col min="1799" max="1799" width="9.33203125" style="338" customWidth="1"/>
    <col min="1800" max="2048" width="9.109375" style="338"/>
    <col min="2049" max="2049" width="58.109375" style="338" customWidth="1"/>
    <col min="2050" max="2051" width="8.6640625" style="338" customWidth="1"/>
    <col min="2052" max="2052" width="12.5546875" style="338" bestFit="1" customWidth="1"/>
    <col min="2053" max="2053" width="12.5546875" style="338" customWidth="1"/>
    <col min="2054" max="2054" width="12.33203125" style="338" bestFit="1" customWidth="1"/>
    <col min="2055" max="2055" width="9.33203125" style="338" customWidth="1"/>
    <col min="2056" max="2304" width="9.109375" style="338"/>
    <col min="2305" max="2305" width="58.109375" style="338" customWidth="1"/>
    <col min="2306" max="2307" width="8.6640625" style="338" customWidth="1"/>
    <col min="2308" max="2308" width="12.5546875" style="338" bestFit="1" customWidth="1"/>
    <col min="2309" max="2309" width="12.5546875" style="338" customWidth="1"/>
    <col min="2310" max="2310" width="12.33203125" style="338" bestFit="1" customWidth="1"/>
    <col min="2311" max="2311" width="9.33203125" style="338" customWidth="1"/>
    <col min="2312" max="2560" width="9.109375" style="338"/>
    <col min="2561" max="2561" width="58.109375" style="338" customWidth="1"/>
    <col min="2562" max="2563" width="8.6640625" style="338" customWidth="1"/>
    <col min="2564" max="2564" width="12.5546875" style="338" bestFit="1" customWidth="1"/>
    <col min="2565" max="2565" width="12.5546875" style="338" customWidth="1"/>
    <col min="2566" max="2566" width="12.33203125" style="338" bestFit="1" customWidth="1"/>
    <col min="2567" max="2567" width="9.33203125" style="338" customWidth="1"/>
    <col min="2568" max="2816" width="9.109375" style="338"/>
    <col min="2817" max="2817" width="58.109375" style="338" customWidth="1"/>
    <col min="2818" max="2819" width="8.6640625" style="338" customWidth="1"/>
    <col min="2820" max="2820" width="12.5546875" style="338" bestFit="1" customWidth="1"/>
    <col min="2821" max="2821" width="12.5546875" style="338" customWidth="1"/>
    <col min="2822" max="2822" width="12.33203125" style="338" bestFit="1" customWidth="1"/>
    <col min="2823" max="2823" width="9.33203125" style="338" customWidth="1"/>
    <col min="2824" max="3072" width="9.109375" style="338"/>
    <col min="3073" max="3073" width="58.109375" style="338" customWidth="1"/>
    <col min="3074" max="3075" width="8.6640625" style="338" customWidth="1"/>
    <col min="3076" max="3076" width="12.5546875" style="338" bestFit="1" customWidth="1"/>
    <col min="3077" max="3077" width="12.5546875" style="338" customWidth="1"/>
    <col min="3078" max="3078" width="12.33203125" style="338" bestFit="1" customWidth="1"/>
    <col min="3079" max="3079" width="9.33203125" style="338" customWidth="1"/>
    <col min="3080" max="3328" width="9.109375" style="338"/>
    <col min="3329" max="3329" width="58.109375" style="338" customWidth="1"/>
    <col min="3330" max="3331" width="8.6640625" style="338" customWidth="1"/>
    <col min="3332" max="3332" width="12.5546875" style="338" bestFit="1" customWidth="1"/>
    <col min="3333" max="3333" width="12.5546875" style="338" customWidth="1"/>
    <col min="3334" max="3334" width="12.33203125" style="338" bestFit="1" customWidth="1"/>
    <col min="3335" max="3335" width="9.33203125" style="338" customWidth="1"/>
    <col min="3336" max="3584" width="9.109375" style="338"/>
    <col min="3585" max="3585" width="58.109375" style="338" customWidth="1"/>
    <col min="3586" max="3587" width="8.6640625" style="338" customWidth="1"/>
    <col min="3588" max="3588" width="12.5546875" style="338" bestFit="1" customWidth="1"/>
    <col min="3589" max="3589" width="12.5546875" style="338" customWidth="1"/>
    <col min="3590" max="3590" width="12.33203125" style="338" bestFit="1" customWidth="1"/>
    <col min="3591" max="3591" width="9.33203125" style="338" customWidth="1"/>
    <col min="3592" max="3840" width="9.109375" style="338"/>
    <col min="3841" max="3841" width="58.109375" style="338" customWidth="1"/>
    <col min="3842" max="3843" width="8.6640625" style="338" customWidth="1"/>
    <col min="3844" max="3844" width="12.5546875" style="338" bestFit="1" customWidth="1"/>
    <col min="3845" max="3845" width="12.5546875" style="338" customWidth="1"/>
    <col min="3846" max="3846" width="12.33203125" style="338" bestFit="1" customWidth="1"/>
    <col min="3847" max="3847" width="9.33203125" style="338" customWidth="1"/>
    <col min="3848" max="4096" width="9.109375" style="338"/>
    <col min="4097" max="4097" width="58.109375" style="338" customWidth="1"/>
    <col min="4098" max="4099" width="8.6640625" style="338" customWidth="1"/>
    <col min="4100" max="4100" width="12.5546875" style="338" bestFit="1" customWidth="1"/>
    <col min="4101" max="4101" width="12.5546875" style="338" customWidth="1"/>
    <col min="4102" max="4102" width="12.33203125" style="338" bestFit="1" customWidth="1"/>
    <col min="4103" max="4103" width="9.33203125" style="338" customWidth="1"/>
    <col min="4104" max="4352" width="9.109375" style="338"/>
    <col min="4353" max="4353" width="58.109375" style="338" customWidth="1"/>
    <col min="4354" max="4355" width="8.6640625" style="338" customWidth="1"/>
    <col min="4356" max="4356" width="12.5546875" style="338" bestFit="1" customWidth="1"/>
    <col min="4357" max="4357" width="12.5546875" style="338" customWidth="1"/>
    <col min="4358" max="4358" width="12.33203125" style="338" bestFit="1" customWidth="1"/>
    <col min="4359" max="4359" width="9.33203125" style="338" customWidth="1"/>
    <col min="4360" max="4608" width="9.109375" style="338"/>
    <col min="4609" max="4609" width="58.109375" style="338" customWidth="1"/>
    <col min="4610" max="4611" width="8.6640625" style="338" customWidth="1"/>
    <col min="4612" max="4612" width="12.5546875" style="338" bestFit="1" customWidth="1"/>
    <col min="4613" max="4613" width="12.5546875" style="338" customWidth="1"/>
    <col min="4614" max="4614" width="12.33203125" style="338" bestFit="1" customWidth="1"/>
    <col min="4615" max="4615" width="9.33203125" style="338" customWidth="1"/>
    <col min="4616" max="4864" width="9.109375" style="338"/>
    <col min="4865" max="4865" width="58.109375" style="338" customWidth="1"/>
    <col min="4866" max="4867" width="8.6640625" style="338" customWidth="1"/>
    <col min="4868" max="4868" width="12.5546875" style="338" bestFit="1" customWidth="1"/>
    <col min="4869" max="4869" width="12.5546875" style="338" customWidth="1"/>
    <col min="4870" max="4870" width="12.33203125" style="338" bestFit="1" customWidth="1"/>
    <col min="4871" max="4871" width="9.33203125" style="338" customWidth="1"/>
    <col min="4872" max="5120" width="9.109375" style="338"/>
    <col min="5121" max="5121" width="58.109375" style="338" customWidth="1"/>
    <col min="5122" max="5123" width="8.6640625" style="338" customWidth="1"/>
    <col min="5124" max="5124" width="12.5546875" style="338" bestFit="1" customWidth="1"/>
    <col min="5125" max="5125" width="12.5546875" style="338" customWidth="1"/>
    <col min="5126" max="5126" width="12.33203125" style="338" bestFit="1" customWidth="1"/>
    <col min="5127" max="5127" width="9.33203125" style="338" customWidth="1"/>
    <col min="5128" max="5376" width="9.109375" style="338"/>
    <col min="5377" max="5377" width="58.109375" style="338" customWidth="1"/>
    <col min="5378" max="5379" width="8.6640625" style="338" customWidth="1"/>
    <col min="5380" max="5380" width="12.5546875" style="338" bestFit="1" customWidth="1"/>
    <col min="5381" max="5381" width="12.5546875" style="338" customWidth="1"/>
    <col min="5382" max="5382" width="12.33203125" style="338" bestFit="1" customWidth="1"/>
    <col min="5383" max="5383" width="9.33203125" style="338" customWidth="1"/>
    <col min="5384" max="5632" width="9.109375" style="338"/>
    <col min="5633" max="5633" width="58.109375" style="338" customWidth="1"/>
    <col min="5634" max="5635" width="8.6640625" style="338" customWidth="1"/>
    <col min="5636" max="5636" width="12.5546875" style="338" bestFit="1" customWidth="1"/>
    <col min="5637" max="5637" width="12.5546875" style="338" customWidth="1"/>
    <col min="5638" max="5638" width="12.33203125" style="338" bestFit="1" customWidth="1"/>
    <col min="5639" max="5639" width="9.33203125" style="338" customWidth="1"/>
    <col min="5640" max="5888" width="9.109375" style="338"/>
    <col min="5889" max="5889" width="58.109375" style="338" customWidth="1"/>
    <col min="5890" max="5891" width="8.6640625" style="338" customWidth="1"/>
    <col min="5892" max="5892" width="12.5546875" style="338" bestFit="1" customWidth="1"/>
    <col min="5893" max="5893" width="12.5546875" style="338" customWidth="1"/>
    <col min="5894" max="5894" width="12.33203125" style="338" bestFit="1" customWidth="1"/>
    <col min="5895" max="5895" width="9.33203125" style="338" customWidth="1"/>
    <col min="5896" max="6144" width="9.109375" style="338"/>
    <col min="6145" max="6145" width="58.109375" style="338" customWidth="1"/>
    <col min="6146" max="6147" width="8.6640625" style="338" customWidth="1"/>
    <col min="6148" max="6148" width="12.5546875" style="338" bestFit="1" customWidth="1"/>
    <col min="6149" max="6149" width="12.5546875" style="338" customWidth="1"/>
    <col min="6150" max="6150" width="12.33203125" style="338" bestFit="1" customWidth="1"/>
    <col min="6151" max="6151" width="9.33203125" style="338" customWidth="1"/>
    <col min="6152" max="6400" width="9.109375" style="338"/>
    <col min="6401" max="6401" width="58.109375" style="338" customWidth="1"/>
    <col min="6402" max="6403" width="8.6640625" style="338" customWidth="1"/>
    <col min="6404" max="6404" width="12.5546875" style="338" bestFit="1" customWidth="1"/>
    <col min="6405" max="6405" width="12.5546875" style="338" customWidth="1"/>
    <col min="6406" max="6406" width="12.33203125" style="338" bestFit="1" customWidth="1"/>
    <col min="6407" max="6407" width="9.33203125" style="338" customWidth="1"/>
    <col min="6408" max="6656" width="9.109375" style="338"/>
    <col min="6657" max="6657" width="58.109375" style="338" customWidth="1"/>
    <col min="6658" max="6659" width="8.6640625" style="338" customWidth="1"/>
    <col min="6660" max="6660" width="12.5546875" style="338" bestFit="1" customWidth="1"/>
    <col min="6661" max="6661" width="12.5546875" style="338" customWidth="1"/>
    <col min="6662" max="6662" width="12.33203125" style="338" bestFit="1" customWidth="1"/>
    <col min="6663" max="6663" width="9.33203125" style="338" customWidth="1"/>
    <col min="6664" max="6912" width="9.109375" style="338"/>
    <col min="6913" max="6913" width="58.109375" style="338" customWidth="1"/>
    <col min="6914" max="6915" width="8.6640625" style="338" customWidth="1"/>
    <col min="6916" max="6916" width="12.5546875" style="338" bestFit="1" customWidth="1"/>
    <col min="6917" max="6917" width="12.5546875" style="338" customWidth="1"/>
    <col min="6918" max="6918" width="12.33203125" style="338" bestFit="1" customWidth="1"/>
    <col min="6919" max="6919" width="9.33203125" style="338" customWidth="1"/>
    <col min="6920" max="7168" width="9.109375" style="338"/>
    <col min="7169" max="7169" width="58.109375" style="338" customWidth="1"/>
    <col min="7170" max="7171" width="8.6640625" style="338" customWidth="1"/>
    <col min="7172" max="7172" width="12.5546875" style="338" bestFit="1" customWidth="1"/>
    <col min="7173" max="7173" width="12.5546875" style="338" customWidth="1"/>
    <col min="7174" max="7174" width="12.33203125" style="338" bestFit="1" customWidth="1"/>
    <col min="7175" max="7175" width="9.33203125" style="338" customWidth="1"/>
    <col min="7176" max="7424" width="9.109375" style="338"/>
    <col min="7425" max="7425" width="58.109375" style="338" customWidth="1"/>
    <col min="7426" max="7427" width="8.6640625" style="338" customWidth="1"/>
    <col min="7428" max="7428" width="12.5546875" style="338" bestFit="1" customWidth="1"/>
    <col min="7429" max="7429" width="12.5546875" style="338" customWidth="1"/>
    <col min="7430" max="7430" width="12.33203125" style="338" bestFit="1" customWidth="1"/>
    <col min="7431" max="7431" width="9.33203125" style="338" customWidth="1"/>
    <col min="7432" max="7680" width="9.109375" style="338"/>
    <col min="7681" max="7681" width="58.109375" style="338" customWidth="1"/>
    <col min="7682" max="7683" width="8.6640625" style="338" customWidth="1"/>
    <col min="7684" max="7684" width="12.5546875" style="338" bestFit="1" customWidth="1"/>
    <col min="7685" max="7685" width="12.5546875" style="338" customWidth="1"/>
    <col min="7686" max="7686" width="12.33203125" style="338" bestFit="1" customWidth="1"/>
    <col min="7687" max="7687" width="9.33203125" style="338" customWidth="1"/>
    <col min="7688" max="7936" width="9.109375" style="338"/>
    <col min="7937" max="7937" width="58.109375" style="338" customWidth="1"/>
    <col min="7938" max="7939" width="8.6640625" style="338" customWidth="1"/>
    <col min="7940" max="7940" width="12.5546875" style="338" bestFit="1" customWidth="1"/>
    <col min="7941" max="7941" width="12.5546875" style="338" customWidth="1"/>
    <col min="7942" max="7942" width="12.33203125" style="338" bestFit="1" customWidth="1"/>
    <col min="7943" max="7943" width="9.33203125" style="338" customWidth="1"/>
    <col min="7944" max="8192" width="9.109375" style="338"/>
    <col min="8193" max="8193" width="58.109375" style="338" customWidth="1"/>
    <col min="8194" max="8195" width="8.6640625" style="338" customWidth="1"/>
    <col min="8196" max="8196" width="12.5546875" style="338" bestFit="1" customWidth="1"/>
    <col min="8197" max="8197" width="12.5546875" style="338" customWidth="1"/>
    <col min="8198" max="8198" width="12.33203125" style="338" bestFit="1" customWidth="1"/>
    <col min="8199" max="8199" width="9.33203125" style="338" customWidth="1"/>
    <col min="8200" max="8448" width="9.109375" style="338"/>
    <col min="8449" max="8449" width="58.109375" style="338" customWidth="1"/>
    <col min="8450" max="8451" width="8.6640625" style="338" customWidth="1"/>
    <col min="8452" max="8452" width="12.5546875" style="338" bestFit="1" customWidth="1"/>
    <col min="8453" max="8453" width="12.5546875" style="338" customWidth="1"/>
    <col min="8454" max="8454" width="12.33203125" style="338" bestFit="1" customWidth="1"/>
    <col min="8455" max="8455" width="9.33203125" style="338" customWidth="1"/>
    <col min="8456" max="8704" width="9.109375" style="338"/>
    <col min="8705" max="8705" width="58.109375" style="338" customWidth="1"/>
    <col min="8706" max="8707" width="8.6640625" style="338" customWidth="1"/>
    <col min="8708" max="8708" width="12.5546875" style="338" bestFit="1" customWidth="1"/>
    <col min="8709" max="8709" width="12.5546875" style="338" customWidth="1"/>
    <col min="8710" max="8710" width="12.33203125" style="338" bestFit="1" customWidth="1"/>
    <col min="8711" max="8711" width="9.33203125" style="338" customWidth="1"/>
    <col min="8712" max="8960" width="9.109375" style="338"/>
    <col min="8961" max="8961" width="58.109375" style="338" customWidth="1"/>
    <col min="8962" max="8963" width="8.6640625" style="338" customWidth="1"/>
    <col min="8964" max="8964" width="12.5546875" style="338" bestFit="1" customWidth="1"/>
    <col min="8965" max="8965" width="12.5546875" style="338" customWidth="1"/>
    <col min="8966" max="8966" width="12.33203125" style="338" bestFit="1" customWidth="1"/>
    <col min="8967" max="8967" width="9.33203125" style="338" customWidth="1"/>
    <col min="8968" max="9216" width="9.109375" style="338"/>
    <col min="9217" max="9217" width="58.109375" style="338" customWidth="1"/>
    <col min="9218" max="9219" width="8.6640625" style="338" customWidth="1"/>
    <col min="9220" max="9220" width="12.5546875" style="338" bestFit="1" customWidth="1"/>
    <col min="9221" max="9221" width="12.5546875" style="338" customWidth="1"/>
    <col min="9222" max="9222" width="12.33203125" style="338" bestFit="1" customWidth="1"/>
    <col min="9223" max="9223" width="9.33203125" style="338" customWidth="1"/>
    <col min="9224" max="9472" width="9.109375" style="338"/>
    <col min="9473" max="9473" width="58.109375" style="338" customWidth="1"/>
    <col min="9474" max="9475" width="8.6640625" style="338" customWidth="1"/>
    <col min="9476" max="9476" width="12.5546875" style="338" bestFit="1" customWidth="1"/>
    <col min="9477" max="9477" width="12.5546875" style="338" customWidth="1"/>
    <col min="9478" max="9478" width="12.33203125" style="338" bestFit="1" customWidth="1"/>
    <col min="9479" max="9479" width="9.33203125" style="338" customWidth="1"/>
    <col min="9480" max="9728" width="9.109375" style="338"/>
    <col min="9729" max="9729" width="58.109375" style="338" customWidth="1"/>
    <col min="9730" max="9731" width="8.6640625" style="338" customWidth="1"/>
    <col min="9732" max="9732" width="12.5546875" style="338" bestFit="1" customWidth="1"/>
    <col min="9733" max="9733" width="12.5546875" style="338" customWidth="1"/>
    <col min="9734" max="9734" width="12.33203125" style="338" bestFit="1" customWidth="1"/>
    <col min="9735" max="9735" width="9.33203125" style="338" customWidth="1"/>
    <col min="9736" max="9984" width="9.109375" style="338"/>
    <col min="9985" max="9985" width="58.109375" style="338" customWidth="1"/>
    <col min="9986" max="9987" width="8.6640625" style="338" customWidth="1"/>
    <col min="9988" max="9988" width="12.5546875" style="338" bestFit="1" customWidth="1"/>
    <col min="9989" max="9989" width="12.5546875" style="338" customWidth="1"/>
    <col min="9990" max="9990" width="12.33203125" style="338" bestFit="1" customWidth="1"/>
    <col min="9991" max="9991" width="9.33203125" style="338" customWidth="1"/>
    <col min="9992" max="10240" width="9.109375" style="338"/>
    <col min="10241" max="10241" width="58.109375" style="338" customWidth="1"/>
    <col min="10242" max="10243" width="8.6640625" style="338" customWidth="1"/>
    <col min="10244" max="10244" width="12.5546875" style="338" bestFit="1" customWidth="1"/>
    <col min="10245" max="10245" width="12.5546875" style="338" customWidth="1"/>
    <col min="10246" max="10246" width="12.33203125" style="338" bestFit="1" customWidth="1"/>
    <col min="10247" max="10247" width="9.33203125" style="338" customWidth="1"/>
    <col min="10248" max="10496" width="9.109375" style="338"/>
    <col min="10497" max="10497" width="58.109375" style="338" customWidth="1"/>
    <col min="10498" max="10499" width="8.6640625" style="338" customWidth="1"/>
    <col min="10500" max="10500" width="12.5546875" style="338" bestFit="1" customWidth="1"/>
    <col min="10501" max="10501" width="12.5546875" style="338" customWidth="1"/>
    <col min="10502" max="10502" width="12.33203125" style="338" bestFit="1" customWidth="1"/>
    <col min="10503" max="10503" width="9.33203125" style="338" customWidth="1"/>
    <col min="10504" max="10752" width="9.109375" style="338"/>
    <col min="10753" max="10753" width="58.109375" style="338" customWidth="1"/>
    <col min="10754" max="10755" width="8.6640625" style="338" customWidth="1"/>
    <col min="10756" max="10756" width="12.5546875" style="338" bestFit="1" customWidth="1"/>
    <col min="10757" max="10757" width="12.5546875" style="338" customWidth="1"/>
    <col min="10758" max="10758" width="12.33203125" style="338" bestFit="1" customWidth="1"/>
    <col min="10759" max="10759" width="9.33203125" style="338" customWidth="1"/>
    <col min="10760" max="11008" width="9.109375" style="338"/>
    <col min="11009" max="11009" width="58.109375" style="338" customWidth="1"/>
    <col min="11010" max="11011" width="8.6640625" style="338" customWidth="1"/>
    <col min="11012" max="11012" width="12.5546875" style="338" bestFit="1" customWidth="1"/>
    <col min="11013" max="11013" width="12.5546875" style="338" customWidth="1"/>
    <col min="11014" max="11014" width="12.33203125" style="338" bestFit="1" customWidth="1"/>
    <col min="11015" max="11015" width="9.33203125" style="338" customWidth="1"/>
    <col min="11016" max="11264" width="9.109375" style="338"/>
    <col min="11265" max="11265" width="58.109375" style="338" customWidth="1"/>
    <col min="11266" max="11267" width="8.6640625" style="338" customWidth="1"/>
    <col min="11268" max="11268" width="12.5546875" style="338" bestFit="1" customWidth="1"/>
    <col min="11269" max="11269" width="12.5546875" style="338" customWidth="1"/>
    <col min="11270" max="11270" width="12.33203125" style="338" bestFit="1" customWidth="1"/>
    <col min="11271" max="11271" width="9.33203125" style="338" customWidth="1"/>
    <col min="11272" max="11520" width="9.109375" style="338"/>
    <col min="11521" max="11521" width="58.109375" style="338" customWidth="1"/>
    <col min="11522" max="11523" width="8.6640625" style="338" customWidth="1"/>
    <col min="11524" max="11524" width="12.5546875" style="338" bestFit="1" customWidth="1"/>
    <col min="11525" max="11525" width="12.5546875" style="338" customWidth="1"/>
    <col min="11526" max="11526" width="12.33203125" style="338" bestFit="1" customWidth="1"/>
    <col min="11527" max="11527" width="9.33203125" style="338" customWidth="1"/>
    <col min="11528" max="11776" width="9.109375" style="338"/>
    <col min="11777" max="11777" width="58.109375" style="338" customWidth="1"/>
    <col min="11778" max="11779" width="8.6640625" style="338" customWidth="1"/>
    <col min="11780" max="11780" width="12.5546875" style="338" bestFit="1" customWidth="1"/>
    <col min="11781" max="11781" width="12.5546875" style="338" customWidth="1"/>
    <col min="11782" max="11782" width="12.33203125" style="338" bestFit="1" customWidth="1"/>
    <col min="11783" max="11783" width="9.33203125" style="338" customWidth="1"/>
    <col min="11784" max="12032" width="9.109375" style="338"/>
    <col min="12033" max="12033" width="58.109375" style="338" customWidth="1"/>
    <col min="12034" max="12035" width="8.6640625" style="338" customWidth="1"/>
    <col min="12036" max="12036" width="12.5546875" style="338" bestFit="1" customWidth="1"/>
    <col min="12037" max="12037" width="12.5546875" style="338" customWidth="1"/>
    <col min="12038" max="12038" width="12.33203125" style="338" bestFit="1" customWidth="1"/>
    <col min="12039" max="12039" width="9.33203125" style="338" customWidth="1"/>
    <col min="12040" max="12288" width="9.109375" style="338"/>
    <col min="12289" max="12289" width="58.109375" style="338" customWidth="1"/>
    <col min="12290" max="12291" width="8.6640625" style="338" customWidth="1"/>
    <col min="12292" max="12292" width="12.5546875" style="338" bestFit="1" customWidth="1"/>
    <col min="12293" max="12293" width="12.5546875" style="338" customWidth="1"/>
    <col min="12294" max="12294" width="12.33203125" style="338" bestFit="1" customWidth="1"/>
    <col min="12295" max="12295" width="9.33203125" style="338" customWidth="1"/>
    <col min="12296" max="12544" width="9.109375" style="338"/>
    <col min="12545" max="12545" width="58.109375" style="338" customWidth="1"/>
    <col min="12546" max="12547" width="8.6640625" style="338" customWidth="1"/>
    <col min="12548" max="12548" width="12.5546875" style="338" bestFit="1" customWidth="1"/>
    <col min="12549" max="12549" width="12.5546875" style="338" customWidth="1"/>
    <col min="12550" max="12550" width="12.33203125" style="338" bestFit="1" customWidth="1"/>
    <col min="12551" max="12551" width="9.33203125" style="338" customWidth="1"/>
    <col min="12552" max="12800" width="9.109375" style="338"/>
    <col min="12801" max="12801" width="58.109375" style="338" customWidth="1"/>
    <col min="12802" max="12803" width="8.6640625" style="338" customWidth="1"/>
    <col min="12804" max="12804" width="12.5546875" style="338" bestFit="1" customWidth="1"/>
    <col min="12805" max="12805" width="12.5546875" style="338" customWidth="1"/>
    <col min="12806" max="12806" width="12.33203125" style="338" bestFit="1" customWidth="1"/>
    <col min="12807" max="12807" width="9.33203125" style="338" customWidth="1"/>
    <col min="12808" max="13056" width="9.109375" style="338"/>
    <col min="13057" max="13057" width="58.109375" style="338" customWidth="1"/>
    <col min="13058" max="13059" width="8.6640625" style="338" customWidth="1"/>
    <col min="13060" max="13060" width="12.5546875" style="338" bestFit="1" customWidth="1"/>
    <col min="13061" max="13061" width="12.5546875" style="338" customWidth="1"/>
    <col min="13062" max="13062" width="12.33203125" style="338" bestFit="1" customWidth="1"/>
    <col min="13063" max="13063" width="9.33203125" style="338" customWidth="1"/>
    <col min="13064" max="13312" width="9.109375" style="338"/>
    <col min="13313" max="13313" width="58.109375" style="338" customWidth="1"/>
    <col min="13314" max="13315" width="8.6640625" style="338" customWidth="1"/>
    <col min="13316" max="13316" width="12.5546875" style="338" bestFit="1" customWidth="1"/>
    <col min="13317" max="13317" width="12.5546875" style="338" customWidth="1"/>
    <col min="13318" max="13318" width="12.33203125" style="338" bestFit="1" customWidth="1"/>
    <col min="13319" max="13319" width="9.33203125" style="338" customWidth="1"/>
    <col min="13320" max="13568" width="9.109375" style="338"/>
    <col min="13569" max="13569" width="58.109375" style="338" customWidth="1"/>
    <col min="13570" max="13571" width="8.6640625" style="338" customWidth="1"/>
    <col min="13572" max="13572" width="12.5546875" style="338" bestFit="1" customWidth="1"/>
    <col min="13573" max="13573" width="12.5546875" style="338" customWidth="1"/>
    <col min="13574" max="13574" width="12.33203125" style="338" bestFit="1" customWidth="1"/>
    <col min="13575" max="13575" width="9.33203125" style="338" customWidth="1"/>
    <col min="13576" max="13824" width="9.109375" style="338"/>
    <col min="13825" max="13825" width="58.109375" style="338" customWidth="1"/>
    <col min="13826" max="13827" width="8.6640625" style="338" customWidth="1"/>
    <col min="13828" max="13828" width="12.5546875" style="338" bestFit="1" customWidth="1"/>
    <col min="13829" max="13829" width="12.5546875" style="338" customWidth="1"/>
    <col min="13830" max="13830" width="12.33203125" style="338" bestFit="1" customWidth="1"/>
    <col min="13831" max="13831" width="9.33203125" style="338" customWidth="1"/>
    <col min="13832" max="14080" width="9.109375" style="338"/>
    <col min="14081" max="14081" width="58.109375" style="338" customWidth="1"/>
    <col min="14082" max="14083" width="8.6640625" style="338" customWidth="1"/>
    <col min="14084" max="14084" width="12.5546875" style="338" bestFit="1" customWidth="1"/>
    <col min="14085" max="14085" width="12.5546875" style="338" customWidth="1"/>
    <col min="14086" max="14086" width="12.33203125" style="338" bestFit="1" customWidth="1"/>
    <col min="14087" max="14087" width="9.33203125" style="338" customWidth="1"/>
    <col min="14088" max="14336" width="9.109375" style="338"/>
    <col min="14337" max="14337" width="58.109375" style="338" customWidth="1"/>
    <col min="14338" max="14339" width="8.6640625" style="338" customWidth="1"/>
    <col min="14340" max="14340" width="12.5546875" style="338" bestFit="1" customWidth="1"/>
    <col min="14341" max="14341" width="12.5546875" style="338" customWidth="1"/>
    <col min="14342" max="14342" width="12.33203125" style="338" bestFit="1" customWidth="1"/>
    <col min="14343" max="14343" width="9.33203125" style="338" customWidth="1"/>
    <col min="14344" max="14592" width="9.109375" style="338"/>
    <col min="14593" max="14593" width="58.109375" style="338" customWidth="1"/>
    <col min="14594" max="14595" width="8.6640625" style="338" customWidth="1"/>
    <col min="14596" max="14596" width="12.5546875" style="338" bestFit="1" customWidth="1"/>
    <col min="14597" max="14597" width="12.5546875" style="338" customWidth="1"/>
    <col min="14598" max="14598" width="12.33203125" style="338" bestFit="1" customWidth="1"/>
    <col min="14599" max="14599" width="9.33203125" style="338" customWidth="1"/>
    <col min="14600" max="14848" width="9.109375" style="338"/>
    <col min="14849" max="14849" width="58.109375" style="338" customWidth="1"/>
    <col min="14850" max="14851" width="8.6640625" style="338" customWidth="1"/>
    <col min="14852" max="14852" width="12.5546875" style="338" bestFit="1" customWidth="1"/>
    <col min="14853" max="14853" width="12.5546875" style="338" customWidth="1"/>
    <col min="14854" max="14854" width="12.33203125" style="338" bestFit="1" customWidth="1"/>
    <col min="14855" max="14855" width="9.33203125" style="338" customWidth="1"/>
    <col min="14856" max="15104" width="9.109375" style="338"/>
    <col min="15105" max="15105" width="58.109375" style="338" customWidth="1"/>
    <col min="15106" max="15107" width="8.6640625" style="338" customWidth="1"/>
    <col min="15108" max="15108" width="12.5546875" style="338" bestFit="1" customWidth="1"/>
    <col min="15109" max="15109" width="12.5546875" style="338" customWidth="1"/>
    <col min="15110" max="15110" width="12.33203125" style="338" bestFit="1" customWidth="1"/>
    <col min="15111" max="15111" width="9.33203125" style="338" customWidth="1"/>
    <col min="15112" max="15360" width="9.109375" style="338"/>
    <col min="15361" max="15361" width="58.109375" style="338" customWidth="1"/>
    <col min="15362" max="15363" width="8.6640625" style="338" customWidth="1"/>
    <col min="15364" max="15364" width="12.5546875" style="338" bestFit="1" customWidth="1"/>
    <col min="15365" max="15365" width="12.5546875" style="338" customWidth="1"/>
    <col min="15366" max="15366" width="12.33203125" style="338" bestFit="1" customWidth="1"/>
    <col min="15367" max="15367" width="9.33203125" style="338" customWidth="1"/>
    <col min="15368" max="15616" width="9.109375" style="338"/>
    <col min="15617" max="15617" width="58.109375" style="338" customWidth="1"/>
    <col min="15618" max="15619" width="8.6640625" style="338" customWidth="1"/>
    <col min="15620" max="15620" width="12.5546875" style="338" bestFit="1" customWidth="1"/>
    <col min="15621" max="15621" width="12.5546875" style="338" customWidth="1"/>
    <col min="15622" max="15622" width="12.33203125" style="338" bestFit="1" customWidth="1"/>
    <col min="15623" max="15623" width="9.33203125" style="338" customWidth="1"/>
    <col min="15624" max="15872" width="9.109375" style="338"/>
    <col min="15873" max="15873" width="58.109375" style="338" customWidth="1"/>
    <col min="15874" max="15875" width="8.6640625" style="338" customWidth="1"/>
    <col min="15876" max="15876" width="12.5546875" style="338" bestFit="1" customWidth="1"/>
    <col min="15877" max="15877" width="12.5546875" style="338" customWidth="1"/>
    <col min="15878" max="15878" width="12.33203125" style="338" bestFit="1" customWidth="1"/>
    <col min="15879" max="15879" width="9.33203125" style="338" customWidth="1"/>
    <col min="15880" max="16128" width="9.109375" style="338"/>
    <col min="16129" max="16129" width="58.109375" style="338" customWidth="1"/>
    <col min="16130" max="16131" width="8.6640625" style="338" customWidth="1"/>
    <col min="16132" max="16132" width="12.5546875" style="338" bestFit="1" customWidth="1"/>
    <col min="16133" max="16133" width="12.5546875" style="338" customWidth="1"/>
    <col min="16134" max="16134" width="12.33203125" style="338" bestFit="1" customWidth="1"/>
    <col min="16135" max="16135" width="9.33203125" style="338" customWidth="1"/>
    <col min="16136" max="16384" width="9.109375" style="338"/>
  </cols>
  <sheetData>
    <row r="1" spans="1:255" x14ac:dyDescent="0.3">
      <c r="A1" s="689" t="s">
        <v>659</v>
      </c>
      <c r="B1" s="689"/>
      <c r="C1" s="689"/>
      <c r="D1" s="689"/>
      <c r="E1" s="689"/>
      <c r="F1" s="689"/>
      <c r="G1" s="689"/>
    </row>
    <row r="2" spans="1:255" ht="16.2" thickBot="1" x14ac:dyDescent="0.35">
      <c r="A2" s="689" t="s">
        <v>797</v>
      </c>
      <c r="B2" s="689"/>
      <c r="C2" s="689"/>
      <c r="D2" s="689"/>
      <c r="E2" s="689"/>
      <c r="F2" s="689"/>
      <c r="G2" s="689"/>
    </row>
    <row r="3" spans="1:255" x14ac:dyDescent="0.3">
      <c r="A3" s="544"/>
      <c r="B3" s="545" t="s">
        <v>798</v>
      </c>
      <c r="C3" s="690" t="s">
        <v>661</v>
      </c>
      <c r="D3" s="690"/>
      <c r="E3" s="690" t="s">
        <v>662</v>
      </c>
      <c r="F3" s="690"/>
      <c r="G3" s="691" t="s">
        <v>314</v>
      </c>
    </row>
    <row r="4" spans="1:255" x14ac:dyDescent="0.3">
      <c r="A4" s="546" t="s">
        <v>799</v>
      </c>
      <c r="B4" s="547" t="s">
        <v>800</v>
      </c>
      <c r="C4" s="507" t="s">
        <v>664</v>
      </c>
      <c r="D4" s="507" t="s">
        <v>665</v>
      </c>
      <c r="E4" s="507" t="s">
        <v>664</v>
      </c>
      <c r="F4" s="507" t="s">
        <v>665</v>
      </c>
      <c r="G4" s="692"/>
    </row>
    <row r="5" spans="1:255" x14ac:dyDescent="0.3">
      <c r="A5" s="548"/>
      <c r="B5" s="549"/>
      <c r="C5" s="693" t="s">
        <v>666</v>
      </c>
      <c r="D5" s="693"/>
      <c r="E5" s="693" t="s">
        <v>666</v>
      </c>
      <c r="F5" s="693"/>
      <c r="G5" s="692"/>
    </row>
    <row r="6" spans="1:255" x14ac:dyDescent="0.3">
      <c r="A6" s="550" t="s">
        <v>550</v>
      </c>
      <c r="B6" s="537" t="s">
        <v>551</v>
      </c>
      <c r="C6" s="537"/>
      <c r="D6" s="551" t="s">
        <v>552</v>
      </c>
      <c r="E6" s="551"/>
      <c r="F6" s="551" t="s">
        <v>553</v>
      </c>
      <c r="G6" s="552" t="s">
        <v>554</v>
      </c>
    </row>
    <row r="7" spans="1:255" x14ac:dyDescent="0.3">
      <c r="A7" s="553" t="s">
        <v>801</v>
      </c>
      <c r="B7" s="554" t="s">
        <v>802</v>
      </c>
      <c r="C7" s="554"/>
      <c r="D7" s="555">
        <f>SUM(D8:D13)</f>
        <v>335274432</v>
      </c>
      <c r="E7" s="555"/>
      <c r="F7" s="555">
        <f>SUM(F8:F13)</f>
        <v>338532948</v>
      </c>
      <c r="G7" s="556">
        <f>F7/D7*100</f>
        <v>100.97189516676298</v>
      </c>
      <c r="H7" s="525"/>
      <c r="I7" s="525"/>
      <c r="J7" s="525"/>
      <c r="K7" s="525"/>
      <c r="L7" s="525"/>
      <c r="M7" s="525"/>
      <c r="N7" s="525"/>
      <c r="O7" s="525"/>
      <c r="P7" s="525"/>
      <c r="Q7" s="525"/>
      <c r="R7" s="525"/>
      <c r="S7" s="525"/>
      <c r="T7" s="525"/>
      <c r="U7" s="525"/>
      <c r="V7" s="525"/>
      <c r="W7" s="525"/>
      <c r="X7" s="525"/>
      <c r="Y7" s="525"/>
      <c r="Z7" s="525"/>
      <c r="AA7" s="525"/>
      <c r="AB7" s="525"/>
      <c r="AC7" s="525"/>
      <c r="AD7" s="525"/>
      <c r="AE7" s="525"/>
      <c r="AF7" s="525"/>
      <c r="AG7" s="525"/>
      <c r="AH7" s="525"/>
      <c r="AI7" s="525"/>
      <c r="AJ7" s="525"/>
      <c r="AK7" s="525"/>
      <c r="AL7" s="525"/>
      <c r="AM7" s="525"/>
      <c r="AN7" s="525"/>
      <c r="AO7" s="525"/>
      <c r="AP7" s="525"/>
      <c r="AQ7" s="525"/>
      <c r="AR7" s="525"/>
      <c r="AS7" s="525"/>
      <c r="AT7" s="525"/>
      <c r="AU7" s="525"/>
      <c r="AV7" s="525"/>
      <c r="AW7" s="525"/>
      <c r="AX7" s="525"/>
      <c r="AY7" s="525"/>
      <c r="AZ7" s="525"/>
      <c r="BA7" s="525"/>
      <c r="BB7" s="525"/>
      <c r="BC7" s="525"/>
      <c r="BD7" s="525"/>
      <c r="BE7" s="525"/>
      <c r="BF7" s="525"/>
      <c r="BG7" s="525"/>
      <c r="BH7" s="525"/>
      <c r="BI7" s="525"/>
      <c r="BJ7" s="525"/>
      <c r="BK7" s="525"/>
      <c r="BL7" s="525"/>
      <c r="BM7" s="525"/>
      <c r="BN7" s="525"/>
      <c r="BO7" s="525"/>
      <c r="BP7" s="525"/>
      <c r="BQ7" s="525"/>
      <c r="BR7" s="525"/>
      <c r="BS7" s="525"/>
      <c r="BT7" s="525"/>
      <c r="BU7" s="525"/>
      <c r="BV7" s="525"/>
      <c r="BW7" s="525"/>
      <c r="BX7" s="525"/>
      <c r="BY7" s="525"/>
      <c r="BZ7" s="525"/>
      <c r="CA7" s="525"/>
      <c r="CB7" s="525"/>
      <c r="CC7" s="525"/>
      <c r="CD7" s="525"/>
      <c r="CE7" s="525"/>
      <c r="CF7" s="525"/>
      <c r="CG7" s="525"/>
      <c r="CH7" s="525"/>
      <c r="CI7" s="525"/>
      <c r="CJ7" s="525"/>
      <c r="CK7" s="525"/>
      <c r="CL7" s="525"/>
      <c r="CM7" s="525"/>
      <c r="CN7" s="525"/>
      <c r="CO7" s="525"/>
      <c r="CP7" s="525"/>
      <c r="CQ7" s="525"/>
      <c r="CR7" s="525"/>
      <c r="CS7" s="525"/>
      <c r="CT7" s="525"/>
      <c r="CU7" s="525"/>
      <c r="CV7" s="525"/>
      <c r="CW7" s="525"/>
      <c r="CX7" s="525"/>
      <c r="CY7" s="525"/>
      <c r="CZ7" s="525"/>
      <c r="DA7" s="525"/>
      <c r="DB7" s="525"/>
      <c r="DC7" s="525"/>
      <c r="DD7" s="525"/>
      <c r="DE7" s="525"/>
      <c r="DF7" s="525"/>
      <c r="DG7" s="525"/>
      <c r="DH7" s="525"/>
      <c r="DI7" s="525"/>
      <c r="DJ7" s="525"/>
      <c r="DK7" s="525"/>
      <c r="DL7" s="525"/>
      <c r="DM7" s="525"/>
      <c r="DN7" s="525"/>
      <c r="DO7" s="525"/>
      <c r="DP7" s="525"/>
      <c r="DQ7" s="525"/>
      <c r="DR7" s="525"/>
      <c r="DS7" s="525"/>
      <c r="DT7" s="525"/>
      <c r="DU7" s="525"/>
      <c r="DV7" s="525"/>
      <c r="DW7" s="525"/>
      <c r="DX7" s="525"/>
      <c r="DY7" s="525"/>
      <c r="DZ7" s="525"/>
      <c r="EA7" s="525"/>
      <c r="EB7" s="525"/>
      <c r="EC7" s="525"/>
      <c r="ED7" s="525"/>
      <c r="EE7" s="525"/>
      <c r="EF7" s="525"/>
      <c r="EG7" s="525"/>
      <c r="EH7" s="525"/>
      <c r="EI7" s="525"/>
      <c r="EJ7" s="525"/>
      <c r="EK7" s="525"/>
      <c r="EL7" s="525"/>
      <c r="EM7" s="525"/>
      <c r="EN7" s="525"/>
      <c r="EO7" s="525"/>
      <c r="EP7" s="525"/>
      <c r="EQ7" s="525"/>
      <c r="ER7" s="525"/>
      <c r="ES7" s="525"/>
      <c r="ET7" s="525"/>
      <c r="EU7" s="525"/>
      <c r="EV7" s="525"/>
      <c r="EW7" s="525"/>
      <c r="EX7" s="525"/>
      <c r="EY7" s="525"/>
      <c r="EZ7" s="525"/>
      <c r="FA7" s="525"/>
      <c r="FB7" s="525"/>
      <c r="FC7" s="525"/>
      <c r="FD7" s="525"/>
      <c r="FE7" s="525"/>
      <c r="FF7" s="525"/>
      <c r="FG7" s="525"/>
      <c r="FH7" s="525"/>
      <c r="FI7" s="525"/>
      <c r="FJ7" s="525"/>
      <c r="FK7" s="525"/>
      <c r="FL7" s="525"/>
      <c r="FM7" s="525"/>
      <c r="FN7" s="525"/>
      <c r="FO7" s="525"/>
      <c r="FP7" s="525"/>
      <c r="FQ7" s="525"/>
      <c r="FR7" s="525"/>
      <c r="FS7" s="525"/>
      <c r="FT7" s="525"/>
      <c r="FU7" s="525"/>
      <c r="FV7" s="525"/>
      <c r="FW7" s="525"/>
      <c r="FX7" s="525"/>
      <c r="FY7" s="525"/>
      <c r="FZ7" s="525"/>
      <c r="GA7" s="525"/>
      <c r="GB7" s="525"/>
      <c r="GC7" s="525"/>
      <c r="GD7" s="525"/>
      <c r="GE7" s="525"/>
      <c r="GF7" s="525"/>
      <c r="GG7" s="525"/>
      <c r="GH7" s="525"/>
      <c r="GI7" s="525"/>
      <c r="GJ7" s="525"/>
      <c r="GK7" s="525"/>
      <c r="GL7" s="525"/>
      <c r="GM7" s="525"/>
      <c r="GN7" s="525"/>
      <c r="GO7" s="525"/>
      <c r="GP7" s="525"/>
      <c r="GQ7" s="525"/>
      <c r="GR7" s="525"/>
      <c r="GS7" s="525"/>
      <c r="GT7" s="525"/>
      <c r="GU7" s="525"/>
      <c r="GV7" s="525"/>
      <c r="GW7" s="525"/>
      <c r="GX7" s="525"/>
      <c r="GY7" s="525"/>
      <c r="GZ7" s="525"/>
      <c r="HA7" s="525"/>
      <c r="HB7" s="525"/>
      <c r="HC7" s="525"/>
      <c r="HD7" s="525"/>
      <c r="HE7" s="525"/>
      <c r="HF7" s="525"/>
      <c r="HG7" s="525"/>
      <c r="HH7" s="525"/>
      <c r="HI7" s="525"/>
      <c r="HJ7" s="525"/>
      <c r="HK7" s="525"/>
      <c r="HL7" s="525"/>
      <c r="HM7" s="525"/>
      <c r="HN7" s="525"/>
      <c r="HO7" s="525"/>
      <c r="HP7" s="525"/>
      <c r="HQ7" s="525"/>
      <c r="HR7" s="525"/>
      <c r="HS7" s="525"/>
      <c r="HT7" s="525"/>
      <c r="HU7" s="525"/>
      <c r="HV7" s="525"/>
      <c r="HW7" s="525"/>
      <c r="HX7" s="525"/>
      <c r="HY7" s="525"/>
      <c r="HZ7" s="525"/>
      <c r="IA7" s="525"/>
      <c r="IB7" s="525"/>
      <c r="IC7" s="525"/>
      <c r="ID7" s="525"/>
      <c r="IE7" s="525"/>
      <c r="IF7" s="525"/>
      <c r="IG7" s="525"/>
      <c r="IH7" s="525"/>
      <c r="II7" s="525"/>
      <c r="IJ7" s="525"/>
      <c r="IK7" s="525"/>
      <c r="IL7" s="525"/>
      <c r="IM7" s="525"/>
      <c r="IN7" s="525"/>
      <c r="IO7" s="525"/>
      <c r="IP7" s="525"/>
      <c r="IQ7" s="525"/>
      <c r="IR7" s="525"/>
      <c r="IS7" s="525"/>
      <c r="IT7" s="525"/>
      <c r="IU7" s="525"/>
    </row>
    <row r="8" spans="1:255" x14ac:dyDescent="0.3">
      <c r="A8" s="557" t="s">
        <v>803</v>
      </c>
      <c r="B8" s="537" t="s">
        <v>804</v>
      </c>
      <c r="C8" s="537"/>
      <c r="D8" s="543">
        <v>507424180</v>
      </c>
      <c r="E8" s="558"/>
      <c r="F8" s="543">
        <v>507424180</v>
      </c>
      <c r="G8" s="559">
        <f>F8/D8*100</f>
        <v>100</v>
      </c>
    </row>
    <row r="9" spans="1:255" x14ac:dyDescent="0.3">
      <c r="A9" s="557" t="s">
        <v>805</v>
      </c>
      <c r="B9" s="537" t="s">
        <v>806</v>
      </c>
      <c r="C9" s="537"/>
      <c r="D9" s="558">
        <v>-5778430</v>
      </c>
      <c r="E9" s="558"/>
      <c r="F9" s="558">
        <v>-5778430</v>
      </c>
      <c r="G9" s="559"/>
    </row>
    <row r="10" spans="1:255" x14ac:dyDescent="0.3">
      <c r="A10" s="557" t="s">
        <v>807</v>
      </c>
      <c r="B10" s="537" t="s">
        <v>808</v>
      </c>
      <c r="C10" s="537"/>
      <c r="D10" s="543">
        <v>7275815</v>
      </c>
      <c r="E10" s="560"/>
      <c r="F10" s="543">
        <v>7275815</v>
      </c>
      <c r="G10" s="559">
        <f>F10/D10*100</f>
        <v>100</v>
      </c>
    </row>
    <row r="11" spans="1:255" x14ac:dyDescent="0.3">
      <c r="A11" s="548" t="s">
        <v>809</v>
      </c>
      <c r="B11" s="537" t="s">
        <v>810</v>
      </c>
      <c r="C11" s="537"/>
      <c r="D11" s="543">
        <v>-158478429</v>
      </c>
      <c r="E11" s="560"/>
      <c r="F11" s="543">
        <v>-173647133</v>
      </c>
      <c r="G11" s="559">
        <f>F11/D11*100</f>
        <v>109.57146287713391</v>
      </c>
    </row>
    <row r="12" spans="1:255" x14ac:dyDescent="0.3">
      <c r="A12" s="548" t="s">
        <v>811</v>
      </c>
      <c r="B12" s="537" t="s">
        <v>812</v>
      </c>
      <c r="C12" s="537"/>
      <c r="D12" s="560"/>
      <c r="E12" s="560"/>
      <c r="F12" s="560"/>
      <c r="G12" s="559"/>
    </row>
    <row r="13" spans="1:255" x14ac:dyDescent="0.3">
      <c r="A13" s="548" t="s">
        <v>813</v>
      </c>
      <c r="B13" s="537" t="s">
        <v>814</v>
      </c>
      <c r="C13" s="537"/>
      <c r="D13" s="543">
        <v>-15168704</v>
      </c>
      <c r="E13" s="560"/>
      <c r="F13" s="543">
        <v>3258516</v>
      </c>
      <c r="G13" s="559">
        <f>F13/D13*100</f>
        <v>-21.481835231276186</v>
      </c>
    </row>
    <row r="14" spans="1:255" x14ac:dyDescent="0.3">
      <c r="A14" s="561" t="s">
        <v>815</v>
      </c>
      <c r="B14" s="537" t="s">
        <v>816</v>
      </c>
      <c r="C14" s="537"/>
      <c r="D14" s="562">
        <f>SUM(D15:D17)</f>
        <v>6331398</v>
      </c>
      <c r="E14" s="562"/>
      <c r="F14" s="562">
        <f>SUM(F15:F17)</f>
        <v>4001868</v>
      </c>
      <c r="G14" s="556">
        <f>F14/D14*100</f>
        <v>63.206704111793321</v>
      </c>
      <c r="H14" s="525"/>
      <c r="I14" s="563"/>
      <c r="J14" s="525"/>
      <c r="K14" s="525"/>
      <c r="L14" s="525"/>
      <c r="M14" s="525"/>
      <c r="N14" s="525"/>
      <c r="O14" s="525"/>
      <c r="P14" s="525"/>
      <c r="Q14" s="525"/>
      <c r="R14" s="525"/>
      <c r="S14" s="525"/>
      <c r="T14" s="525"/>
      <c r="U14" s="525"/>
      <c r="V14" s="525"/>
      <c r="W14" s="525"/>
      <c r="X14" s="525"/>
      <c r="Y14" s="525"/>
      <c r="Z14" s="525"/>
      <c r="AA14" s="525"/>
      <c r="AB14" s="525"/>
      <c r="AC14" s="525"/>
      <c r="AD14" s="525"/>
      <c r="AE14" s="525"/>
      <c r="AF14" s="525"/>
      <c r="AG14" s="525"/>
      <c r="AH14" s="525"/>
      <c r="AI14" s="525"/>
      <c r="AJ14" s="525"/>
      <c r="AK14" s="525"/>
      <c r="AL14" s="525"/>
      <c r="AM14" s="525"/>
      <c r="AN14" s="525"/>
      <c r="AO14" s="525"/>
      <c r="AP14" s="525"/>
      <c r="AQ14" s="525"/>
      <c r="AR14" s="525"/>
      <c r="AS14" s="525"/>
      <c r="AT14" s="525"/>
      <c r="AU14" s="525"/>
      <c r="AV14" s="525"/>
      <c r="AW14" s="525"/>
      <c r="AX14" s="525"/>
      <c r="AY14" s="525"/>
      <c r="AZ14" s="525"/>
      <c r="BA14" s="525"/>
      <c r="BB14" s="525"/>
      <c r="BC14" s="525"/>
      <c r="BD14" s="525"/>
      <c r="BE14" s="525"/>
      <c r="BF14" s="525"/>
      <c r="BG14" s="525"/>
      <c r="BH14" s="525"/>
      <c r="BI14" s="525"/>
      <c r="BJ14" s="525"/>
      <c r="BK14" s="525"/>
      <c r="BL14" s="525"/>
      <c r="BM14" s="525"/>
      <c r="BN14" s="525"/>
      <c r="BO14" s="525"/>
      <c r="BP14" s="525"/>
      <c r="BQ14" s="525"/>
      <c r="BR14" s="525"/>
      <c r="BS14" s="525"/>
      <c r="BT14" s="525"/>
      <c r="BU14" s="525"/>
      <c r="BV14" s="525"/>
      <c r="BW14" s="525"/>
      <c r="BX14" s="525"/>
      <c r="BY14" s="525"/>
      <c r="BZ14" s="525"/>
      <c r="CA14" s="525"/>
      <c r="CB14" s="525"/>
      <c r="CC14" s="525"/>
      <c r="CD14" s="525"/>
      <c r="CE14" s="525"/>
      <c r="CF14" s="525"/>
      <c r="CG14" s="525"/>
      <c r="CH14" s="525"/>
      <c r="CI14" s="525"/>
      <c r="CJ14" s="525"/>
      <c r="CK14" s="525"/>
      <c r="CL14" s="525"/>
      <c r="CM14" s="525"/>
      <c r="CN14" s="525"/>
      <c r="CO14" s="525"/>
      <c r="CP14" s="525"/>
      <c r="CQ14" s="525"/>
      <c r="CR14" s="525"/>
      <c r="CS14" s="525"/>
      <c r="CT14" s="525"/>
      <c r="CU14" s="525"/>
      <c r="CV14" s="525"/>
      <c r="CW14" s="525"/>
      <c r="CX14" s="525"/>
      <c r="CY14" s="525"/>
      <c r="CZ14" s="525"/>
      <c r="DA14" s="525"/>
      <c r="DB14" s="525"/>
      <c r="DC14" s="525"/>
      <c r="DD14" s="525"/>
      <c r="DE14" s="525"/>
      <c r="DF14" s="525"/>
      <c r="DG14" s="525"/>
      <c r="DH14" s="525"/>
      <c r="DI14" s="525"/>
      <c r="DJ14" s="525"/>
      <c r="DK14" s="525"/>
      <c r="DL14" s="525"/>
      <c r="DM14" s="525"/>
      <c r="DN14" s="525"/>
      <c r="DO14" s="525"/>
      <c r="DP14" s="525"/>
      <c r="DQ14" s="525"/>
      <c r="DR14" s="525"/>
      <c r="DS14" s="525"/>
      <c r="DT14" s="525"/>
      <c r="DU14" s="525"/>
      <c r="DV14" s="525"/>
      <c r="DW14" s="525"/>
      <c r="DX14" s="525"/>
      <c r="DY14" s="525"/>
      <c r="DZ14" s="525"/>
      <c r="EA14" s="525"/>
      <c r="EB14" s="525"/>
      <c r="EC14" s="525"/>
      <c r="ED14" s="525"/>
      <c r="EE14" s="525"/>
      <c r="EF14" s="525"/>
      <c r="EG14" s="525"/>
      <c r="EH14" s="525"/>
      <c r="EI14" s="525"/>
      <c r="EJ14" s="525"/>
      <c r="EK14" s="525"/>
      <c r="EL14" s="525"/>
      <c r="EM14" s="525"/>
      <c r="EN14" s="525"/>
      <c r="EO14" s="525"/>
      <c r="EP14" s="525"/>
      <c r="EQ14" s="525"/>
      <c r="ER14" s="525"/>
      <c r="ES14" s="525"/>
      <c r="ET14" s="525"/>
      <c r="EU14" s="525"/>
      <c r="EV14" s="525"/>
      <c r="EW14" s="525"/>
      <c r="EX14" s="525"/>
      <c r="EY14" s="525"/>
      <c r="EZ14" s="525"/>
      <c r="FA14" s="525"/>
      <c r="FB14" s="525"/>
      <c r="FC14" s="525"/>
      <c r="FD14" s="525"/>
      <c r="FE14" s="525"/>
      <c r="FF14" s="525"/>
      <c r="FG14" s="525"/>
      <c r="FH14" s="525"/>
      <c r="FI14" s="525"/>
      <c r="FJ14" s="525"/>
      <c r="FK14" s="525"/>
      <c r="FL14" s="525"/>
      <c r="FM14" s="525"/>
      <c r="FN14" s="525"/>
      <c r="FO14" s="525"/>
      <c r="FP14" s="525"/>
      <c r="FQ14" s="525"/>
      <c r="FR14" s="525"/>
      <c r="FS14" s="525"/>
      <c r="FT14" s="525"/>
      <c r="FU14" s="525"/>
      <c r="FV14" s="525"/>
      <c r="FW14" s="525"/>
      <c r="FX14" s="525"/>
      <c r="FY14" s="525"/>
      <c r="FZ14" s="525"/>
      <c r="GA14" s="525"/>
      <c r="GB14" s="525"/>
      <c r="GC14" s="525"/>
      <c r="GD14" s="525"/>
      <c r="GE14" s="525"/>
      <c r="GF14" s="525"/>
      <c r="GG14" s="525"/>
      <c r="GH14" s="525"/>
      <c r="GI14" s="525"/>
      <c r="GJ14" s="525"/>
      <c r="GK14" s="525"/>
      <c r="GL14" s="525"/>
      <c r="GM14" s="525"/>
      <c r="GN14" s="525"/>
      <c r="GO14" s="525"/>
      <c r="GP14" s="525"/>
      <c r="GQ14" s="525"/>
      <c r="GR14" s="525"/>
      <c r="GS14" s="525"/>
      <c r="GT14" s="525"/>
      <c r="GU14" s="525"/>
      <c r="GV14" s="525"/>
      <c r="GW14" s="525"/>
      <c r="GX14" s="525"/>
      <c r="GY14" s="525"/>
      <c r="GZ14" s="525"/>
      <c r="HA14" s="525"/>
      <c r="HB14" s="525"/>
      <c r="HC14" s="525"/>
      <c r="HD14" s="525"/>
      <c r="HE14" s="525"/>
      <c r="HF14" s="525"/>
      <c r="HG14" s="525"/>
      <c r="HH14" s="525"/>
      <c r="HI14" s="525"/>
      <c r="HJ14" s="525"/>
      <c r="HK14" s="525"/>
      <c r="HL14" s="525"/>
      <c r="HM14" s="525"/>
      <c r="HN14" s="525"/>
      <c r="HO14" s="525"/>
      <c r="HP14" s="525"/>
      <c r="HQ14" s="525"/>
      <c r="HR14" s="525"/>
      <c r="HS14" s="525"/>
      <c r="HT14" s="525"/>
      <c r="HU14" s="525"/>
      <c r="HV14" s="525"/>
      <c r="HW14" s="525"/>
      <c r="HX14" s="525"/>
      <c r="HY14" s="525"/>
      <c r="HZ14" s="525"/>
      <c r="IA14" s="525"/>
      <c r="IB14" s="525"/>
      <c r="IC14" s="525"/>
      <c r="ID14" s="525"/>
      <c r="IE14" s="525"/>
      <c r="IF14" s="525"/>
      <c r="IG14" s="525"/>
      <c r="IH14" s="525"/>
      <c r="II14" s="525"/>
      <c r="IJ14" s="525"/>
      <c r="IK14" s="525"/>
      <c r="IL14" s="525"/>
      <c r="IM14" s="525"/>
      <c r="IN14" s="525"/>
      <c r="IO14" s="525"/>
      <c r="IP14" s="525"/>
      <c r="IQ14" s="525"/>
      <c r="IR14" s="525"/>
      <c r="IS14" s="525"/>
      <c r="IT14" s="525"/>
      <c r="IU14" s="525"/>
    </row>
    <row r="15" spans="1:255" x14ac:dyDescent="0.3">
      <c r="A15" s="548" t="s">
        <v>817</v>
      </c>
      <c r="B15" s="537" t="s">
        <v>818</v>
      </c>
      <c r="C15" s="537"/>
      <c r="D15" s="543">
        <v>224379</v>
      </c>
      <c r="E15" s="560"/>
      <c r="F15" s="543">
        <v>1149028</v>
      </c>
      <c r="G15" s="559">
        <f>F15/D15*100</f>
        <v>512.09248637350197</v>
      </c>
    </row>
    <row r="16" spans="1:255" x14ac:dyDescent="0.3">
      <c r="A16" s="548" t="s">
        <v>819</v>
      </c>
      <c r="B16" s="537" t="s">
        <v>820</v>
      </c>
      <c r="C16" s="537"/>
      <c r="D16" s="543">
        <v>4154055</v>
      </c>
      <c r="E16" s="560"/>
      <c r="F16" s="543">
        <v>1438725</v>
      </c>
      <c r="G16" s="559">
        <f>F16/D16*100</f>
        <v>34.634230890058028</v>
      </c>
    </row>
    <row r="17" spans="1:255" x14ac:dyDescent="0.3">
      <c r="A17" s="548" t="s">
        <v>821</v>
      </c>
      <c r="B17" s="537" t="s">
        <v>822</v>
      </c>
      <c r="C17" s="537"/>
      <c r="D17" s="543">
        <v>1952964</v>
      </c>
      <c r="E17" s="560"/>
      <c r="F17" s="543">
        <v>1414115</v>
      </c>
      <c r="G17" s="559">
        <f>F17/D17*100</f>
        <v>72.408656790396549</v>
      </c>
    </row>
    <row r="18" spans="1:255" ht="31.2" x14ac:dyDescent="0.3">
      <c r="A18" s="564" t="s">
        <v>823</v>
      </c>
      <c r="B18" s="537" t="s">
        <v>824</v>
      </c>
      <c r="C18" s="537"/>
      <c r="D18" s="562"/>
      <c r="E18" s="562"/>
      <c r="F18" s="562">
        <v>0</v>
      </c>
      <c r="G18" s="556"/>
    </row>
    <row r="19" spans="1:255" x14ac:dyDescent="0.3">
      <c r="A19" s="565" t="s">
        <v>825</v>
      </c>
      <c r="B19" s="537" t="s">
        <v>826</v>
      </c>
      <c r="C19" s="537"/>
      <c r="D19" s="528">
        <v>39105180</v>
      </c>
      <c r="E19" s="566"/>
      <c r="F19" s="528">
        <v>54225291</v>
      </c>
      <c r="G19" s="556">
        <f>F19/D19*100</f>
        <v>138.66523821140831</v>
      </c>
      <c r="H19" s="525"/>
      <c r="I19" s="525"/>
      <c r="J19" s="525"/>
      <c r="K19" s="525"/>
      <c r="L19" s="525"/>
      <c r="M19" s="525"/>
      <c r="N19" s="525"/>
      <c r="O19" s="525"/>
      <c r="P19" s="525"/>
      <c r="Q19" s="525"/>
      <c r="R19" s="525"/>
      <c r="S19" s="525"/>
      <c r="T19" s="525"/>
      <c r="U19" s="525"/>
      <c r="V19" s="525"/>
      <c r="W19" s="525"/>
      <c r="X19" s="525"/>
      <c r="Y19" s="525"/>
      <c r="Z19" s="525"/>
      <c r="AA19" s="525"/>
      <c r="AB19" s="525"/>
      <c r="AC19" s="525"/>
      <c r="AD19" s="525"/>
      <c r="AE19" s="525"/>
      <c r="AF19" s="525"/>
      <c r="AG19" s="525"/>
      <c r="AH19" s="525"/>
      <c r="AI19" s="525"/>
      <c r="AJ19" s="525"/>
      <c r="AK19" s="525"/>
      <c r="AL19" s="525"/>
      <c r="AM19" s="525"/>
      <c r="AN19" s="525"/>
      <c r="AO19" s="525"/>
      <c r="AP19" s="525"/>
      <c r="AQ19" s="525"/>
      <c r="AR19" s="525"/>
      <c r="AS19" s="525"/>
      <c r="AT19" s="525"/>
      <c r="AU19" s="525"/>
      <c r="AV19" s="525"/>
      <c r="AW19" s="525"/>
      <c r="AX19" s="525"/>
      <c r="AY19" s="525"/>
      <c r="AZ19" s="525"/>
      <c r="BA19" s="525"/>
      <c r="BB19" s="525"/>
      <c r="BC19" s="525"/>
      <c r="BD19" s="525"/>
      <c r="BE19" s="525"/>
      <c r="BF19" s="525"/>
      <c r="BG19" s="525"/>
      <c r="BH19" s="525"/>
      <c r="BI19" s="525"/>
      <c r="BJ19" s="525"/>
      <c r="BK19" s="525"/>
      <c r="BL19" s="525"/>
      <c r="BM19" s="525"/>
      <c r="BN19" s="525"/>
      <c r="BO19" s="525"/>
      <c r="BP19" s="525"/>
      <c r="BQ19" s="525"/>
      <c r="BR19" s="525"/>
      <c r="BS19" s="525"/>
      <c r="BT19" s="525"/>
      <c r="BU19" s="525"/>
      <c r="BV19" s="525"/>
      <c r="BW19" s="525"/>
      <c r="BX19" s="525"/>
      <c r="BY19" s="525"/>
      <c r="BZ19" s="525"/>
      <c r="CA19" s="525"/>
      <c r="CB19" s="525"/>
      <c r="CC19" s="525"/>
      <c r="CD19" s="525"/>
      <c r="CE19" s="525"/>
      <c r="CF19" s="525"/>
      <c r="CG19" s="525"/>
      <c r="CH19" s="525"/>
      <c r="CI19" s="525"/>
      <c r="CJ19" s="525"/>
      <c r="CK19" s="525"/>
      <c r="CL19" s="525"/>
      <c r="CM19" s="525"/>
      <c r="CN19" s="525"/>
      <c r="CO19" s="525"/>
      <c r="CP19" s="525"/>
      <c r="CQ19" s="525"/>
      <c r="CR19" s="525"/>
      <c r="CS19" s="525"/>
      <c r="CT19" s="525"/>
      <c r="CU19" s="525"/>
      <c r="CV19" s="525"/>
      <c r="CW19" s="525"/>
      <c r="CX19" s="525"/>
      <c r="CY19" s="525"/>
      <c r="CZ19" s="525"/>
      <c r="DA19" s="525"/>
      <c r="DB19" s="525"/>
      <c r="DC19" s="525"/>
      <c r="DD19" s="525"/>
      <c r="DE19" s="525"/>
      <c r="DF19" s="525"/>
      <c r="DG19" s="525"/>
      <c r="DH19" s="525"/>
      <c r="DI19" s="525"/>
      <c r="DJ19" s="525"/>
      <c r="DK19" s="525"/>
      <c r="DL19" s="525"/>
      <c r="DM19" s="525"/>
      <c r="DN19" s="525"/>
      <c r="DO19" s="525"/>
      <c r="DP19" s="525"/>
      <c r="DQ19" s="525"/>
      <c r="DR19" s="525"/>
      <c r="DS19" s="525"/>
      <c r="DT19" s="525"/>
      <c r="DU19" s="525"/>
      <c r="DV19" s="525"/>
      <c r="DW19" s="525"/>
      <c r="DX19" s="525"/>
      <c r="DY19" s="525"/>
      <c r="DZ19" s="525"/>
      <c r="EA19" s="525"/>
      <c r="EB19" s="525"/>
      <c r="EC19" s="525"/>
      <c r="ED19" s="525"/>
      <c r="EE19" s="525"/>
      <c r="EF19" s="525"/>
      <c r="EG19" s="525"/>
      <c r="EH19" s="525"/>
      <c r="EI19" s="525"/>
      <c r="EJ19" s="525"/>
      <c r="EK19" s="525"/>
      <c r="EL19" s="525"/>
      <c r="EM19" s="525"/>
      <c r="EN19" s="525"/>
      <c r="EO19" s="525"/>
      <c r="EP19" s="525"/>
      <c r="EQ19" s="525"/>
      <c r="ER19" s="525"/>
      <c r="ES19" s="525"/>
      <c r="ET19" s="525"/>
      <c r="EU19" s="525"/>
      <c r="EV19" s="525"/>
      <c r="EW19" s="525"/>
      <c r="EX19" s="525"/>
      <c r="EY19" s="525"/>
      <c r="EZ19" s="525"/>
      <c r="FA19" s="525"/>
      <c r="FB19" s="525"/>
      <c r="FC19" s="525"/>
      <c r="FD19" s="525"/>
      <c r="FE19" s="525"/>
      <c r="FF19" s="525"/>
      <c r="FG19" s="525"/>
      <c r="FH19" s="525"/>
      <c r="FI19" s="525"/>
      <c r="FJ19" s="525"/>
      <c r="FK19" s="525"/>
      <c r="FL19" s="525"/>
      <c r="FM19" s="525"/>
      <c r="FN19" s="525"/>
      <c r="FO19" s="525"/>
      <c r="FP19" s="525"/>
      <c r="FQ19" s="525"/>
      <c r="FR19" s="525"/>
      <c r="FS19" s="525"/>
      <c r="FT19" s="525"/>
      <c r="FU19" s="525"/>
      <c r="FV19" s="525"/>
      <c r="FW19" s="525"/>
      <c r="FX19" s="525"/>
      <c r="FY19" s="525"/>
      <c r="FZ19" s="525"/>
      <c r="GA19" s="525"/>
      <c r="GB19" s="525"/>
      <c r="GC19" s="525"/>
      <c r="GD19" s="525"/>
      <c r="GE19" s="525"/>
      <c r="GF19" s="525"/>
      <c r="GG19" s="525"/>
      <c r="GH19" s="525"/>
      <c r="GI19" s="525"/>
      <c r="GJ19" s="525"/>
      <c r="GK19" s="525"/>
      <c r="GL19" s="525"/>
      <c r="GM19" s="525"/>
      <c r="GN19" s="525"/>
      <c r="GO19" s="525"/>
      <c r="GP19" s="525"/>
      <c r="GQ19" s="525"/>
      <c r="GR19" s="525"/>
      <c r="GS19" s="525"/>
      <c r="GT19" s="525"/>
      <c r="GU19" s="525"/>
      <c r="GV19" s="525"/>
      <c r="GW19" s="525"/>
      <c r="GX19" s="525"/>
      <c r="GY19" s="525"/>
      <c r="GZ19" s="525"/>
      <c r="HA19" s="525"/>
      <c r="HB19" s="525"/>
      <c r="HC19" s="525"/>
      <c r="HD19" s="525"/>
      <c r="HE19" s="525"/>
      <c r="HF19" s="525"/>
      <c r="HG19" s="525"/>
      <c r="HH19" s="525"/>
      <c r="HI19" s="525"/>
      <c r="HJ19" s="525"/>
      <c r="HK19" s="525"/>
      <c r="HL19" s="525"/>
      <c r="HM19" s="525"/>
      <c r="HN19" s="525"/>
      <c r="HO19" s="525"/>
      <c r="HP19" s="525"/>
      <c r="HQ19" s="525"/>
      <c r="HR19" s="525"/>
      <c r="HS19" s="525"/>
      <c r="HT19" s="525"/>
      <c r="HU19" s="525"/>
      <c r="HV19" s="525"/>
      <c r="HW19" s="525"/>
      <c r="HX19" s="525"/>
      <c r="HY19" s="525"/>
      <c r="HZ19" s="525"/>
      <c r="IA19" s="525"/>
      <c r="IB19" s="525"/>
      <c r="IC19" s="525"/>
      <c r="ID19" s="525"/>
      <c r="IE19" s="525"/>
      <c r="IF19" s="525"/>
      <c r="IG19" s="525"/>
      <c r="IH19" s="525"/>
      <c r="II19" s="525"/>
      <c r="IJ19" s="525"/>
      <c r="IK19" s="525"/>
      <c r="IL19" s="525"/>
      <c r="IM19" s="525"/>
      <c r="IN19" s="525"/>
      <c r="IO19" s="525"/>
      <c r="IP19" s="525"/>
      <c r="IQ19" s="525"/>
      <c r="IR19" s="525"/>
      <c r="IS19" s="525"/>
      <c r="IT19" s="525"/>
      <c r="IU19" s="525"/>
    </row>
    <row r="20" spans="1:255" ht="16.2" thickBot="1" x14ac:dyDescent="0.35">
      <c r="A20" s="567" t="s">
        <v>827</v>
      </c>
      <c r="B20" s="568" t="s">
        <v>828</v>
      </c>
      <c r="C20" s="568"/>
      <c r="D20" s="569">
        <f>D19+D18+D14+D7</f>
        <v>380711010</v>
      </c>
      <c r="E20" s="569"/>
      <c r="F20" s="569">
        <f>F19+F18+F14+F7</f>
        <v>396760107</v>
      </c>
      <c r="G20" s="570">
        <f>F20/D20*100</f>
        <v>104.215558935372</v>
      </c>
    </row>
    <row r="21" spans="1:255" x14ac:dyDescent="0.3">
      <c r="A21" s="571"/>
      <c r="B21" s="572"/>
      <c r="C21" s="572"/>
      <c r="D21" s="573"/>
      <c r="E21" s="573"/>
      <c r="F21" s="573"/>
      <c r="G21" s="574"/>
    </row>
    <row r="22" spans="1:255" ht="16.2" thickBot="1" x14ac:dyDescent="0.35">
      <c r="G22" s="574"/>
    </row>
    <row r="23" spans="1:255" x14ac:dyDescent="0.3">
      <c r="A23" s="575" t="s">
        <v>829</v>
      </c>
      <c r="B23" s="576"/>
      <c r="C23" s="576"/>
      <c r="D23" s="577"/>
      <c r="E23" s="577"/>
      <c r="F23" s="577"/>
      <c r="G23" s="578"/>
    </row>
    <row r="24" spans="1:255" ht="31.2" x14ac:dyDescent="0.3">
      <c r="A24" s="579" t="s">
        <v>830</v>
      </c>
      <c r="B24" s="580" t="s">
        <v>668</v>
      </c>
      <c r="C24" s="580"/>
      <c r="D24" s="560"/>
      <c r="E24" s="560"/>
      <c r="F24" s="543">
        <v>23600</v>
      </c>
      <c r="G24" s="556"/>
    </row>
    <row r="25" spans="1:255" x14ac:dyDescent="0.3">
      <c r="A25" s="581" t="s">
        <v>831</v>
      </c>
      <c r="B25" s="580" t="s">
        <v>671</v>
      </c>
      <c r="C25" s="580"/>
      <c r="D25" s="560"/>
      <c r="E25" s="560"/>
      <c r="F25" s="560"/>
      <c r="G25" s="556"/>
    </row>
    <row r="26" spans="1:255" x14ac:dyDescent="0.3">
      <c r="A26" s="579" t="s">
        <v>832</v>
      </c>
      <c r="B26" s="580" t="s">
        <v>673</v>
      </c>
      <c r="C26" s="580"/>
      <c r="D26" s="560"/>
      <c r="E26" s="560"/>
      <c r="F26" s="560"/>
      <c r="G26" s="556"/>
    </row>
    <row r="27" spans="1:255" ht="31.2" x14ac:dyDescent="0.3">
      <c r="A27" s="557" t="s">
        <v>833</v>
      </c>
      <c r="B27" s="580" t="s">
        <v>675</v>
      </c>
      <c r="C27" s="580"/>
      <c r="D27" s="560"/>
      <c r="E27" s="560"/>
      <c r="F27" s="560"/>
      <c r="G27" s="556"/>
    </row>
    <row r="28" spans="1:255" ht="16.2" thickBot="1" x14ac:dyDescent="0.35">
      <c r="A28" s="582" t="s">
        <v>834</v>
      </c>
      <c r="B28" s="583" t="s">
        <v>677</v>
      </c>
      <c r="C28" s="583"/>
      <c r="D28" s="584"/>
      <c r="E28" s="584"/>
      <c r="F28" s="584"/>
      <c r="G28" s="570"/>
    </row>
    <row r="32" spans="1:255" x14ac:dyDescent="0.3">
      <c r="A32" s="530"/>
    </row>
    <row r="33" spans="1:1" s="338" customFormat="1" x14ac:dyDescent="0.3">
      <c r="A33" s="530"/>
    </row>
    <row r="34" spans="1:1" s="338" customFormat="1" x14ac:dyDescent="0.3">
      <c r="A34" s="530"/>
    </row>
    <row r="35" spans="1:1" s="338" customFormat="1" x14ac:dyDescent="0.3">
      <c r="A35" s="530"/>
    </row>
    <row r="36" spans="1:1" s="338" customFormat="1" x14ac:dyDescent="0.3">
      <c r="A36" s="530"/>
    </row>
    <row r="37" spans="1:1" s="338" customFormat="1" x14ac:dyDescent="0.3">
      <c r="A37" s="530"/>
    </row>
    <row r="38" spans="1:1" s="338" customFormat="1" x14ac:dyDescent="0.3">
      <c r="A38" s="530"/>
    </row>
    <row r="39" spans="1:1" s="338" customFormat="1" x14ac:dyDescent="0.3">
      <c r="A39" s="530"/>
    </row>
    <row r="40" spans="1:1" s="338" customFormat="1" x14ac:dyDescent="0.3">
      <c r="A40" s="530"/>
    </row>
    <row r="41" spans="1:1" s="338" customFormat="1" x14ac:dyDescent="0.3">
      <c r="A41" s="530"/>
    </row>
  </sheetData>
  <mergeCells count="7">
    <mergeCell ref="A1:G1"/>
    <mergeCell ref="A2:G2"/>
    <mergeCell ref="C3:D3"/>
    <mergeCell ref="E3:F3"/>
    <mergeCell ref="G3:G5"/>
    <mergeCell ref="C5:D5"/>
    <mergeCell ref="E5:F5"/>
  </mergeCells>
  <printOptions horizontalCentered="1"/>
  <pageMargins left="0.11811023622047245" right="0.11811023622047245" top="1.1417322834645669" bottom="0.35433070866141736" header="0.31496062992125984" footer="0.31496062992125984"/>
  <pageSetup paperSize="9" orientation="portrait" r:id="rId1"/>
  <headerFooter>
    <oddHeader>&amp;LPécsely Község Önkormányzata&amp;C
az önkormányzat 2016. évi költségvetési gazdálkodási beszámolójáról szóló
 8/2017. (V.30.) önkormányzati rendeletéhez&amp;R15.b.sz. melléklet
&amp;P. oldal
 forint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view="pageLayout" zoomScaleNormal="100" workbookViewId="0">
      <selection activeCell="B2" sqref="B2"/>
    </sheetView>
  </sheetViews>
  <sheetFormatPr defaultRowHeight="13.2" x14ac:dyDescent="0.25"/>
  <cols>
    <col min="1" max="1" width="8.109375" style="336" customWidth="1"/>
    <col min="2" max="2" width="41" style="336" customWidth="1"/>
    <col min="3" max="3" width="14.6640625" style="336" customWidth="1"/>
    <col min="4" max="4" width="15.33203125" style="336" customWidth="1"/>
    <col min="5" max="5" width="14.109375" style="336" customWidth="1"/>
    <col min="6" max="6" width="10.33203125" style="336" customWidth="1"/>
    <col min="7" max="7" width="16" style="336" customWidth="1"/>
    <col min="8" max="8" width="12.88671875" style="336" customWidth="1"/>
    <col min="9" max="9" width="13.44140625" style="336" customWidth="1"/>
    <col min="10" max="256" width="9.109375" style="336"/>
    <col min="257" max="257" width="8.109375" style="336" customWidth="1"/>
    <col min="258" max="258" width="41" style="336" customWidth="1"/>
    <col min="259" max="265" width="32.88671875" style="336" customWidth="1"/>
    <col min="266" max="512" width="9.109375" style="336"/>
    <col min="513" max="513" width="8.109375" style="336" customWidth="1"/>
    <col min="514" max="514" width="41" style="336" customWidth="1"/>
    <col min="515" max="521" width="32.88671875" style="336" customWidth="1"/>
    <col min="522" max="768" width="9.109375" style="336"/>
    <col min="769" max="769" width="8.109375" style="336" customWidth="1"/>
    <col min="770" max="770" width="41" style="336" customWidth="1"/>
    <col min="771" max="777" width="32.88671875" style="336" customWidth="1"/>
    <col min="778" max="1024" width="9.109375" style="336"/>
    <col min="1025" max="1025" width="8.109375" style="336" customWidth="1"/>
    <col min="1026" max="1026" width="41" style="336" customWidth="1"/>
    <col min="1027" max="1033" width="32.88671875" style="336" customWidth="1"/>
    <col min="1034" max="1280" width="9.109375" style="336"/>
    <col min="1281" max="1281" width="8.109375" style="336" customWidth="1"/>
    <col min="1282" max="1282" width="41" style="336" customWidth="1"/>
    <col min="1283" max="1289" width="32.88671875" style="336" customWidth="1"/>
    <col min="1290" max="1536" width="9.109375" style="336"/>
    <col min="1537" max="1537" width="8.109375" style="336" customWidth="1"/>
    <col min="1538" max="1538" width="41" style="336" customWidth="1"/>
    <col min="1539" max="1545" width="32.88671875" style="336" customWidth="1"/>
    <col min="1546" max="1792" width="9.109375" style="336"/>
    <col min="1793" max="1793" width="8.109375" style="336" customWidth="1"/>
    <col min="1794" max="1794" width="41" style="336" customWidth="1"/>
    <col min="1795" max="1801" width="32.88671875" style="336" customWidth="1"/>
    <col min="1802" max="2048" width="9.109375" style="336"/>
    <col min="2049" max="2049" width="8.109375" style="336" customWidth="1"/>
    <col min="2050" max="2050" width="41" style="336" customWidth="1"/>
    <col min="2051" max="2057" width="32.88671875" style="336" customWidth="1"/>
    <col min="2058" max="2304" width="9.109375" style="336"/>
    <col min="2305" max="2305" width="8.109375" style="336" customWidth="1"/>
    <col min="2306" max="2306" width="41" style="336" customWidth="1"/>
    <col min="2307" max="2313" width="32.88671875" style="336" customWidth="1"/>
    <col min="2314" max="2560" width="9.109375" style="336"/>
    <col min="2561" max="2561" width="8.109375" style="336" customWidth="1"/>
    <col min="2562" max="2562" width="41" style="336" customWidth="1"/>
    <col min="2563" max="2569" width="32.88671875" style="336" customWidth="1"/>
    <col min="2570" max="2816" width="9.109375" style="336"/>
    <col min="2817" max="2817" width="8.109375" style="336" customWidth="1"/>
    <col min="2818" max="2818" width="41" style="336" customWidth="1"/>
    <col min="2819" max="2825" width="32.88671875" style="336" customWidth="1"/>
    <col min="2826" max="3072" width="9.109375" style="336"/>
    <col min="3073" max="3073" width="8.109375" style="336" customWidth="1"/>
    <col min="3074" max="3074" width="41" style="336" customWidth="1"/>
    <col min="3075" max="3081" width="32.88671875" style="336" customWidth="1"/>
    <col min="3082" max="3328" width="9.109375" style="336"/>
    <col min="3329" max="3329" width="8.109375" style="336" customWidth="1"/>
    <col min="3330" max="3330" width="41" style="336" customWidth="1"/>
    <col min="3331" max="3337" width="32.88671875" style="336" customWidth="1"/>
    <col min="3338" max="3584" width="9.109375" style="336"/>
    <col min="3585" max="3585" width="8.109375" style="336" customWidth="1"/>
    <col min="3586" max="3586" width="41" style="336" customWidth="1"/>
    <col min="3587" max="3593" width="32.88671875" style="336" customWidth="1"/>
    <col min="3594" max="3840" width="9.109375" style="336"/>
    <col min="3841" max="3841" width="8.109375" style="336" customWidth="1"/>
    <col min="3842" max="3842" width="41" style="336" customWidth="1"/>
    <col min="3843" max="3849" width="32.88671875" style="336" customWidth="1"/>
    <col min="3850" max="4096" width="9.109375" style="336"/>
    <col min="4097" max="4097" width="8.109375" style="336" customWidth="1"/>
    <col min="4098" max="4098" width="41" style="336" customWidth="1"/>
    <col min="4099" max="4105" width="32.88671875" style="336" customWidth="1"/>
    <col min="4106" max="4352" width="9.109375" style="336"/>
    <col min="4353" max="4353" width="8.109375" style="336" customWidth="1"/>
    <col min="4354" max="4354" width="41" style="336" customWidth="1"/>
    <col min="4355" max="4361" width="32.88671875" style="336" customWidth="1"/>
    <col min="4362" max="4608" width="9.109375" style="336"/>
    <col min="4609" max="4609" width="8.109375" style="336" customWidth="1"/>
    <col min="4610" max="4610" width="41" style="336" customWidth="1"/>
    <col min="4611" max="4617" width="32.88671875" style="336" customWidth="1"/>
    <col min="4618" max="4864" width="9.109375" style="336"/>
    <col min="4865" max="4865" width="8.109375" style="336" customWidth="1"/>
    <col min="4866" max="4866" width="41" style="336" customWidth="1"/>
    <col min="4867" max="4873" width="32.88671875" style="336" customWidth="1"/>
    <col min="4874" max="5120" width="9.109375" style="336"/>
    <col min="5121" max="5121" width="8.109375" style="336" customWidth="1"/>
    <col min="5122" max="5122" width="41" style="336" customWidth="1"/>
    <col min="5123" max="5129" width="32.88671875" style="336" customWidth="1"/>
    <col min="5130" max="5376" width="9.109375" style="336"/>
    <col min="5377" max="5377" width="8.109375" style="336" customWidth="1"/>
    <col min="5378" max="5378" width="41" style="336" customWidth="1"/>
    <col min="5379" max="5385" width="32.88671875" style="336" customWidth="1"/>
    <col min="5386" max="5632" width="9.109375" style="336"/>
    <col min="5633" max="5633" width="8.109375" style="336" customWidth="1"/>
    <col min="5634" max="5634" width="41" style="336" customWidth="1"/>
    <col min="5635" max="5641" width="32.88671875" style="336" customWidth="1"/>
    <col min="5642" max="5888" width="9.109375" style="336"/>
    <col min="5889" max="5889" width="8.109375" style="336" customWidth="1"/>
    <col min="5890" max="5890" width="41" style="336" customWidth="1"/>
    <col min="5891" max="5897" width="32.88671875" style="336" customWidth="1"/>
    <col min="5898" max="6144" width="9.109375" style="336"/>
    <col min="6145" max="6145" width="8.109375" style="336" customWidth="1"/>
    <col min="6146" max="6146" width="41" style="336" customWidth="1"/>
    <col min="6147" max="6153" width="32.88671875" style="336" customWidth="1"/>
    <col min="6154" max="6400" width="9.109375" style="336"/>
    <col min="6401" max="6401" width="8.109375" style="336" customWidth="1"/>
    <col min="6402" max="6402" width="41" style="336" customWidth="1"/>
    <col min="6403" max="6409" width="32.88671875" style="336" customWidth="1"/>
    <col min="6410" max="6656" width="9.109375" style="336"/>
    <col min="6657" max="6657" width="8.109375" style="336" customWidth="1"/>
    <col min="6658" max="6658" width="41" style="336" customWidth="1"/>
    <col min="6659" max="6665" width="32.88671875" style="336" customWidth="1"/>
    <col min="6666" max="6912" width="9.109375" style="336"/>
    <col min="6913" max="6913" width="8.109375" style="336" customWidth="1"/>
    <col min="6914" max="6914" width="41" style="336" customWidth="1"/>
    <col min="6915" max="6921" width="32.88671875" style="336" customWidth="1"/>
    <col min="6922" max="7168" width="9.109375" style="336"/>
    <col min="7169" max="7169" width="8.109375" style="336" customWidth="1"/>
    <col min="7170" max="7170" width="41" style="336" customWidth="1"/>
    <col min="7171" max="7177" width="32.88671875" style="336" customWidth="1"/>
    <col min="7178" max="7424" width="9.109375" style="336"/>
    <col min="7425" max="7425" width="8.109375" style="336" customWidth="1"/>
    <col min="7426" max="7426" width="41" style="336" customWidth="1"/>
    <col min="7427" max="7433" width="32.88671875" style="336" customWidth="1"/>
    <col min="7434" max="7680" width="9.109375" style="336"/>
    <col min="7681" max="7681" width="8.109375" style="336" customWidth="1"/>
    <col min="7682" max="7682" width="41" style="336" customWidth="1"/>
    <col min="7683" max="7689" width="32.88671875" style="336" customWidth="1"/>
    <col min="7690" max="7936" width="9.109375" style="336"/>
    <col min="7937" max="7937" width="8.109375" style="336" customWidth="1"/>
    <col min="7938" max="7938" width="41" style="336" customWidth="1"/>
    <col min="7939" max="7945" width="32.88671875" style="336" customWidth="1"/>
    <col min="7946" max="8192" width="9.109375" style="336"/>
    <col min="8193" max="8193" width="8.109375" style="336" customWidth="1"/>
    <col min="8194" max="8194" width="41" style="336" customWidth="1"/>
    <col min="8195" max="8201" width="32.88671875" style="336" customWidth="1"/>
    <col min="8202" max="8448" width="9.109375" style="336"/>
    <col min="8449" max="8449" width="8.109375" style="336" customWidth="1"/>
    <col min="8450" max="8450" width="41" style="336" customWidth="1"/>
    <col min="8451" max="8457" width="32.88671875" style="336" customWidth="1"/>
    <col min="8458" max="8704" width="9.109375" style="336"/>
    <col min="8705" max="8705" width="8.109375" style="336" customWidth="1"/>
    <col min="8706" max="8706" width="41" style="336" customWidth="1"/>
    <col min="8707" max="8713" width="32.88671875" style="336" customWidth="1"/>
    <col min="8714" max="8960" width="9.109375" style="336"/>
    <col min="8961" max="8961" width="8.109375" style="336" customWidth="1"/>
    <col min="8962" max="8962" width="41" style="336" customWidth="1"/>
    <col min="8963" max="8969" width="32.88671875" style="336" customWidth="1"/>
    <col min="8970" max="9216" width="9.109375" style="336"/>
    <col min="9217" max="9217" width="8.109375" style="336" customWidth="1"/>
    <col min="9218" max="9218" width="41" style="336" customWidth="1"/>
    <col min="9219" max="9225" width="32.88671875" style="336" customWidth="1"/>
    <col min="9226" max="9472" width="9.109375" style="336"/>
    <col min="9473" max="9473" width="8.109375" style="336" customWidth="1"/>
    <col min="9474" max="9474" width="41" style="336" customWidth="1"/>
    <col min="9475" max="9481" width="32.88671875" style="336" customWidth="1"/>
    <col min="9482" max="9728" width="9.109375" style="336"/>
    <col min="9729" max="9729" width="8.109375" style="336" customWidth="1"/>
    <col min="9730" max="9730" width="41" style="336" customWidth="1"/>
    <col min="9731" max="9737" width="32.88671875" style="336" customWidth="1"/>
    <col min="9738" max="9984" width="9.109375" style="336"/>
    <col min="9985" max="9985" width="8.109375" style="336" customWidth="1"/>
    <col min="9986" max="9986" width="41" style="336" customWidth="1"/>
    <col min="9987" max="9993" width="32.88671875" style="336" customWidth="1"/>
    <col min="9994" max="10240" width="9.109375" style="336"/>
    <col min="10241" max="10241" width="8.109375" style="336" customWidth="1"/>
    <col min="10242" max="10242" width="41" style="336" customWidth="1"/>
    <col min="10243" max="10249" width="32.88671875" style="336" customWidth="1"/>
    <col min="10250" max="10496" width="9.109375" style="336"/>
    <col min="10497" max="10497" width="8.109375" style="336" customWidth="1"/>
    <col min="10498" max="10498" width="41" style="336" customWidth="1"/>
    <col min="10499" max="10505" width="32.88671875" style="336" customWidth="1"/>
    <col min="10506" max="10752" width="9.109375" style="336"/>
    <col min="10753" max="10753" width="8.109375" style="336" customWidth="1"/>
    <col min="10754" max="10754" width="41" style="336" customWidth="1"/>
    <col min="10755" max="10761" width="32.88671875" style="336" customWidth="1"/>
    <col min="10762" max="11008" width="9.109375" style="336"/>
    <col min="11009" max="11009" width="8.109375" style="336" customWidth="1"/>
    <col min="11010" max="11010" width="41" style="336" customWidth="1"/>
    <col min="11011" max="11017" width="32.88671875" style="336" customWidth="1"/>
    <col min="11018" max="11264" width="9.109375" style="336"/>
    <col min="11265" max="11265" width="8.109375" style="336" customWidth="1"/>
    <col min="11266" max="11266" width="41" style="336" customWidth="1"/>
    <col min="11267" max="11273" width="32.88671875" style="336" customWidth="1"/>
    <col min="11274" max="11520" width="9.109375" style="336"/>
    <col min="11521" max="11521" width="8.109375" style="336" customWidth="1"/>
    <col min="11522" max="11522" width="41" style="336" customWidth="1"/>
    <col min="11523" max="11529" width="32.88671875" style="336" customWidth="1"/>
    <col min="11530" max="11776" width="9.109375" style="336"/>
    <col min="11777" max="11777" width="8.109375" style="336" customWidth="1"/>
    <col min="11778" max="11778" width="41" style="336" customWidth="1"/>
    <col min="11779" max="11785" width="32.88671875" style="336" customWidth="1"/>
    <col min="11786" max="12032" width="9.109375" style="336"/>
    <col min="12033" max="12033" width="8.109375" style="336" customWidth="1"/>
    <col min="12034" max="12034" width="41" style="336" customWidth="1"/>
    <col min="12035" max="12041" width="32.88671875" style="336" customWidth="1"/>
    <col min="12042" max="12288" width="9.109375" style="336"/>
    <col min="12289" max="12289" width="8.109375" style="336" customWidth="1"/>
    <col min="12290" max="12290" width="41" style="336" customWidth="1"/>
    <col min="12291" max="12297" width="32.88671875" style="336" customWidth="1"/>
    <col min="12298" max="12544" width="9.109375" style="336"/>
    <col min="12545" max="12545" width="8.109375" style="336" customWidth="1"/>
    <col min="12546" max="12546" width="41" style="336" customWidth="1"/>
    <col min="12547" max="12553" width="32.88671875" style="336" customWidth="1"/>
    <col min="12554" max="12800" width="9.109375" style="336"/>
    <col min="12801" max="12801" width="8.109375" style="336" customWidth="1"/>
    <col min="12802" max="12802" width="41" style="336" customWidth="1"/>
    <col min="12803" max="12809" width="32.88671875" style="336" customWidth="1"/>
    <col min="12810" max="13056" width="9.109375" style="336"/>
    <col min="13057" max="13057" width="8.109375" style="336" customWidth="1"/>
    <col min="13058" max="13058" width="41" style="336" customWidth="1"/>
    <col min="13059" max="13065" width="32.88671875" style="336" customWidth="1"/>
    <col min="13066" max="13312" width="9.109375" style="336"/>
    <col min="13313" max="13313" width="8.109375" style="336" customWidth="1"/>
    <col min="13314" max="13314" width="41" style="336" customWidth="1"/>
    <col min="13315" max="13321" width="32.88671875" style="336" customWidth="1"/>
    <col min="13322" max="13568" width="9.109375" style="336"/>
    <col min="13569" max="13569" width="8.109375" style="336" customWidth="1"/>
    <col min="13570" max="13570" width="41" style="336" customWidth="1"/>
    <col min="13571" max="13577" width="32.88671875" style="336" customWidth="1"/>
    <col min="13578" max="13824" width="9.109375" style="336"/>
    <col min="13825" max="13825" width="8.109375" style="336" customWidth="1"/>
    <col min="13826" max="13826" width="41" style="336" customWidth="1"/>
    <col min="13827" max="13833" width="32.88671875" style="336" customWidth="1"/>
    <col min="13834" max="14080" width="9.109375" style="336"/>
    <col min="14081" max="14081" width="8.109375" style="336" customWidth="1"/>
    <col min="14082" max="14082" width="41" style="336" customWidth="1"/>
    <col min="14083" max="14089" width="32.88671875" style="336" customWidth="1"/>
    <col min="14090" max="14336" width="9.109375" style="336"/>
    <col min="14337" max="14337" width="8.109375" style="336" customWidth="1"/>
    <col min="14338" max="14338" width="41" style="336" customWidth="1"/>
    <col min="14339" max="14345" width="32.88671875" style="336" customWidth="1"/>
    <col min="14346" max="14592" width="9.109375" style="336"/>
    <col min="14593" max="14593" width="8.109375" style="336" customWidth="1"/>
    <col min="14594" max="14594" width="41" style="336" customWidth="1"/>
    <col min="14595" max="14601" width="32.88671875" style="336" customWidth="1"/>
    <col min="14602" max="14848" width="9.109375" style="336"/>
    <col min="14849" max="14849" width="8.109375" style="336" customWidth="1"/>
    <col min="14850" max="14850" width="41" style="336" customWidth="1"/>
    <col min="14851" max="14857" width="32.88671875" style="336" customWidth="1"/>
    <col min="14858" max="15104" width="9.109375" style="336"/>
    <col min="15105" max="15105" width="8.109375" style="336" customWidth="1"/>
    <col min="15106" max="15106" width="41" style="336" customWidth="1"/>
    <col min="15107" max="15113" width="32.88671875" style="336" customWidth="1"/>
    <col min="15114" max="15360" width="9.109375" style="336"/>
    <col min="15361" max="15361" width="8.109375" style="336" customWidth="1"/>
    <col min="15362" max="15362" width="41" style="336" customWidth="1"/>
    <col min="15363" max="15369" width="32.88671875" style="336" customWidth="1"/>
    <col min="15370" max="15616" width="9.109375" style="336"/>
    <col min="15617" max="15617" width="8.109375" style="336" customWidth="1"/>
    <col min="15618" max="15618" width="41" style="336" customWidth="1"/>
    <col min="15619" max="15625" width="32.88671875" style="336" customWidth="1"/>
    <col min="15626" max="15872" width="9.109375" style="336"/>
    <col min="15873" max="15873" width="8.109375" style="336" customWidth="1"/>
    <col min="15874" max="15874" width="41" style="336" customWidth="1"/>
    <col min="15875" max="15881" width="32.88671875" style="336" customWidth="1"/>
    <col min="15882" max="16128" width="9.109375" style="336"/>
    <col min="16129" max="16129" width="8.109375" style="336" customWidth="1"/>
    <col min="16130" max="16130" width="41" style="336" customWidth="1"/>
    <col min="16131" max="16137" width="32.88671875" style="336" customWidth="1"/>
    <col min="16138" max="16384" width="9.109375" style="336"/>
  </cols>
  <sheetData>
    <row r="1" spans="1:9" s="228" customFormat="1" ht="27.75" customHeight="1" x14ac:dyDescent="0.25">
      <c r="A1" s="694" t="s">
        <v>861</v>
      </c>
      <c r="B1" s="695"/>
      <c r="C1" s="695"/>
      <c r="D1" s="695"/>
      <c r="E1" s="695"/>
      <c r="F1" s="695"/>
      <c r="G1" s="695"/>
      <c r="H1" s="695"/>
      <c r="I1" s="696"/>
    </row>
    <row r="2" spans="1:9" s="585" customFormat="1" ht="100.5" customHeight="1" x14ac:dyDescent="0.25">
      <c r="A2" s="587" t="s">
        <v>835</v>
      </c>
      <c r="B2" s="586" t="s">
        <v>315</v>
      </c>
      <c r="C2" s="586" t="s">
        <v>836</v>
      </c>
      <c r="D2" s="586" t="s">
        <v>837</v>
      </c>
      <c r="E2" s="586" t="s">
        <v>838</v>
      </c>
      <c r="F2" s="586" t="s">
        <v>839</v>
      </c>
      <c r="G2" s="586" t="s">
        <v>840</v>
      </c>
      <c r="H2" s="586" t="s">
        <v>841</v>
      </c>
      <c r="I2" s="588" t="s">
        <v>842</v>
      </c>
    </row>
    <row r="3" spans="1:9" ht="15" x14ac:dyDescent="0.25">
      <c r="A3" s="237">
        <v>1</v>
      </c>
      <c r="B3" s="229">
        <v>2</v>
      </c>
      <c r="C3" s="229">
        <v>3</v>
      </c>
      <c r="D3" s="229">
        <v>4</v>
      </c>
      <c r="E3" s="229">
        <v>5</v>
      </c>
      <c r="F3" s="229">
        <v>6</v>
      </c>
      <c r="G3" s="229">
        <v>7</v>
      </c>
      <c r="H3" s="229">
        <v>8</v>
      </c>
      <c r="I3" s="238">
        <v>9</v>
      </c>
    </row>
    <row r="4" spans="1:9" ht="26.4" x14ac:dyDescent="0.25">
      <c r="A4" s="241" t="s">
        <v>453</v>
      </c>
      <c r="B4" s="232" t="s">
        <v>843</v>
      </c>
      <c r="C4" s="233">
        <v>9580035</v>
      </c>
      <c r="D4" s="233">
        <v>475154485</v>
      </c>
      <c r="E4" s="233">
        <v>39755562</v>
      </c>
      <c r="F4" s="233">
        <v>0</v>
      </c>
      <c r="G4" s="233">
        <v>5855926</v>
      </c>
      <c r="H4" s="233">
        <v>0</v>
      </c>
      <c r="I4" s="242">
        <v>530346008</v>
      </c>
    </row>
    <row r="5" spans="1:9" ht="26.4" x14ac:dyDescent="0.25">
      <c r="A5" s="239" t="s">
        <v>319</v>
      </c>
      <c r="B5" s="230" t="s">
        <v>844</v>
      </c>
      <c r="C5" s="231">
        <v>2483330</v>
      </c>
      <c r="D5" s="231">
        <v>0</v>
      </c>
      <c r="E5" s="231">
        <v>0</v>
      </c>
      <c r="F5" s="231">
        <v>0</v>
      </c>
      <c r="G5" s="231">
        <v>3141715</v>
      </c>
      <c r="H5" s="231">
        <v>0</v>
      </c>
      <c r="I5" s="240">
        <v>5625045</v>
      </c>
    </row>
    <row r="6" spans="1:9" x14ac:dyDescent="0.25">
      <c r="A6" s="239" t="s">
        <v>456</v>
      </c>
      <c r="B6" s="230" t="s">
        <v>845</v>
      </c>
      <c r="C6" s="231">
        <v>0</v>
      </c>
      <c r="D6" s="231">
        <v>0</v>
      </c>
      <c r="E6" s="231">
        <v>0</v>
      </c>
      <c r="F6" s="231">
        <v>0</v>
      </c>
      <c r="G6" s="231">
        <v>6734784</v>
      </c>
      <c r="H6" s="231">
        <v>0</v>
      </c>
      <c r="I6" s="240">
        <v>6734784</v>
      </c>
    </row>
    <row r="7" spans="1:9" x14ac:dyDescent="0.25">
      <c r="A7" s="239" t="s">
        <v>321</v>
      </c>
      <c r="B7" s="230" t="s">
        <v>846</v>
      </c>
      <c r="C7" s="231">
        <v>0</v>
      </c>
      <c r="D7" s="231">
        <v>5069982</v>
      </c>
      <c r="E7" s="231">
        <v>1796989</v>
      </c>
      <c r="F7" s="231">
        <v>0</v>
      </c>
      <c r="G7" s="231">
        <v>0</v>
      </c>
      <c r="H7" s="231">
        <v>0</v>
      </c>
      <c r="I7" s="240">
        <v>6866971</v>
      </c>
    </row>
    <row r="8" spans="1:9" x14ac:dyDescent="0.25">
      <c r="A8" s="241" t="s">
        <v>327</v>
      </c>
      <c r="B8" s="232" t="s">
        <v>847</v>
      </c>
      <c r="C8" s="233">
        <v>2483330</v>
      </c>
      <c r="D8" s="233">
        <v>5069982</v>
      </c>
      <c r="E8" s="233">
        <v>1796989</v>
      </c>
      <c r="F8" s="233">
        <v>0</v>
      </c>
      <c r="G8" s="233">
        <v>9876499</v>
      </c>
      <c r="H8" s="233">
        <v>0</v>
      </c>
      <c r="I8" s="242">
        <v>19226800</v>
      </c>
    </row>
    <row r="9" spans="1:9" x14ac:dyDescent="0.25">
      <c r="A9" s="239" t="s">
        <v>466</v>
      </c>
      <c r="B9" s="230" t="s">
        <v>848</v>
      </c>
      <c r="C9" s="231">
        <v>0</v>
      </c>
      <c r="D9" s="231">
        <v>0</v>
      </c>
      <c r="E9" s="231">
        <v>0</v>
      </c>
      <c r="F9" s="231">
        <v>0</v>
      </c>
      <c r="G9" s="231">
        <v>10695022</v>
      </c>
      <c r="H9" s="231">
        <v>0</v>
      </c>
      <c r="I9" s="240">
        <v>10695022</v>
      </c>
    </row>
    <row r="10" spans="1:9" x14ac:dyDescent="0.25">
      <c r="A10" s="241" t="s">
        <v>468</v>
      </c>
      <c r="B10" s="232" t="s">
        <v>849</v>
      </c>
      <c r="C10" s="233">
        <v>0</v>
      </c>
      <c r="D10" s="233">
        <v>0</v>
      </c>
      <c r="E10" s="233">
        <v>0</v>
      </c>
      <c r="F10" s="233">
        <v>0</v>
      </c>
      <c r="G10" s="233">
        <v>10695022</v>
      </c>
      <c r="H10" s="233">
        <v>0</v>
      </c>
      <c r="I10" s="242">
        <v>10695022</v>
      </c>
    </row>
    <row r="11" spans="1:9" x14ac:dyDescent="0.25">
      <c r="A11" s="241" t="s">
        <v>505</v>
      </c>
      <c r="B11" s="232" t="s">
        <v>850</v>
      </c>
      <c r="C11" s="233">
        <v>12063365</v>
      </c>
      <c r="D11" s="233">
        <v>480224467</v>
      </c>
      <c r="E11" s="233">
        <v>41552551</v>
      </c>
      <c r="F11" s="233">
        <v>0</v>
      </c>
      <c r="G11" s="233">
        <v>5037403</v>
      </c>
      <c r="H11" s="233">
        <v>0</v>
      </c>
      <c r="I11" s="242">
        <v>538877786</v>
      </c>
    </row>
    <row r="12" spans="1:9" x14ac:dyDescent="0.25">
      <c r="A12" s="241" t="s">
        <v>333</v>
      </c>
      <c r="B12" s="232" t="s">
        <v>851</v>
      </c>
      <c r="C12" s="233">
        <v>9580035</v>
      </c>
      <c r="D12" s="233">
        <v>149419973</v>
      </c>
      <c r="E12" s="233">
        <v>30355706</v>
      </c>
      <c r="F12" s="233">
        <v>0</v>
      </c>
      <c r="G12" s="233">
        <v>0</v>
      </c>
      <c r="H12" s="233">
        <v>0</v>
      </c>
      <c r="I12" s="242">
        <v>189355714</v>
      </c>
    </row>
    <row r="13" spans="1:9" x14ac:dyDescent="0.25">
      <c r="A13" s="239" t="s">
        <v>471</v>
      </c>
      <c r="B13" s="230" t="s">
        <v>852</v>
      </c>
      <c r="C13" s="231">
        <v>1531410</v>
      </c>
      <c r="D13" s="231">
        <v>11341410</v>
      </c>
      <c r="E13" s="231">
        <v>2120742</v>
      </c>
      <c r="F13" s="231">
        <v>0</v>
      </c>
      <c r="G13" s="231">
        <v>0</v>
      </c>
      <c r="H13" s="231">
        <v>0</v>
      </c>
      <c r="I13" s="240">
        <v>14993562</v>
      </c>
    </row>
    <row r="14" spans="1:9" ht="26.4" x14ac:dyDescent="0.25">
      <c r="A14" s="241" t="s">
        <v>475</v>
      </c>
      <c r="B14" s="232" t="s">
        <v>853</v>
      </c>
      <c r="C14" s="233">
        <v>11111445</v>
      </c>
      <c r="D14" s="233">
        <v>160761383</v>
      </c>
      <c r="E14" s="233">
        <v>32476448</v>
      </c>
      <c r="F14" s="233">
        <v>0</v>
      </c>
      <c r="G14" s="233">
        <v>0</v>
      </c>
      <c r="H14" s="233">
        <v>0</v>
      </c>
      <c r="I14" s="242">
        <v>204349276</v>
      </c>
    </row>
    <row r="15" spans="1:9" x14ac:dyDescent="0.25">
      <c r="A15" s="239" t="s">
        <v>335</v>
      </c>
      <c r="B15" s="230" t="s">
        <v>854</v>
      </c>
      <c r="C15" s="231">
        <v>0</v>
      </c>
      <c r="D15" s="231">
        <v>0</v>
      </c>
      <c r="E15" s="231">
        <v>56619</v>
      </c>
      <c r="F15" s="231">
        <v>0</v>
      </c>
      <c r="G15" s="231">
        <v>0</v>
      </c>
      <c r="H15" s="231">
        <v>0</v>
      </c>
      <c r="I15" s="240">
        <v>56619</v>
      </c>
    </row>
    <row r="16" spans="1:9" ht="26.4" x14ac:dyDescent="0.25">
      <c r="A16" s="241" t="s">
        <v>482</v>
      </c>
      <c r="B16" s="232" t="s">
        <v>855</v>
      </c>
      <c r="C16" s="233">
        <v>0</v>
      </c>
      <c r="D16" s="233">
        <v>0</v>
      </c>
      <c r="E16" s="233">
        <v>56619</v>
      </c>
      <c r="F16" s="233">
        <v>0</v>
      </c>
      <c r="G16" s="233">
        <v>0</v>
      </c>
      <c r="H16" s="233">
        <v>0</v>
      </c>
      <c r="I16" s="242">
        <v>56619</v>
      </c>
    </row>
    <row r="17" spans="1:9" x14ac:dyDescent="0.25">
      <c r="A17" s="241" t="s">
        <v>484</v>
      </c>
      <c r="B17" s="232" t="s">
        <v>856</v>
      </c>
      <c r="C17" s="233">
        <v>11111445</v>
      </c>
      <c r="D17" s="233">
        <v>160761383</v>
      </c>
      <c r="E17" s="233">
        <v>32533067</v>
      </c>
      <c r="F17" s="233">
        <v>0</v>
      </c>
      <c r="G17" s="233">
        <v>0</v>
      </c>
      <c r="H17" s="233">
        <v>0</v>
      </c>
      <c r="I17" s="242">
        <v>204405895</v>
      </c>
    </row>
    <row r="18" spans="1:9" x14ac:dyDescent="0.25">
      <c r="A18" s="241" t="s">
        <v>857</v>
      </c>
      <c r="B18" s="232" t="s">
        <v>858</v>
      </c>
      <c r="C18" s="233">
        <v>951920</v>
      </c>
      <c r="D18" s="233">
        <v>319463084</v>
      </c>
      <c r="E18" s="233">
        <v>9019484</v>
      </c>
      <c r="F18" s="233">
        <v>0</v>
      </c>
      <c r="G18" s="233">
        <v>5037403</v>
      </c>
      <c r="H18" s="233">
        <v>0</v>
      </c>
      <c r="I18" s="242">
        <v>334471891</v>
      </c>
    </row>
    <row r="19" spans="1:9" ht="13.8" thickBot="1" x14ac:dyDescent="0.3">
      <c r="A19" s="589" t="s">
        <v>859</v>
      </c>
      <c r="B19" s="590" t="s">
        <v>860</v>
      </c>
      <c r="C19" s="591">
        <v>4747285</v>
      </c>
      <c r="D19" s="591">
        <v>1713970</v>
      </c>
      <c r="E19" s="591">
        <v>24108417</v>
      </c>
      <c r="F19" s="591">
        <v>0</v>
      </c>
      <c r="G19" s="591">
        <v>0</v>
      </c>
      <c r="H19" s="591">
        <v>0</v>
      </c>
      <c r="I19" s="592">
        <v>30569672</v>
      </c>
    </row>
  </sheetData>
  <mergeCells count="1">
    <mergeCell ref="A1:I1"/>
  </mergeCells>
  <printOptions horizontalCentered="1"/>
  <pageMargins left="0.11811023622047245" right="0.11811023622047245" top="1.1417322834645669" bottom="0.35433070866141736" header="0.31496062992125984" footer="0.31496062992125984"/>
  <pageSetup paperSize="9" orientation="landscape" r:id="rId1"/>
  <headerFooter>
    <oddHeader>&amp;LPécsely Község Önkormányzata&amp;C
az önkormányzat 2016. évi költségvetési gazdálkodási beszámolójáról szóló
 8/2017. (V30.) önkormányzati rendeletéhez&amp;R15.c.sz. melléklet
&amp;P. oldal
 forint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view="pageLayout" zoomScaleNormal="100" workbookViewId="0">
      <selection activeCell="A6" sqref="A6"/>
    </sheetView>
  </sheetViews>
  <sheetFormatPr defaultRowHeight="13.2" x14ac:dyDescent="0.25"/>
  <cols>
    <col min="1" max="1" width="43.88671875" customWidth="1"/>
    <col min="2" max="2" width="33.33203125" customWidth="1"/>
    <col min="3" max="3" width="16" customWidth="1"/>
    <col min="257" max="257" width="43.88671875" customWidth="1"/>
    <col min="258" max="258" width="33.33203125" customWidth="1"/>
    <col min="259" max="259" width="16" customWidth="1"/>
    <col min="513" max="513" width="43.88671875" customWidth="1"/>
    <col min="514" max="514" width="33.33203125" customWidth="1"/>
    <col min="515" max="515" width="16" customWidth="1"/>
    <col min="769" max="769" width="43.88671875" customWidth="1"/>
    <col min="770" max="770" width="33.33203125" customWidth="1"/>
    <col min="771" max="771" width="16" customWidth="1"/>
    <col min="1025" max="1025" width="43.88671875" customWidth="1"/>
    <col min="1026" max="1026" width="33.33203125" customWidth="1"/>
    <col min="1027" max="1027" width="16" customWidth="1"/>
    <col min="1281" max="1281" width="43.88671875" customWidth="1"/>
    <col min="1282" max="1282" width="33.33203125" customWidth="1"/>
    <col min="1283" max="1283" width="16" customWidth="1"/>
    <col min="1537" max="1537" width="43.88671875" customWidth="1"/>
    <col min="1538" max="1538" width="33.33203125" customWidth="1"/>
    <col min="1539" max="1539" width="16" customWidth="1"/>
    <col min="1793" max="1793" width="43.88671875" customWidth="1"/>
    <col min="1794" max="1794" width="33.33203125" customWidth="1"/>
    <col min="1795" max="1795" width="16" customWidth="1"/>
    <col min="2049" max="2049" width="43.88671875" customWidth="1"/>
    <col min="2050" max="2050" width="33.33203125" customWidth="1"/>
    <col min="2051" max="2051" width="16" customWidth="1"/>
    <col min="2305" max="2305" width="43.88671875" customWidth="1"/>
    <col min="2306" max="2306" width="33.33203125" customWidth="1"/>
    <col min="2307" max="2307" width="16" customWidth="1"/>
    <col min="2561" max="2561" width="43.88671875" customWidth="1"/>
    <col min="2562" max="2562" width="33.33203125" customWidth="1"/>
    <col min="2563" max="2563" width="16" customWidth="1"/>
    <col min="2817" max="2817" width="43.88671875" customWidth="1"/>
    <col min="2818" max="2818" width="33.33203125" customWidth="1"/>
    <col min="2819" max="2819" width="16" customWidth="1"/>
    <col min="3073" max="3073" width="43.88671875" customWidth="1"/>
    <col min="3074" max="3074" width="33.33203125" customWidth="1"/>
    <col min="3075" max="3075" width="16" customWidth="1"/>
    <col min="3329" max="3329" width="43.88671875" customWidth="1"/>
    <col min="3330" max="3330" width="33.33203125" customWidth="1"/>
    <col min="3331" max="3331" width="16" customWidth="1"/>
    <col min="3585" max="3585" width="43.88671875" customWidth="1"/>
    <col min="3586" max="3586" width="33.33203125" customWidth="1"/>
    <col min="3587" max="3587" width="16" customWidth="1"/>
    <col min="3841" max="3841" width="43.88671875" customWidth="1"/>
    <col min="3842" max="3842" width="33.33203125" customWidth="1"/>
    <col min="3843" max="3843" width="16" customWidth="1"/>
    <col min="4097" max="4097" width="43.88671875" customWidth="1"/>
    <col min="4098" max="4098" width="33.33203125" customWidth="1"/>
    <col min="4099" max="4099" width="16" customWidth="1"/>
    <col min="4353" max="4353" width="43.88671875" customWidth="1"/>
    <col min="4354" max="4354" width="33.33203125" customWidth="1"/>
    <col min="4355" max="4355" width="16" customWidth="1"/>
    <col min="4609" max="4609" width="43.88671875" customWidth="1"/>
    <col min="4610" max="4610" width="33.33203125" customWidth="1"/>
    <col min="4611" max="4611" width="16" customWidth="1"/>
    <col min="4865" max="4865" width="43.88671875" customWidth="1"/>
    <col min="4866" max="4866" width="33.33203125" customWidth="1"/>
    <col min="4867" max="4867" width="16" customWidth="1"/>
    <col min="5121" max="5121" width="43.88671875" customWidth="1"/>
    <col min="5122" max="5122" width="33.33203125" customWidth="1"/>
    <col min="5123" max="5123" width="16" customWidth="1"/>
    <col min="5377" max="5377" width="43.88671875" customWidth="1"/>
    <col min="5378" max="5378" width="33.33203125" customWidth="1"/>
    <col min="5379" max="5379" width="16" customWidth="1"/>
    <col min="5633" max="5633" width="43.88671875" customWidth="1"/>
    <col min="5634" max="5634" width="33.33203125" customWidth="1"/>
    <col min="5635" max="5635" width="16" customWidth="1"/>
    <col min="5889" max="5889" width="43.88671875" customWidth="1"/>
    <col min="5890" max="5890" width="33.33203125" customWidth="1"/>
    <col min="5891" max="5891" width="16" customWidth="1"/>
    <col min="6145" max="6145" width="43.88671875" customWidth="1"/>
    <col min="6146" max="6146" width="33.33203125" customWidth="1"/>
    <col min="6147" max="6147" width="16" customWidth="1"/>
    <col min="6401" max="6401" width="43.88671875" customWidth="1"/>
    <col min="6402" max="6402" width="33.33203125" customWidth="1"/>
    <col min="6403" max="6403" width="16" customWidth="1"/>
    <col min="6657" max="6657" width="43.88671875" customWidth="1"/>
    <col min="6658" max="6658" width="33.33203125" customWidth="1"/>
    <col min="6659" max="6659" width="16" customWidth="1"/>
    <col min="6913" max="6913" width="43.88671875" customWidth="1"/>
    <col min="6914" max="6914" width="33.33203125" customWidth="1"/>
    <col min="6915" max="6915" width="16" customWidth="1"/>
    <col min="7169" max="7169" width="43.88671875" customWidth="1"/>
    <col min="7170" max="7170" width="33.33203125" customWidth="1"/>
    <col min="7171" max="7171" width="16" customWidth="1"/>
    <col min="7425" max="7425" width="43.88671875" customWidth="1"/>
    <col min="7426" max="7426" width="33.33203125" customWidth="1"/>
    <col min="7427" max="7427" width="16" customWidth="1"/>
    <col min="7681" max="7681" width="43.88671875" customWidth="1"/>
    <col min="7682" max="7682" width="33.33203125" customWidth="1"/>
    <col min="7683" max="7683" width="16" customWidth="1"/>
    <col min="7937" max="7937" width="43.88671875" customWidth="1"/>
    <col min="7938" max="7938" width="33.33203125" customWidth="1"/>
    <col min="7939" max="7939" width="16" customWidth="1"/>
    <col min="8193" max="8193" width="43.88671875" customWidth="1"/>
    <col min="8194" max="8194" width="33.33203125" customWidth="1"/>
    <col min="8195" max="8195" width="16" customWidth="1"/>
    <col min="8449" max="8449" width="43.88671875" customWidth="1"/>
    <col min="8450" max="8450" width="33.33203125" customWidth="1"/>
    <col min="8451" max="8451" width="16" customWidth="1"/>
    <col min="8705" max="8705" width="43.88671875" customWidth="1"/>
    <col min="8706" max="8706" width="33.33203125" customWidth="1"/>
    <col min="8707" max="8707" width="16" customWidth="1"/>
    <col min="8961" max="8961" width="43.88671875" customWidth="1"/>
    <col min="8962" max="8962" width="33.33203125" customWidth="1"/>
    <col min="8963" max="8963" width="16" customWidth="1"/>
    <col min="9217" max="9217" width="43.88671875" customWidth="1"/>
    <col min="9218" max="9218" width="33.33203125" customWidth="1"/>
    <col min="9219" max="9219" width="16" customWidth="1"/>
    <col min="9473" max="9473" width="43.88671875" customWidth="1"/>
    <col min="9474" max="9474" width="33.33203125" customWidth="1"/>
    <col min="9475" max="9475" width="16" customWidth="1"/>
    <col min="9729" max="9729" width="43.88671875" customWidth="1"/>
    <col min="9730" max="9730" width="33.33203125" customWidth="1"/>
    <col min="9731" max="9731" width="16" customWidth="1"/>
    <col min="9985" max="9985" width="43.88671875" customWidth="1"/>
    <col min="9986" max="9986" width="33.33203125" customWidth="1"/>
    <col min="9987" max="9987" width="16" customWidth="1"/>
    <col min="10241" max="10241" width="43.88671875" customWidth="1"/>
    <col min="10242" max="10242" width="33.33203125" customWidth="1"/>
    <col min="10243" max="10243" width="16" customWidth="1"/>
    <col min="10497" max="10497" width="43.88671875" customWidth="1"/>
    <col min="10498" max="10498" width="33.33203125" customWidth="1"/>
    <col min="10499" max="10499" width="16" customWidth="1"/>
    <col min="10753" max="10753" width="43.88671875" customWidth="1"/>
    <col min="10754" max="10754" width="33.33203125" customWidth="1"/>
    <col min="10755" max="10755" width="16" customWidth="1"/>
    <col min="11009" max="11009" width="43.88671875" customWidth="1"/>
    <col min="11010" max="11010" width="33.33203125" customWidth="1"/>
    <col min="11011" max="11011" width="16" customWidth="1"/>
    <col min="11265" max="11265" width="43.88671875" customWidth="1"/>
    <col min="11266" max="11266" width="33.33203125" customWidth="1"/>
    <col min="11267" max="11267" width="16" customWidth="1"/>
    <col min="11521" max="11521" width="43.88671875" customWidth="1"/>
    <col min="11522" max="11522" width="33.33203125" customWidth="1"/>
    <col min="11523" max="11523" width="16" customWidth="1"/>
    <col min="11777" max="11777" width="43.88671875" customWidth="1"/>
    <col min="11778" max="11778" width="33.33203125" customWidth="1"/>
    <col min="11779" max="11779" width="16" customWidth="1"/>
    <col min="12033" max="12033" width="43.88671875" customWidth="1"/>
    <col min="12034" max="12034" width="33.33203125" customWidth="1"/>
    <col min="12035" max="12035" width="16" customWidth="1"/>
    <col min="12289" max="12289" width="43.88671875" customWidth="1"/>
    <col min="12290" max="12290" width="33.33203125" customWidth="1"/>
    <col min="12291" max="12291" width="16" customWidth="1"/>
    <col min="12545" max="12545" width="43.88671875" customWidth="1"/>
    <col min="12546" max="12546" width="33.33203125" customWidth="1"/>
    <col min="12547" max="12547" width="16" customWidth="1"/>
    <col min="12801" max="12801" width="43.88671875" customWidth="1"/>
    <col min="12802" max="12802" width="33.33203125" customWidth="1"/>
    <col min="12803" max="12803" width="16" customWidth="1"/>
    <col min="13057" max="13057" width="43.88671875" customWidth="1"/>
    <col min="13058" max="13058" width="33.33203125" customWidth="1"/>
    <col min="13059" max="13059" width="16" customWidth="1"/>
    <col min="13313" max="13313" width="43.88671875" customWidth="1"/>
    <col min="13314" max="13314" width="33.33203125" customWidth="1"/>
    <col min="13315" max="13315" width="16" customWidth="1"/>
    <col min="13569" max="13569" width="43.88671875" customWidth="1"/>
    <col min="13570" max="13570" width="33.33203125" customWidth="1"/>
    <col min="13571" max="13571" width="16" customWidth="1"/>
    <col min="13825" max="13825" width="43.88671875" customWidth="1"/>
    <col min="13826" max="13826" width="33.33203125" customWidth="1"/>
    <col min="13827" max="13827" width="16" customWidth="1"/>
    <col min="14081" max="14081" width="43.88671875" customWidth="1"/>
    <col min="14082" max="14082" width="33.33203125" customWidth="1"/>
    <col min="14083" max="14083" width="16" customWidth="1"/>
    <col min="14337" max="14337" width="43.88671875" customWidth="1"/>
    <col min="14338" max="14338" width="33.33203125" customWidth="1"/>
    <col min="14339" max="14339" width="16" customWidth="1"/>
    <col min="14593" max="14593" width="43.88671875" customWidth="1"/>
    <col min="14594" max="14594" width="33.33203125" customWidth="1"/>
    <col min="14595" max="14595" width="16" customWidth="1"/>
    <col min="14849" max="14849" width="43.88671875" customWidth="1"/>
    <col min="14850" max="14850" width="33.33203125" customWidth="1"/>
    <col min="14851" max="14851" width="16" customWidth="1"/>
    <col min="15105" max="15105" width="43.88671875" customWidth="1"/>
    <col min="15106" max="15106" width="33.33203125" customWidth="1"/>
    <col min="15107" max="15107" width="16" customWidth="1"/>
    <col min="15361" max="15361" width="43.88671875" customWidth="1"/>
    <col min="15362" max="15362" width="33.33203125" customWidth="1"/>
    <col min="15363" max="15363" width="16" customWidth="1"/>
    <col min="15617" max="15617" width="43.88671875" customWidth="1"/>
    <col min="15618" max="15618" width="33.33203125" customWidth="1"/>
    <col min="15619" max="15619" width="16" customWidth="1"/>
    <col min="15873" max="15873" width="43.88671875" customWidth="1"/>
    <col min="15874" max="15874" width="33.33203125" customWidth="1"/>
    <col min="15875" max="15875" width="16" customWidth="1"/>
    <col min="16129" max="16129" width="43.88671875" customWidth="1"/>
    <col min="16130" max="16130" width="33.33203125" customWidth="1"/>
    <col min="16131" max="16131" width="16" customWidth="1"/>
  </cols>
  <sheetData>
    <row r="1" spans="1:3" ht="15" x14ac:dyDescent="0.25">
      <c r="A1" s="593"/>
      <c r="B1" s="593"/>
      <c r="C1" s="594"/>
    </row>
    <row r="2" spans="1:3" ht="15" x14ac:dyDescent="0.25">
      <c r="A2" s="593"/>
      <c r="B2" s="593"/>
      <c r="C2" s="594"/>
    </row>
    <row r="3" spans="1:3" ht="15.6" x14ac:dyDescent="0.3">
      <c r="A3" s="698" t="s">
        <v>878</v>
      </c>
      <c r="B3" s="698"/>
      <c r="C3" s="698"/>
    </row>
    <row r="4" spans="1:3" ht="15.6" x14ac:dyDescent="0.3">
      <c r="A4" s="608"/>
      <c r="B4" s="608"/>
      <c r="C4" s="608"/>
    </row>
    <row r="5" spans="1:3" ht="15.6" x14ac:dyDescent="0.3">
      <c r="A5" s="608"/>
      <c r="B5" s="608"/>
      <c r="C5" s="608"/>
    </row>
    <row r="6" spans="1:3" ht="15" x14ac:dyDescent="0.25">
      <c r="A6" s="595" t="s">
        <v>315</v>
      </c>
      <c r="B6" s="595" t="s">
        <v>862</v>
      </c>
      <c r="C6" s="596" t="s">
        <v>863</v>
      </c>
    </row>
    <row r="7" spans="1:3" ht="15.6" x14ac:dyDescent="0.3">
      <c r="A7" s="597" t="s">
        <v>864</v>
      </c>
      <c r="B7" s="597"/>
      <c r="C7" s="596"/>
    </row>
    <row r="8" spans="1:3" ht="15" x14ac:dyDescent="0.25">
      <c r="A8" s="598"/>
      <c r="B8" s="598"/>
      <c r="C8" s="599"/>
    </row>
    <row r="9" spans="1:3" ht="15" x14ac:dyDescent="0.25">
      <c r="A9" s="598"/>
      <c r="B9" s="598"/>
      <c r="C9" s="599"/>
    </row>
    <row r="10" spans="1:3" ht="15" x14ac:dyDescent="0.25">
      <c r="A10" s="598"/>
      <c r="B10" s="598"/>
      <c r="C10" s="599"/>
    </row>
    <row r="11" spans="1:3" ht="15" x14ac:dyDescent="0.25">
      <c r="A11" s="598"/>
      <c r="B11" s="598"/>
      <c r="C11" s="599"/>
    </row>
    <row r="12" spans="1:3" ht="15.6" x14ac:dyDescent="0.3">
      <c r="A12" s="600" t="s">
        <v>865</v>
      </c>
      <c r="B12" s="600"/>
      <c r="C12" s="601">
        <f>C8+C9+C10+C11</f>
        <v>0</v>
      </c>
    </row>
    <row r="13" spans="1:3" ht="15" x14ac:dyDescent="0.25">
      <c r="A13" s="598"/>
      <c r="B13" s="598"/>
      <c r="C13" s="599"/>
    </row>
    <row r="14" spans="1:3" ht="15.6" x14ac:dyDescent="0.3">
      <c r="A14" s="597" t="s">
        <v>866</v>
      </c>
      <c r="B14" s="597"/>
      <c r="C14" s="596"/>
    </row>
    <row r="15" spans="1:3" ht="15" x14ac:dyDescent="0.25">
      <c r="A15" s="598"/>
      <c r="B15" s="598"/>
      <c r="C15" s="599"/>
    </row>
    <row r="16" spans="1:3" ht="15.6" x14ac:dyDescent="0.3">
      <c r="A16" s="600" t="s">
        <v>865</v>
      </c>
      <c r="B16" s="600"/>
      <c r="C16" s="601">
        <f>C15</f>
        <v>0</v>
      </c>
    </row>
    <row r="17" spans="1:3" ht="15.6" x14ac:dyDescent="0.3">
      <c r="A17" s="600"/>
      <c r="B17" s="600"/>
      <c r="C17" s="601"/>
    </row>
    <row r="18" spans="1:3" ht="15.6" x14ac:dyDescent="0.3">
      <c r="A18" s="597" t="s">
        <v>867</v>
      </c>
      <c r="B18" s="597"/>
      <c r="C18" s="601">
        <v>0</v>
      </c>
    </row>
    <row r="19" spans="1:3" ht="15.6" x14ac:dyDescent="0.3">
      <c r="A19" s="597"/>
      <c r="B19" s="597"/>
      <c r="C19" s="601"/>
    </row>
    <row r="20" spans="1:3" ht="15.6" x14ac:dyDescent="0.3">
      <c r="A20" s="600"/>
      <c r="B20" s="600"/>
      <c r="C20" s="601"/>
    </row>
    <row r="21" spans="1:3" ht="15.6" x14ac:dyDescent="0.3">
      <c r="A21" s="597" t="s">
        <v>868</v>
      </c>
      <c r="B21" s="597"/>
      <c r="C21" s="601">
        <v>0</v>
      </c>
    </row>
    <row r="22" spans="1:3" ht="15.6" x14ac:dyDescent="0.3">
      <c r="A22" s="600"/>
      <c r="B22" s="600"/>
      <c r="C22" s="601"/>
    </row>
    <row r="23" spans="1:3" ht="15.6" x14ac:dyDescent="0.3">
      <c r="A23" s="605" t="s">
        <v>869</v>
      </c>
      <c r="B23" s="605"/>
      <c r="C23" s="604"/>
    </row>
    <row r="24" spans="1:3" ht="14.4" x14ac:dyDescent="0.3">
      <c r="A24" s="602" t="s">
        <v>870</v>
      </c>
      <c r="B24" s="602" t="s">
        <v>871</v>
      </c>
      <c r="C24" s="602">
        <v>10000</v>
      </c>
    </row>
    <row r="25" spans="1:3" ht="14.4" x14ac:dyDescent="0.3">
      <c r="A25" s="602" t="s">
        <v>872</v>
      </c>
      <c r="B25" s="602" t="s">
        <v>873</v>
      </c>
      <c r="C25" s="602">
        <v>3540644</v>
      </c>
    </row>
    <row r="26" spans="1:3" ht="15" x14ac:dyDescent="0.25">
      <c r="A26" s="610"/>
      <c r="B26" s="610"/>
      <c r="C26" s="609"/>
    </row>
    <row r="27" spans="1:3" ht="15" x14ac:dyDescent="0.25">
      <c r="A27" s="603"/>
      <c r="B27" s="603"/>
      <c r="C27" s="607"/>
    </row>
    <row r="28" spans="1:3" ht="15" x14ac:dyDescent="0.25">
      <c r="A28" s="598"/>
      <c r="B28" s="598"/>
      <c r="C28" s="599"/>
    </row>
    <row r="29" spans="1:3" ht="15.6" x14ac:dyDescent="0.3">
      <c r="A29" s="600" t="s">
        <v>865</v>
      </c>
      <c r="B29" s="600"/>
      <c r="C29" s="601">
        <f>C24+C25+C26+C27+C28</f>
        <v>3550644</v>
      </c>
    </row>
    <row r="30" spans="1:3" ht="15.6" x14ac:dyDescent="0.3">
      <c r="A30" s="600" t="s">
        <v>874</v>
      </c>
      <c r="B30" s="600"/>
      <c r="C30" s="601">
        <f>C29+C16+C12</f>
        <v>3550644</v>
      </c>
    </row>
    <row r="31" spans="1:3" ht="15" x14ac:dyDescent="0.25">
      <c r="A31" s="598"/>
      <c r="B31" s="598"/>
      <c r="C31" s="599"/>
    </row>
    <row r="32" spans="1:3" ht="15" x14ac:dyDescent="0.25">
      <c r="A32" s="598" t="s">
        <v>875</v>
      </c>
      <c r="B32" s="598"/>
      <c r="C32" s="599"/>
    </row>
    <row r="33" spans="1:3" ht="15.6" x14ac:dyDescent="0.3">
      <c r="A33" s="600" t="s">
        <v>876</v>
      </c>
      <c r="B33" s="600"/>
      <c r="C33" s="601">
        <f>C30+C32</f>
        <v>3550644</v>
      </c>
    </row>
    <row r="34" spans="1:3" ht="15" x14ac:dyDescent="0.25">
      <c r="A34" s="593"/>
      <c r="B34" s="593"/>
      <c r="C34" s="594"/>
    </row>
    <row r="35" spans="1:3" ht="31.5" customHeight="1" x14ac:dyDescent="0.25">
      <c r="A35" s="697" t="s">
        <v>877</v>
      </c>
      <c r="B35" s="697"/>
      <c r="C35" s="697"/>
    </row>
  </sheetData>
  <mergeCells count="2">
    <mergeCell ref="A35:C35"/>
    <mergeCell ref="A3:C3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  <headerFooter>
    <oddHeader>&amp;LPécsely Község Önkormányzata&amp;C
az önkormányzat 2016. évi költségvetési gazdálkodási beszámolójáról szóló
 8/2017. (V.30.) önkormányzati rendeletéhez&amp;R16.sz. melléklet
&amp;P. oldal
 forint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V25"/>
  <sheetViews>
    <sheetView view="pageLayout" zoomScaleNormal="100" workbookViewId="0">
      <selection activeCell="A7" sqref="A7:C7"/>
    </sheetView>
  </sheetViews>
  <sheetFormatPr defaultRowHeight="15.6" x14ac:dyDescent="0.3"/>
  <cols>
    <col min="1" max="1" width="8.109375" style="611" customWidth="1"/>
    <col min="2" max="2" width="56.44140625" style="611" customWidth="1"/>
    <col min="3" max="3" width="14.88671875" style="611" customWidth="1"/>
    <col min="4" max="4" width="11.5546875" style="611" customWidth="1"/>
    <col min="5" max="256" width="9.109375" style="611"/>
    <col min="257" max="257" width="8.109375" style="611" customWidth="1"/>
    <col min="258" max="258" width="78.44140625" style="611" customWidth="1"/>
    <col min="259" max="259" width="14.88671875" style="611" customWidth="1"/>
    <col min="260" max="260" width="11.5546875" style="611" customWidth="1"/>
    <col min="261" max="512" width="9.109375" style="611"/>
    <col min="513" max="513" width="8.109375" style="611" customWidth="1"/>
    <col min="514" max="514" width="78.44140625" style="611" customWidth="1"/>
    <col min="515" max="515" width="14.88671875" style="611" customWidth="1"/>
    <col min="516" max="516" width="11.5546875" style="611" customWidth="1"/>
    <col min="517" max="768" width="9.109375" style="611"/>
    <col min="769" max="769" width="8.109375" style="611" customWidth="1"/>
    <col min="770" max="770" width="78.44140625" style="611" customWidth="1"/>
    <col min="771" max="771" width="14.88671875" style="611" customWidth="1"/>
    <col min="772" max="772" width="11.5546875" style="611" customWidth="1"/>
    <col min="773" max="1024" width="9.109375" style="611"/>
    <col min="1025" max="1025" width="8.109375" style="611" customWidth="1"/>
    <col min="1026" max="1026" width="78.44140625" style="611" customWidth="1"/>
    <col min="1027" max="1027" width="14.88671875" style="611" customWidth="1"/>
    <col min="1028" max="1028" width="11.5546875" style="611" customWidth="1"/>
    <col min="1029" max="1280" width="9.109375" style="611"/>
    <col min="1281" max="1281" width="8.109375" style="611" customWidth="1"/>
    <col min="1282" max="1282" width="78.44140625" style="611" customWidth="1"/>
    <col min="1283" max="1283" width="14.88671875" style="611" customWidth="1"/>
    <col min="1284" max="1284" width="11.5546875" style="611" customWidth="1"/>
    <col min="1285" max="1536" width="9.109375" style="611"/>
    <col min="1537" max="1537" width="8.109375" style="611" customWidth="1"/>
    <col min="1538" max="1538" width="78.44140625" style="611" customWidth="1"/>
    <col min="1539" max="1539" width="14.88671875" style="611" customWidth="1"/>
    <col min="1540" max="1540" width="11.5546875" style="611" customWidth="1"/>
    <col min="1541" max="1792" width="9.109375" style="611"/>
    <col min="1793" max="1793" width="8.109375" style="611" customWidth="1"/>
    <col min="1794" max="1794" width="78.44140625" style="611" customWidth="1"/>
    <col min="1795" max="1795" width="14.88671875" style="611" customWidth="1"/>
    <col min="1796" max="1796" width="11.5546875" style="611" customWidth="1"/>
    <col min="1797" max="2048" width="9.109375" style="611"/>
    <col min="2049" max="2049" width="8.109375" style="611" customWidth="1"/>
    <col min="2050" max="2050" width="78.44140625" style="611" customWidth="1"/>
    <col min="2051" max="2051" width="14.88671875" style="611" customWidth="1"/>
    <col min="2052" max="2052" width="11.5546875" style="611" customWidth="1"/>
    <col min="2053" max="2304" width="9.109375" style="611"/>
    <col min="2305" max="2305" width="8.109375" style="611" customWidth="1"/>
    <col min="2306" max="2306" width="78.44140625" style="611" customWidth="1"/>
    <col min="2307" max="2307" width="14.88671875" style="611" customWidth="1"/>
    <col min="2308" max="2308" width="11.5546875" style="611" customWidth="1"/>
    <col min="2309" max="2560" width="9.109375" style="611"/>
    <col min="2561" max="2561" width="8.109375" style="611" customWidth="1"/>
    <col min="2562" max="2562" width="78.44140625" style="611" customWidth="1"/>
    <col min="2563" max="2563" width="14.88671875" style="611" customWidth="1"/>
    <col min="2564" max="2564" width="11.5546875" style="611" customWidth="1"/>
    <col min="2565" max="2816" width="9.109375" style="611"/>
    <col min="2817" max="2817" width="8.109375" style="611" customWidth="1"/>
    <col min="2818" max="2818" width="78.44140625" style="611" customWidth="1"/>
    <col min="2819" max="2819" width="14.88671875" style="611" customWidth="1"/>
    <col min="2820" max="2820" width="11.5546875" style="611" customWidth="1"/>
    <col min="2821" max="3072" width="9.109375" style="611"/>
    <col min="3073" max="3073" width="8.109375" style="611" customWidth="1"/>
    <col min="3074" max="3074" width="78.44140625" style="611" customWidth="1"/>
    <col min="3075" max="3075" width="14.88671875" style="611" customWidth="1"/>
    <col min="3076" max="3076" width="11.5546875" style="611" customWidth="1"/>
    <col min="3077" max="3328" width="9.109375" style="611"/>
    <col min="3329" max="3329" width="8.109375" style="611" customWidth="1"/>
    <col min="3330" max="3330" width="78.44140625" style="611" customWidth="1"/>
    <col min="3331" max="3331" width="14.88671875" style="611" customWidth="1"/>
    <col min="3332" max="3332" width="11.5546875" style="611" customWidth="1"/>
    <col min="3333" max="3584" width="9.109375" style="611"/>
    <col min="3585" max="3585" width="8.109375" style="611" customWidth="1"/>
    <col min="3586" max="3586" width="78.44140625" style="611" customWidth="1"/>
    <col min="3587" max="3587" width="14.88671875" style="611" customWidth="1"/>
    <col min="3588" max="3588" width="11.5546875" style="611" customWidth="1"/>
    <col min="3589" max="3840" width="9.109375" style="611"/>
    <col min="3841" max="3841" width="8.109375" style="611" customWidth="1"/>
    <col min="3842" max="3842" width="78.44140625" style="611" customWidth="1"/>
    <col min="3843" max="3843" width="14.88671875" style="611" customWidth="1"/>
    <col min="3844" max="3844" width="11.5546875" style="611" customWidth="1"/>
    <col min="3845" max="4096" width="9.109375" style="611"/>
    <col min="4097" max="4097" width="8.109375" style="611" customWidth="1"/>
    <col min="4098" max="4098" width="78.44140625" style="611" customWidth="1"/>
    <col min="4099" max="4099" width="14.88671875" style="611" customWidth="1"/>
    <col min="4100" max="4100" width="11.5546875" style="611" customWidth="1"/>
    <col min="4101" max="4352" width="9.109375" style="611"/>
    <col min="4353" max="4353" width="8.109375" style="611" customWidth="1"/>
    <col min="4354" max="4354" width="78.44140625" style="611" customWidth="1"/>
    <col min="4355" max="4355" width="14.88671875" style="611" customWidth="1"/>
    <col min="4356" max="4356" width="11.5546875" style="611" customWidth="1"/>
    <col min="4357" max="4608" width="9.109375" style="611"/>
    <col min="4609" max="4609" width="8.109375" style="611" customWidth="1"/>
    <col min="4610" max="4610" width="78.44140625" style="611" customWidth="1"/>
    <col min="4611" max="4611" width="14.88671875" style="611" customWidth="1"/>
    <col min="4612" max="4612" width="11.5546875" style="611" customWidth="1"/>
    <col min="4613" max="4864" width="9.109375" style="611"/>
    <col min="4865" max="4865" width="8.109375" style="611" customWidth="1"/>
    <col min="4866" max="4866" width="78.44140625" style="611" customWidth="1"/>
    <col min="4867" max="4867" width="14.88671875" style="611" customWidth="1"/>
    <col min="4868" max="4868" width="11.5546875" style="611" customWidth="1"/>
    <col min="4869" max="5120" width="9.109375" style="611"/>
    <col min="5121" max="5121" width="8.109375" style="611" customWidth="1"/>
    <col min="5122" max="5122" width="78.44140625" style="611" customWidth="1"/>
    <col min="5123" max="5123" width="14.88671875" style="611" customWidth="1"/>
    <col min="5124" max="5124" width="11.5546875" style="611" customWidth="1"/>
    <col min="5125" max="5376" width="9.109375" style="611"/>
    <col min="5377" max="5377" width="8.109375" style="611" customWidth="1"/>
    <col min="5378" max="5378" width="78.44140625" style="611" customWidth="1"/>
    <col min="5379" max="5379" width="14.88671875" style="611" customWidth="1"/>
    <col min="5380" max="5380" width="11.5546875" style="611" customWidth="1"/>
    <col min="5381" max="5632" width="9.109375" style="611"/>
    <col min="5633" max="5633" width="8.109375" style="611" customWidth="1"/>
    <col min="5634" max="5634" width="78.44140625" style="611" customWidth="1"/>
    <col min="5635" max="5635" width="14.88671875" style="611" customWidth="1"/>
    <col min="5636" max="5636" width="11.5546875" style="611" customWidth="1"/>
    <col min="5637" max="5888" width="9.109375" style="611"/>
    <col min="5889" max="5889" width="8.109375" style="611" customWidth="1"/>
    <col min="5890" max="5890" width="78.44140625" style="611" customWidth="1"/>
    <col min="5891" max="5891" width="14.88671875" style="611" customWidth="1"/>
    <col min="5892" max="5892" width="11.5546875" style="611" customWidth="1"/>
    <col min="5893" max="6144" width="9.109375" style="611"/>
    <col min="6145" max="6145" width="8.109375" style="611" customWidth="1"/>
    <col min="6146" max="6146" width="78.44140625" style="611" customWidth="1"/>
    <col min="6147" max="6147" width="14.88671875" style="611" customWidth="1"/>
    <col min="6148" max="6148" width="11.5546875" style="611" customWidth="1"/>
    <col min="6149" max="6400" width="9.109375" style="611"/>
    <col min="6401" max="6401" width="8.109375" style="611" customWidth="1"/>
    <col min="6402" max="6402" width="78.44140625" style="611" customWidth="1"/>
    <col min="6403" max="6403" width="14.88671875" style="611" customWidth="1"/>
    <col min="6404" max="6404" width="11.5546875" style="611" customWidth="1"/>
    <col min="6405" max="6656" width="9.109375" style="611"/>
    <col min="6657" max="6657" width="8.109375" style="611" customWidth="1"/>
    <col min="6658" max="6658" width="78.44140625" style="611" customWidth="1"/>
    <col min="6659" max="6659" width="14.88671875" style="611" customWidth="1"/>
    <col min="6660" max="6660" width="11.5546875" style="611" customWidth="1"/>
    <col min="6661" max="6912" width="9.109375" style="611"/>
    <col min="6913" max="6913" width="8.109375" style="611" customWidth="1"/>
    <col min="6914" max="6914" width="78.44140625" style="611" customWidth="1"/>
    <col min="6915" max="6915" width="14.88671875" style="611" customWidth="1"/>
    <col min="6916" max="6916" width="11.5546875" style="611" customWidth="1"/>
    <col min="6917" max="7168" width="9.109375" style="611"/>
    <col min="7169" max="7169" width="8.109375" style="611" customWidth="1"/>
    <col min="7170" max="7170" width="78.44140625" style="611" customWidth="1"/>
    <col min="7171" max="7171" width="14.88671875" style="611" customWidth="1"/>
    <col min="7172" max="7172" width="11.5546875" style="611" customWidth="1"/>
    <col min="7173" max="7424" width="9.109375" style="611"/>
    <col min="7425" max="7425" width="8.109375" style="611" customWidth="1"/>
    <col min="7426" max="7426" width="78.44140625" style="611" customWidth="1"/>
    <col min="7427" max="7427" width="14.88671875" style="611" customWidth="1"/>
    <col min="7428" max="7428" width="11.5546875" style="611" customWidth="1"/>
    <col min="7429" max="7680" width="9.109375" style="611"/>
    <col min="7681" max="7681" width="8.109375" style="611" customWidth="1"/>
    <col min="7682" max="7682" width="78.44140625" style="611" customWidth="1"/>
    <col min="7683" max="7683" width="14.88671875" style="611" customWidth="1"/>
    <col min="7684" max="7684" width="11.5546875" style="611" customWidth="1"/>
    <col min="7685" max="7936" width="9.109375" style="611"/>
    <col min="7937" max="7937" width="8.109375" style="611" customWidth="1"/>
    <col min="7938" max="7938" width="78.44140625" style="611" customWidth="1"/>
    <col min="7939" max="7939" width="14.88671875" style="611" customWidth="1"/>
    <col min="7940" max="7940" width="11.5546875" style="611" customWidth="1"/>
    <col min="7941" max="8192" width="9.109375" style="611"/>
    <col min="8193" max="8193" width="8.109375" style="611" customWidth="1"/>
    <col min="8194" max="8194" width="78.44140625" style="611" customWidth="1"/>
    <col min="8195" max="8195" width="14.88671875" style="611" customWidth="1"/>
    <col min="8196" max="8196" width="11.5546875" style="611" customWidth="1"/>
    <col min="8197" max="8448" width="9.109375" style="611"/>
    <col min="8449" max="8449" width="8.109375" style="611" customWidth="1"/>
    <col min="8450" max="8450" width="78.44140625" style="611" customWidth="1"/>
    <col min="8451" max="8451" width="14.88671875" style="611" customWidth="1"/>
    <col min="8452" max="8452" width="11.5546875" style="611" customWidth="1"/>
    <col min="8453" max="8704" width="9.109375" style="611"/>
    <col min="8705" max="8705" width="8.109375" style="611" customWidth="1"/>
    <col min="8706" max="8706" width="78.44140625" style="611" customWidth="1"/>
    <col min="8707" max="8707" width="14.88671875" style="611" customWidth="1"/>
    <col min="8708" max="8708" width="11.5546875" style="611" customWidth="1"/>
    <col min="8709" max="8960" width="9.109375" style="611"/>
    <col min="8961" max="8961" width="8.109375" style="611" customWidth="1"/>
    <col min="8962" max="8962" width="78.44140625" style="611" customWidth="1"/>
    <col min="8963" max="8963" width="14.88671875" style="611" customWidth="1"/>
    <col min="8964" max="8964" width="11.5546875" style="611" customWidth="1"/>
    <col min="8965" max="9216" width="9.109375" style="611"/>
    <col min="9217" max="9217" width="8.109375" style="611" customWidth="1"/>
    <col min="9218" max="9218" width="78.44140625" style="611" customWidth="1"/>
    <col min="9219" max="9219" width="14.88671875" style="611" customWidth="1"/>
    <col min="9220" max="9220" width="11.5546875" style="611" customWidth="1"/>
    <col min="9221" max="9472" width="9.109375" style="611"/>
    <col min="9473" max="9473" width="8.109375" style="611" customWidth="1"/>
    <col min="9474" max="9474" width="78.44140625" style="611" customWidth="1"/>
    <col min="9475" max="9475" width="14.88671875" style="611" customWidth="1"/>
    <col min="9476" max="9476" width="11.5546875" style="611" customWidth="1"/>
    <col min="9477" max="9728" width="9.109375" style="611"/>
    <col min="9729" max="9729" width="8.109375" style="611" customWidth="1"/>
    <col min="9730" max="9730" width="78.44140625" style="611" customWidth="1"/>
    <col min="9731" max="9731" width="14.88671875" style="611" customWidth="1"/>
    <col min="9732" max="9732" width="11.5546875" style="611" customWidth="1"/>
    <col min="9733" max="9984" width="9.109375" style="611"/>
    <col min="9985" max="9985" width="8.109375" style="611" customWidth="1"/>
    <col min="9986" max="9986" width="78.44140625" style="611" customWidth="1"/>
    <col min="9987" max="9987" width="14.88671875" style="611" customWidth="1"/>
    <col min="9988" max="9988" width="11.5546875" style="611" customWidth="1"/>
    <col min="9989" max="10240" width="9.109375" style="611"/>
    <col min="10241" max="10241" width="8.109375" style="611" customWidth="1"/>
    <col min="10242" max="10242" width="78.44140625" style="611" customWidth="1"/>
    <col min="10243" max="10243" width="14.88671875" style="611" customWidth="1"/>
    <col min="10244" max="10244" width="11.5546875" style="611" customWidth="1"/>
    <col min="10245" max="10496" width="9.109375" style="611"/>
    <col min="10497" max="10497" width="8.109375" style="611" customWidth="1"/>
    <col min="10498" max="10498" width="78.44140625" style="611" customWidth="1"/>
    <col min="10499" max="10499" width="14.88671875" style="611" customWidth="1"/>
    <col min="10500" max="10500" width="11.5546875" style="611" customWidth="1"/>
    <col min="10501" max="10752" width="9.109375" style="611"/>
    <col min="10753" max="10753" width="8.109375" style="611" customWidth="1"/>
    <col min="10754" max="10754" width="78.44140625" style="611" customWidth="1"/>
    <col min="10755" max="10755" width="14.88671875" style="611" customWidth="1"/>
    <col min="10756" max="10756" width="11.5546875" style="611" customWidth="1"/>
    <col min="10757" max="11008" width="9.109375" style="611"/>
    <col min="11009" max="11009" width="8.109375" style="611" customWidth="1"/>
    <col min="11010" max="11010" width="78.44140625" style="611" customWidth="1"/>
    <col min="11011" max="11011" width="14.88671875" style="611" customWidth="1"/>
    <col min="11012" max="11012" width="11.5546875" style="611" customWidth="1"/>
    <col min="11013" max="11264" width="9.109375" style="611"/>
    <col min="11265" max="11265" width="8.109375" style="611" customWidth="1"/>
    <col min="11266" max="11266" width="78.44140625" style="611" customWidth="1"/>
    <col min="11267" max="11267" width="14.88671875" style="611" customWidth="1"/>
    <col min="11268" max="11268" width="11.5546875" style="611" customWidth="1"/>
    <col min="11269" max="11520" width="9.109375" style="611"/>
    <col min="11521" max="11521" width="8.109375" style="611" customWidth="1"/>
    <col min="11522" max="11522" width="78.44140625" style="611" customWidth="1"/>
    <col min="11523" max="11523" width="14.88671875" style="611" customWidth="1"/>
    <col min="11524" max="11524" width="11.5546875" style="611" customWidth="1"/>
    <col min="11525" max="11776" width="9.109375" style="611"/>
    <col min="11777" max="11777" width="8.109375" style="611" customWidth="1"/>
    <col min="11778" max="11778" width="78.44140625" style="611" customWidth="1"/>
    <col min="11779" max="11779" width="14.88671875" style="611" customWidth="1"/>
    <col min="11780" max="11780" width="11.5546875" style="611" customWidth="1"/>
    <col min="11781" max="12032" width="9.109375" style="611"/>
    <col min="12033" max="12033" width="8.109375" style="611" customWidth="1"/>
    <col min="12034" max="12034" width="78.44140625" style="611" customWidth="1"/>
    <col min="12035" max="12035" width="14.88671875" style="611" customWidth="1"/>
    <col min="12036" max="12036" width="11.5546875" style="611" customWidth="1"/>
    <col min="12037" max="12288" width="9.109375" style="611"/>
    <col min="12289" max="12289" width="8.109375" style="611" customWidth="1"/>
    <col min="12290" max="12290" width="78.44140625" style="611" customWidth="1"/>
    <col min="12291" max="12291" width="14.88671875" style="611" customWidth="1"/>
    <col min="12292" max="12292" width="11.5546875" style="611" customWidth="1"/>
    <col min="12293" max="12544" width="9.109375" style="611"/>
    <col min="12545" max="12545" width="8.109375" style="611" customWidth="1"/>
    <col min="12546" max="12546" width="78.44140625" style="611" customWidth="1"/>
    <col min="12547" max="12547" width="14.88671875" style="611" customWidth="1"/>
    <col min="12548" max="12548" width="11.5546875" style="611" customWidth="1"/>
    <col min="12549" max="12800" width="9.109375" style="611"/>
    <col min="12801" max="12801" width="8.109375" style="611" customWidth="1"/>
    <col min="12802" max="12802" width="78.44140625" style="611" customWidth="1"/>
    <col min="12803" max="12803" width="14.88671875" style="611" customWidth="1"/>
    <col min="12804" max="12804" width="11.5546875" style="611" customWidth="1"/>
    <col min="12805" max="13056" width="9.109375" style="611"/>
    <col min="13057" max="13057" width="8.109375" style="611" customWidth="1"/>
    <col min="13058" max="13058" width="78.44140625" style="611" customWidth="1"/>
    <col min="13059" max="13059" width="14.88671875" style="611" customWidth="1"/>
    <col min="13060" max="13060" width="11.5546875" style="611" customWidth="1"/>
    <col min="13061" max="13312" width="9.109375" style="611"/>
    <col min="13313" max="13313" width="8.109375" style="611" customWidth="1"/>
    <col min="13314" max="13314" width="78.44140625" style="611" customWidth="1"/>
    <col min="13315" max="13315" width="14.88671875" style="611" customWidth="1"/>
    <col min="13316" max="13316" width="11.5546875" style="611" customWidth="1"/>
    <col min="13317" max="13568" width="9.109375" style="611"/>
    <col min="13569" max="13569" width="8.109375" style="611" customWidth="1"/>
    <col min="13570" max="13570" width="78.44140625" style="611" customWidth="1"/>
    <col min="13571" max="13571" width="14.88671875" style="611" customWidth="1"/>
    <col min="13572" max="13572" width="11.5546875" style="611" customWidth="1"/>
    <col min="13573" max="13824" width="9.109375" style="611"/>
    <col min="13825" max="13825" width="8.109375" style="611" customWidth="1"/>
    <col min="13826" max="13826" width="78.44140625" style="611" customWidth="1"/>
    <col min="13827" max="13827" width="14.88671875" style="611" customWidth="1"/>
    <col min="13828" max="13828" width="11.5546875" style="611" customWidth="1"/>
    <col min="13829" max="14080" width="9.109375" style="611"/>
    <col min="14081" max="14081" width="8.109375" style="611" customWidth="1"/>
    <col min="14082" max="14082" width="78.44140625" style="611" customWidth="1"/>
    <col min="14083" max="14083" width="14.88671875" style="611" customWidth="1"/>
    <col min="14084" max="14084" width="11.5546875" style="611" customWidth="1"/>
    <col min="14085" max="14336" width="9.109375" style="611"/>
    <col min="14337" max="14337" width="8.109375" style="611" customWidth="1"/>
    <col min="14338" max="14338" width="78.44140625" style="611" customWidth="1"/>
    <col min="14339" max="14339" width="14.88671875" style="611" customWidth="1"/>
    <col min="14340" max="14340" width="11.5546875" style="611" customWidth="1"/>
    <col min="14341" max="14592" width="9.109375" style="611"/>
    <col min="14593" max="14593" width="8.109375" style="611" customWidth="1"/>
    <col min="14594" max="14594" width="78.44140625" style="611" customWidth="1"/>
    <col min="14595" max="14595" width="14.88671875" style="611" customWidth="1"/>
    <col min="14596" max="14596" width="11.5546875" style="611" customWidth="1"/>
    <col min="14597" max="14848" width="9.109375" style="611"/>
    <col min="14849" max="14849" width="8.109375" style="611" customWidth="1"/>
    <col min="14850" max="14850" width="78.44140625" style="611" customWidth="1"/>
    <col min="14851" max="14851" width="14.88671875" style="611" customWidth="1"/>
    <col min="14852" max="14852" width="11.5546875" style="611" customWidth="1"/>
    <col min="14853" max="15104" width="9.109375" style="611"/>
    <col min="15105" max="15105" width="8.109375" style="611" customWidth="1"/>
    <col min="15106" max="15106" width="78.44140625" style="611" customWidth="1"/>
    <col min="15107" max="15107" width="14.88671875" style="611" customWidth="1"/>
    <col min="15108" max="15108" width="11.5546875" style="611" customWidth="1"/>
    <col min="15109" max="15360" width="9.109375" style="611"/>
    <col min="15361" max="15361" width="8.109375" style="611" customWidth="1"/>
    <col min="15362" max="15362" width="78.44140625" style="611" customWidth="1"/>
    <col min="15363" max="15363" width="14.88671875" style="611" customWidth="1"/>
    <col min="15364" max="15364" width="11.5546875" style="611" customWidth="1"/>
    <col min="15365" max="15616" width="9.109375" style="611"/>
    <col min="15617" max="15617" width="8.109375" style="611" customWidth="1"/>
    <col min="15618" max="15618" width="78.44140625" style="611" customWidth="1"/>
    <col min="15619" max="15619" width="14.88671875" style="611" customWidth="1"/>
    <col min="15620" max="15620" width="11.5546875" style="611" customWidth="1"/>
    <col min="15621" max="15872" width="9.109375" style="611"/>
    <col min="15873" max="15873" width="8.109375" style="611" customWidth="1"/>
    <col min="15874" max="15874" width="78.44140625" style="611" customWidth="1"/>
    <col min="15875" max="15875" width="14.88671875" style="611" customWidth="1"/>
    <col min="15876" max="15876" width="11.5546875" style="611" customWidth="1"/>
    <col min="15877" max="16128" width="9.109375" style="611"/>
    <col min="16129" max="16129" width="8.109375" style="611" customWidth="1"/>
    <col min="16130" max="16130" width="78.44140625" style="611" customWidth="1"/>
    <col min="16131" max="16131" width="14.88671875" style="611" customWidth="1"/>
    <col min="16132" max="16132" width="11.5546875" style="611" customWidth="1"/>
    <col min="16133" max="16384" width="9.109375" style="611"/>
  </cols>
  <sheetData>
    <row r="7" spans="1:256" x14ac:dyDescent="0.3">
      <c r="A7" s="699" t="s">
        <v>879</v>
      </c>
      <c r="B7" s="699"/>
      <c r="C7" s="699"/>
      <c r="D7" s="606"/>
      <c r="E7" s="606"/>
      <c r="F7" s="606"/>
      <c r="G7" s="606"/>
      <c r="H7" s="606"/>
      <c r="I7" s="606"/>
      <c r="J7" s="606"/>
      <c r="K7" s="606"/>
      <c r="L7" s="606"/>
      <c r="M7" s="606"/>
      <c r="N7" s="606"/>
      <c r="O7" s="606"/>
      <c r="P7" s="606"/>
      <c r="Q7" s="606"/>
      <c r="R7" s="606"/>
      <c r="S7" s="606"/>
      <c r="T7" s="606"/>
      <c r="U7" s="606"/>
      <c r="V7" s="606"/>
      <c r="W7" s="606"/>
      <c r="X7" s="606"/>
      <c r="Y7" s="606"/>
      <c r="Z7" s="606"/>
      <c r="AA7" s="606"/>
      <c r="AB7" s="606"/>
      <c r="AC7" s="606"/>
      <c r="AD7" s="606"/>
      <c r="AE7" s="606"/>
      <c r="AF7" s="606"/>
      <c r="AG7" s="606"/>
      <c r="AH7" s="606"/>
      <c r="AI7" s="606"/>
      <c r="AJ7" s="606"/>
      <c r="AK7" s="606"/>
      <c r="AL7" s="606"/>
      <c r="AM7" s="606"/>
      <c r="AN7" s="606"/>
      <c r="AO7" s="606"/>
      <c r="AP7" s="606"/>
      <c r="AQ7" s="606"/>
      <c r="AR7" s="606"/>
      <c r="AS7" s="606"/>
      <c r="AT7" s="606"/>
      <c r="AU7" s="606"/>
      <c r="AV7" s="606"/>
      <c r="AW7" s="606"/>
      <c r="AX7" s="606"/>
      <c r="AY7" s="606"/>
      <c r="AZ7" s="606"/>
      <c r="BA7" s="606"/>
      <c r="BB7" s="606"/>
      <c r="BC7" s="606"/>
      <c r="BD7" s="606"/>
      <c r="BE7" s="606"/>
      <c r="BF7" s="606"/>
      <c r="BG7" s="606"/>
      <c r="BH7" s="606"/>
      <c r="BI7" s="606"/>
      <c r="BJ7" s="606"/>
      <c r="BK7" s="606"/>
      <c r="BL7" s="606"/>
      <c r="BM7" s="606"/>
      <c r="BN7" s="606"/>
      <c r="BO7" s="606"/>
      <c r="BP7" s="606"/>
      <c r="BQ7" s="606"/>
      <c r="BR7" s="606"/>
      <c r="BS7" s="606"/>
      <c r="BT7" s="606"/>
      <c r="BU7" s="606"/>
      <c r="BV7" s="606"/>
      <c r="BW7" s="606"/>
      <c r="BX7" s="606"/>
      <c r="BY7" s="606"/>
      <c r="BZ7" s="606"/>
      <c r="CA7" s="606"/>
      <c r="CB7" s="606"/>
      <c r="CC7" s="606"/>
      <c r="CD7" s="606"/>
      <c r="CE7" s="606"/>
      <c r="CF7" s="606"/>
      <c r="CG7" s="606"/>
      <c r="CH7" s="606"/>
      <c r="CI7" s="606"/>
      <c r="CJ7" s="606"/>
      <c r="CK7" s="606"/>
      <c r="CL7" s="606"/>
      <c r="CM7" s="606"/>
      <c r="CN7" s="606"/>
      <c r="CO7" s="606"/>
      <c r="CP7" s="606"/>
      <c r="CQ7" s="606"/>
      <c r="CR7" s="606"/>
      <c r="CS7" s="606"/>
      <c r="CT7" s="606"/>
      <c r="CU7" s="606"/>
      <c r="CV7" s="606"/>
      <c r="CW7" s="606"/>
      <c r="CX7" s="606"/>
      <c r="CY7" s="606"/>
      <c r="CZ7" s="606"/>
      <c r="DA7" s="606"/>
      <c r="DB7" s="606"/>
      <c r="DC7" s="606"/>
      <c r="DD7" s="606"/>
      <c r="DE7" s="606"/>
      <c r="DF7" s="606"/>
      <c r="DG7" s="606"/>
      <c r="DH7" s="606"/>
      <c r="DI7" s="606"/>
      <c r="DJ7" s="606"/>
      <c r="DK7" s="606"/>
      <c r="DL7" s="606"/>
      <c r="DM7" s="606"/>
      <c r="DN7" s="606"/>
      <c r="DO7" s="606"/>
      <c r="DP7" s="606"/>
      <c r="DQ7" s="606"/>
      <c r="DR7" s="606"/>
      <c r="DS7" s="606"/>
      <c r="DT7" s="606"/>
      <c r="DU7" s="606"/>
      <c r="DV7" s="606"/>
      <c r="DW7" s="606"/>
      <c r="DX7" s="606"/>
      <c r="DY7" s="606"/>
      <c r="DZ7" s="606"/>
      <c r="EA7" s="606"/>
      <c r="EB7" s="606"/>
      <c r="EC7" s="606"/>
      <c r="ED7" s="606"/>
      <c r="EE7" s="606"/>
      <c r="EF7" s="606"/>
      <c r="EG7" s="606"/>
      <c r="EH7" s="606"/>
      <c r="EI7" s="606"/>
      <c r="EJ7" s="606"/>
      <c r="EK7" s="606"/>
      <c r="EL7" s="606"/>
      <c r="EM7" s="606"/>
      <c r="EN7" s="606"/>
      <c r="EO7" s="606"/>
      <c r="EP7" s="606"/>
      <c r="EQ7" s="606"/>
      <c r="ER7" s="606"/>
      <c r="ES7" s="606"/>
      <c r="ET7" s="606"/>
      <c r="EU7" s="606"/>
      <c r="EV7" s="606"/>
      <c r="EW7" s="606"/>
      <c r="EX7" s="606"/>
      <c r="EY7" s="606"/>
      <c r="EZ7" s="606"/>
      <c r="FA7" s="606"/>
      <c r="FB7" s="606"/>
      <c r="FC7" s="606"/>
      <c r="FD7" s="606"/>
      <c r="FE7" s="606"/>
      <c r="FF7" s="606"/>
      <c r="FG7" s="606"/>
      <c r="FH7" s="606"/>
      <c r="FI7" s="606"/>
      <c r="FJ7" s="606"/>
      <c r="FK7" s="606"/>
      <c r="FL7" s="606"/>
      <c r="FM7" s="606"/>
      <c r="FN7" s="606"/>
      <c r="FO7" s="606"/>
      <c r="FP7" s="606"/>
      <c r="FQ7" s="606"/>
      <c r="FR7" s="606"/>
      <c r="FS7" s="606"/>
      <c r="FT7" s="606"/>
      <c r="FU7" s="606"/>
      <c r="FV7" s="606"/>
      <c r="FW7" s="606"/>
      <c r="FX7" s="606"/>
      <c r="FY7" s="606"/>
      <c r="FZ7" s="606"/>
      <c r="GA7" s="606"/>
      <c r="GB7" s="606"/>
      <c r="GC7" s="606"/>
      <c r="GD7" s="606"/>
      <c r="GE7" s="606"/>
      <c r="GF7" s="606"/>
      <c r="GG7" s="606"/>
      <c r="GH7" s="606"/>
      <c r="GI7" s="606"/>
      <c r="GJ7" s="606"/>
      <c r="GK7" s="606"/>
      <c r="GL7" s="606"/>
      <c r="GM7" s="606"/>
      <c r="GN7" s="606"/>
      <c r="GO7" s="606"/>
      <c r="GP7" s="606"/>
      <c r="GQ7" s="606"/>
      <c r="GR7" s="606"/>
      <c r="GS7" s="606"/>
      <c r="GT7" s="606"/>
      <c r="GU7" s="606"/>
      <c r="GV7" s="606"/>
      <c r="GW7" s="606"/>
      <c r="GX7" s="606"/>
      <c r="GY7" s="606"/>
      <c r="GZ7" s="606"/>
      <c r="HA7" s="606"/>
      <c r="HB7" s="606"/>
      <c r="HC7" s="606"/>
      <c r="HD7" s="606"/>
      <c r="HE7" s="606"/>
      <c r="HF7" s="606"/>
      <c r="HG7" s="606"/>
      <c r="HH7" s="606"/>
      <c r="HI7" s="606"/>
      <c r="HJ7" s="606"/>
      <c r="HK7" s="606"/>
      <c r="HL7" s="606"/>
      <c r="HM7" s="606"/>
      <c r="HN7" s="606"/>
      <c r="HO7" s="606"/>
      <c r="HP7" s="606"/>
      <c r="HQ7" s="606"/>
      <c r="HR7" s="606"/>
      <c r="HS7" s="606"/>
      <c r="HT7" s="606"/>
      <c r="HU7" s="606"/>
      <c r="HV7" s="606"/>
      <c r="HW7" s="606"/>
      <c r="HX7" s="606"/>
      <c r="HY7" s="606"/>
      <c r="HZ7" s="606"/>
      <c r="IA7" s="606"/>
      <c r="IB7" s="606"/>
      <c r="IC7" s="606"/>
      <c r="ID7" s="606"/>
      <c r="IE7" s="606"/>
      <c r="IF7" s="606"/>
      <c r="IG7" s="606"/>
      <c r="IH7" s="606"/>
      <c r="II7" s="606"/>
      <c r="IJ7" s="606"/>
      <c r="IK7" s="606"/>
      <c r="IL7" s="606"/>
      <c r="IM7" s="606"/>
      <c r="IN7" s="606"/>
      <c r="IO7" s="606"/>
      <c r="IP7" s="606"/>
      <c r="IQ7" s="606"/>
      <c r="IR7" s="606"/>
      <c r="IS7" s="606"/>
      <c r="IT7" s="606"/>
      <c r="IU7" s="606"/>
      <c r="IV7" s="606"/>
    </row>
    <row r="8" spans="1:256" x14ac:dyDescent="0.3">
      <c r="A8" s="612"/>
      <c r="B8" s="612"/>
      <c r="C8" s="612"/>
      <c r="D8" s="606"/>
      <c r="E8" s="606"/>
      <c r="F8" s="606"/>
      <c r="G8" s="606"/>
      <c r="H8" s="606"/>
      <c r="I8" s="606"/>
      <c r="J8" s="606"/>
      <c r="K8" s="606"/>
      <c r="L8" s="606"/>
      <c r="M8" s="606"/>
      <c r="N8" s="606"/>
      <c r="O8" s="606"/>
      <c r="P8" s="606"/>
      <c r="Q8" s="606"/>
      <c r="R8" s="606"/>
      <c r="S8" s="606"/>
      <c r="T8" s="606"/>
      <c r="U8" s="606"/>
      <c r="V8" s="606"/>
      <c r="W8" s="606"/>
      <c r="X8" s="606"/>
      <c r="Y8" s="606"/>
      <c r="Z8" s="606"/>
      <c r="AA8" s="606"/>
      <c r="AB8" s="606"/>
      <c r="AC8" s="606"/>
      <c r="AD8" s="606"/>
      <c r="AE8" s="606"/>
      <c r="AF8" s="606"/>
      <c r="AG8" s="606"/>
      <c r="AH8" s="606"/>
      <c r="AI8" s="606"/>
      <c r="AJ8" s="606"/>
      <c r="AK8" s="606"/>
      <c r="AL8" s="606"/>
      <c r="AM8" s="606"/>
      <c r="AN8" s="606"/>
      <c r="AO8" s="606"/>
      <c r="AP8" s="606"/>
      <c r="AQ8" s="606"/>
      <c r="AR8" s="606"/>
      <c r="AS8" s="606"/>
      <c r="AT8" s="606"/>
      <c r="AU8" s="606"/>
      <c r="AV8" s="606"/>
      <c r="AW8" s="606"/>
      <c r="AX8" s="606"/>
      <c r="AY8" s="606"/>
      <c r="AZ8" s="606"/>
      <c r="BA8" s="606"/>
      <c r="BB8" s="606"/>
      <c r="BC8" s="606"/>
      <c r="BD8" s="606"/>
      <c r="BE8" s="606"/>
      <c r="BF8" s="606"/>
      <c r="BG8" s="606"/>
      <c r="BH8" s="606"/>
      <c r="BI8" s="606"/>
      <c r="BJ8" s="606"/>
      <c r="BK8" s="606"/>
      <c r="BL8" s="606"/>
      <c r="BM8" s="606"/>
      <c r="BN8" s="606"/>
      <c r="BO8" s="606"/>
      <c r="BP8" s="606"/>
      <c r="BQ8" s="606"/>
      <c r="BR8" s="606"/>
      <c r="BS8" s="606"/>
      <c r="BT8" s="606"/>
      <c r="BU8" s="606"/>
      <c r="BV8" s="606"/>
      <c r="BW8" s="606"/>
      <c r="BX8" s="606"/>
      <c r="BY8" s="606"/>
      <c r="BZ8" s="606"/>
      <c r="CA8" s="606"/>
      <c r="CB8" s="606"/>
      <c r="CC8" s="606"/>
      <c r="CD8" s="606"/>
      <c r="CE8" s="606"/>
      <c r="CF8" s="606"/>
      <c r="CG8" s="606"/>
      <c r="CH8" s="606"/>
      <c r="CI8" s="606"/>
      <c r="CJ8" s="606"/>
      <c r="CK8" s="606"/>
      <c r="CL8" s="606"/>
      <c r="CM8" s="606"/>
      <c r="CN8" s="606"/>
      <c r="CO8" s="606"/>
      <c r="CP8" s="606"/>
      <c r="CQ8" s="606"/>
      <c r="CR8" s="606"/>
      <c r="CS8" s="606"/>
      <c r="CT8" s="606"/>
      <c r="CU8" s="606"/>
      <c r="CV8" s="606"/>
      <c r="CW8" s="606"/>
      <c r="CX8" s="606"/>
      <c r="CY8" s="606"/>
      <c r="CZ8" s="606"/>
      <c r="DA8" s="606"/>
      <c r="DB8" s="606"/>
      <c r="DC8" s="606"/>
      <c r="DD8" s="606"/>
      <c r="DE8" s="606"/>
      <c r="DF8" s="606"/>
      <c r="DG8" s="606"/>
      <c r="DH8" s="606"/>
      <c r="DI8" s="606"/>
      <c r="DJ8" s="606"/>
      <c r="DK8" s="606"/>
      <c r="DL8" s="606"/>
      <c r="DM8" s="606"/>
      <c r="DN8" s="606"/>
      <c r="DO8" s="606"/>
      <c r="DP8" s="606"/>
      <c r="DQ8" s="606"/>
      <c r="DR8" s="606"/>
      <c r="DS8" s="606"/>
      <c r="DT8" s="606"/>
      <c r="DU8" s="606"/>
      <c r="DV8" s="606"/>
      <c r="DW8" s="606"/>
      <c r="DX8" s="606"/>
      <c r="DY8" s="606"/>
      <c r="DZ8" s="606"/>
      <c r="EA8" s="606"/>
      <c r="EB8" s="606"/>
      <c r="EC8" s="606"/>
      <c r="ED8" s="606"/>
      <c r="EE8" s="606"/>
      <c r="EF8" s="606"/>
      <c r="EG8" s="606"/>
      <c r="EH8" s="606"/>
      <c r="EI8" s="606"/>
      <c r="EJ8" s="606"/>
      <c r="EK8" s="606"/>
      <c r="EL8" s="606"/>
      <c r="EM8" s="606"/>
      <c r="EN8" s="606"/>
      <c r="EO8" s="606"/>
      <c r="EP8" s="606"/>
      <c r="EQ8" s="606"/>
      <c r="ER8" s="606"/>
      <c r="ES8" s="606"/>
      <c r="ET8" s="606"/>
      <c r="EU8" s="606"/>
      <c r="EV8" s="606"/>
      <c r="EW8" s="606"/>
      <c r="EX8" s="606"/>
      <c r="EY8" s="606"/>
      <c r="EZ8" s="606"/>
      <c r="FA8" s="606"/>
      <c r="FB8" s="606"/>
      <c r="FC8" s="606"/>
      <c r="FD8" s="606"/>
      <c r="FE8" s="606"/>
      <c r="FF8" s="606"/>
      <c r="FG8" s="606"/>
      <c r="FH8" s="606"/>
      <c r="FI8" s="606"/>
      <c r="FJ8" s="606"/>
      <c r="FK8" s="606"/>
      <c r="FL8" s="606"/>
      <c r="FM8" s="606"/>
      <c r="FN8" s="606"/>
      <c r="FO8" s="606"/>
      <c r="FP8" s="606"/>
      <c r="FQ8" s="606"/>
      <c r="FR8" s="606"/>
      <c r="FS8" s="606"/>
      <c r="FT8" s="606"/>
      <c r="FU8" s="606"/>
      <c r="FV8" s="606"/>
      <c r="FW8" s="606"/>
      <c r="FX8" s="606"/>
      <c r="FY8" s="606"/>
      <c r="FZ8" s="606"/>
      <c r="GA8" s="606"/>
      <c r="GB8" s="606"/>
      <c r="GC8" s="606"/>
      <c r="GD8" s="606"/>
      <c r="GE8" s="606"/>
      <c r="GF8" s="606"/>
      <c r="GG8" s="606"/>
      <c r="GH8" s="606"/>
      <c r="GI8" s="606"/>
      <c r="GJ8" s="606"/>
      <c r="GK8" s="606"/>
      <c r="GL8" s="606"/>
      <c r="GM8" s="606"/>
      <c r="GN8" s="606"/>
      <c r="GO8" s="606"/>
      <c r="GP8" s="606"/>
      <c r="GQ8" s="606"/>
      <c r="GR8" s="606"/>
      <c r="GS8" s="606"/>
      <c r="GT8" s="606"/>
      <c r="GU8" s="606"/>
      <c r="GV8" s="606"/>
      <c r="GW8" s="606"/>
      <c r="GX8" s="606"/>
      <c r="GY8" s="606"/>
      <c r="GZ8" s="606"/>
      <c r="HA8" s="606"/>
      <c r="HB8" s="606"/>
      <c r="HC8" s="606"/>
      <c r="HD8" s="606"/>
      <c r="HE8" s="606"/>
      <c r="HF8" s="606"/>
      <c r="HG8" s="606"/>
      <c r="HH8" s="606"/>
      <c r="HI8" s="606"/>
      <c r="HJ8" s="606"/>
      <c r="HK8" s="606"/>
      <c r="HL8" s="606"/>
      <c r="HM8" s="606"/>
      <c r="HN8" s="606"/>
      <c r="HO8" s="606"/>
      <c r="HP8" s="606"/>
      <c r="HQ8" s="606"/>
      <c r="HR8" s="606"/>
      <c r="HS8" s="606"/>
      <c r="HT8" s="606"/>
      <c r="HU8" s="606"/>
      <c r="HV8" s="606"/>
      <c r="HW8" s="606"/>
      <c r="HX8" s="606"/>
      <c r="HY8" s="606"/>
      <c r="HZ8" s="606"/>
      <c r="IA8" s="606"/>
      <c r="IB8" s="606"/>
      <c r="IC8" s="606"/>
      <c r="ID8" s="606"/>
      <c r="IE8" s="606"/>
      <c r="IF8" s="606"/>
      <c r="IG8" s="606"/>
      <c r="IH8" s="606"/>
      <c r="II8" s="606"/>
      <c r="IJ8" s="606"/>
      <c r="IK8" s="606"/>
      <c r="IL8" s="606"/>
      <c r="IM8" s="606"/>
      <c r="IN8" s="606"/>
      <c r="IO8" s="606"/>
      <c r="IP8" s="606"/>
      <c r="IQ8" s="606"/>
      <c r="IR8" s="606"/>
      <c r="IS8" s="606"/>
      <c r="IT8" s="606"/>
      <c r="IU8" s="606"/>
      <c r="IV8" s="606"/>
    </row>
    <row r="9" spans="1:256" x14ac:dyDescent="0.3">
      <c r="A9" s="612"/>
      <c r="B9" s="612"/>
      <c r="C9" s="612"/>
      <c r="D9" s="606"/>
      <c r="E9" s="606"/>
      <c r="F9" s="606"/>
      <c r="G9" s="606"/>
      <c r="H9" s="606"/>
      <c r="I9" s="606"/>
      <c r="J9" s="606"/>
      <c r="K9" s="606"/>
      <c r="L9" s="606"/>
      <c r="M9" s="606"/>
      <c r="N9" s="606"/>
      <c r="O9" s="606"/>
      <c r="P9" s="606"/>
      <c r="Q9" s="606"/>
      <c r="R9" s="606"/>
      <c r="S9" s="606"/>
      <c r="T9" s="606"/>
      <c r="U9" s="606"/>
      <c r="V9" s="606"/>
      <c r="W9" s="606"/>
      <c r="X9" s="606"/>
      <c r="Y9" s="606"/>
      <c r="Z9" s="606"/>
      <c r="AA9" s="606"/>
      <c r="AB9" s="606"/>
      <c r="AC9" s="606"/>
      <c r="AD9" s="606"/>
      <c r="AE9" s="606"/>
      <c r="AF9" s="606"/>
      <c r="AG9" s="606"/>
      <c r="AH9" s="606"/>
      <c r="AI9" s="606"/>
      <c r="AJ9" s="606"/>
      <c r="AK9" s="606"/>
      <c r="AL9" s="606"/>
      <c r="AM9" s="606"/>
      <c r="AN9" s="606"/>
      <c r="AO9" s="606"/>
      <c r="AP9" s="606"/>
      <c r="AQ9" s="606"/>
      <c r="AR9" s="606"/>
      <c r="AS9" s="606"/>
      <c r="AT9" s="606"/>
      <c r="AU9" s="606"/>
      <c r="AV9" s="606"/>
      <c r="AW9" s="606"/>
      <c r="AX9" s="606"/>
      <c r="AY9" s="606"/>
      <c r="AZ9" s="606"/>
      <c r="BA9" s="606"/>
      <c r="BB9" s="606"/>
      <c r="BC9" s="606"/>
      <c r="BD9" s="606"/>
      <c r="BE9" s="606"/>
      <c r="BF9" s="606"/>
      <c r="BG9" s="606"/>
      <c r="BH9" s="606"/>
      <c r="BI9" s="606"/>
      <c r="BJ9" s="606"/>
      <c r="BK9" s="606"/>
      <c r="BL9" s="606"/>
      <c r="BM9" s="606"/>
      <c r="BN9" s="606"/>
      <c r="BO9" s="606"/>
      <c r="BP9" s="606"/>
      <c r="BQ9" s="606"/>
      <c r="BR9" s="606"/>
      <c r="BS9" s="606"/>
      <c r="BT9" s="606"/>
      <c r="BU9" s="606"/>
      <c r="BV9" s="606"/>
      <c r="BW9" s="606"/>
      <c r="BX9" s="606"/>
      <c r="BY9" s="606"/>
      <c r="BZ9" s="606"/>
      <c r="CA9" s="606"/>
      <c r="CB9" s="606"/>
      <c r="CC9" s="606"/>
      <c r="CD9" s="606"/>
      <c r="CE9" s="606"/>
      <c r="CF9" s="606"/>
      <c r="CG9" s="606"/>
      <c r="CH9" s="606"/>
      <c r="CI9" s="606"/>
      <c r="CJ9" s="606"/>
      <c r="CK9" s="606"/>
      <c r="CL9" s="606"/>
      <c r="CM9" s="606"/>
      <c r="CN9" s="606"/>
      <c r="CO9" s="606"/>
      <c r="CP9" s="606"/>
      <c r="CQ9" s="606"/>
      <c r="CR9" s="606"/>
      <c r="CS9" s="606"/>
      <c r="CT9" s="606"/>
      <c r="CU9" s="606"/>
      <c r="CV9" s="606"/>
      <c r="CW9" s="606"/>
      <c r="CX9" s="606"/>
      <c r="CY9" s="606"/>
      <c r="CZ9" s="606"/>
      <c r="DA9" s="606"/>
      <c r="DB9" s="606"/>
      <c r="DC9" s="606"/>
      <c r="DD9" s="606"/>
      <c r="DE9" s="606"/>
      <c r="DF9" s="606"/>
      <c r="DG9" s="606"/>
      <c r="DH9" s="606"/>
      <c r="DI9" s="606"/>
      <c r="DJ9" s="606"/>
      <c r="DK9" s="606"/>
      <c r="DL9" s="606"/>
      <c r="DM9" s="606"/>
      <c r="DN9" s="606"/>
      <c r="DO9" s="606"/>
      <c r="DP9" s="606"/>
      <c r="DQ9" s="606"/>
      <c r="DR9" s="606"/>
      <c r="DS9" s="606"/>
      <c r="DT9" s="606"/>
      <c r="DU9" s="606"/>
      <c r="DV9" s="606"/>
      <c r="DW9" s="606"/>
      <c r="DX9" s="606"/>
      <c r="DY9" s="606"/>
      <c r="DZ9" s="606"/>
      <c r="EA9" s="606"/>
      <c r="EB9" s="606"/>
      <c r="EC9" s="606"/>
      <c r="ED9" s="606"/>
      <c r="EE9" s="606"/>
      <c r="EF9" s="606"/>
      <c r="EG9" s="606"/>
      <c r="EH9" s="606"/>
      <c r="EI9" s="606"/>
      <c r="EJ9" s="606"/>
      <c r="EK9" s="606"/>
      <c r="EL9" s="606"/>
      <c r="EM9" s="606"/>
      <c r="EN9" s="606"/>
      <c r="EO9" s="606"/>
      <c r="EP9" s="606"/>
      <c r="EQ9" s="606"/>
      <c r="ER9" s="606"/>
      <c r="ES9" s="606"/>
      <c r="ET9" s="606"/>
      <c r="EU9" s="606"/>
      <c r="EV9" s="606"/>
      <c r="EW9" s="606"/>
      <c r="EX9" s="606"/>
      <c r="EY9" s="606"/>
      <c r="EZ9" s="606"/>
      <c r="FA9" s="606"/>
      <c r="FB9" s="606"/>
      <c r="FC9" s="606"/>
      <c r="FD9" s="606"/>
      <c r="FE9" s="606"/>
      <c r="FF9" s="606"/>
      <c r="FG9" s="606"/>
      <c r="FH9" s="606"/>
      <c r="FI9" s="606"/>
      <c r="FJ9" s="606"/>
      <c r="FK9" s="606"/>
      <c r="FL9" s="606"/>
      <c r="FM9" s="606"/>
      <c r="FN9" s="606"/>
      <c r="FO9" s="606"/>
      <c r="FP9" s="606"/>
      <c r="FQ9" s="606"/>
      <c r="FR9" s="606"/>
      <c r="FS9" s="606"/>
      <c r="FT9" s="606"/>
      <c r="FU9" s="606"/>
      <c r="FV9" s="606"/>
      <c r="FW9" s="606"/>
      <c r="FX9" s="606"/>
      <c r="FY9" s="606"/>
      <c r="FZ9" s="606"/>
      <c r="GA9" s="606"/>
      <c r="GB9" s="606"/>
      <c r="GC9" s="606"/>
      <c r="GD9" s="606"/>
      <c r="GE9" s="606"/>
      <c r="GF9" s="606"/>
      <c r="GG9" s="606"/>
      <c r="GH9" s="606"/>
      <c r="GI9" s="606"/>
      <c r="GJ9" s="606"/>
      <c r="GK9" s="606"/>
      <c r="GL9" s="606"/>
      <c r="GM9" s="606"/>
      <c r="GN9" s="606"/>
      <c r="GO9" s="606"/>
      <c r="GP9" s="606"/>
      <c r="GQ9" s="606"/>
      <c r="GR9" s="606"/>
      <c r="GS9" s="606"/>
      <c r="GT9" s="606"/>
      <c r="GU9" s="606"/>
      <c r="GV9" s="606"/>
      <c r="GW9" s="606"/>
      <c r="GX9" s="606"/>
      <c r="GY9" s="606"/>
      <c r="GZ9" s="606"/>
      <c r="HA9" s="606"/>
      <c r="HB9" s="606"/>
      <c r="HC9" s="606"/>
      <c r="HD9" s="606"/>
      <c r="HE9" s="606"/>
      <c r="HF9" s="606"/>
      <c r="HG9" s="606"/>
      <c r="HH9" s="606"/>
      <c r="HI9" s="606"/>
      <c r="HJ9" s="606"/>
      <c r="HK9" s="606"/>
      <c r="HL9" s="606"/>
      <c r="HM9" s="606"/>
      <c r="HN9" s="606"/>
      <c r="HO9" s="606"/>
      <c r="HP9" s="606"/>
      <c r="HQ9" s="606"/>
      <c r="HR9" s="606"/>
      <c r="HS9" s="606"/>
      <c r="HT9" s="606"/>
      <c r="HU9" s="606"/>
      <c r="HV9" s="606"/>
      <c r="HW9" s="606"/>
      <c r="HX9" s="606"/>
      <c r="HY9" s="606"/>
      <c r="HZ9" s="606"/>
      <c r="IA9" s="606"/>
      <c r="IB9" s="606"/>
      <c r="IC9" s="606"/>
      <c r="ID9" s="606"/>
      <c r="IE9" s="606"/>
      <c r="IF9" s="606"/>
      <c r="IG9" s="606"/>
      <c r="IH9" s="606"/>
      <c r="II9" s="606"/>
      <c r="IJ9" s="606"/>
      <c r="IK9" s="606"/>
      <c r="IL9" s="606"/>
      <c r="IM9" s="606"/>
      <c r="IN9" s="606"/>
      <c r="IO9" s="606"/>
      <c r="IP9" s="606"/>
      <c r="IQ9" s="606"/>
      <c r="IR9" s="606"/>
      <c r="IS9" s="606"/>
      <c r="IT9" s="606"/>
      <c r="IU9" s="606"/>
      <c r="IV9" s="606"/>
    </row>
    <row r="10" spans="1:256" ht="16.2" thickBot="1" x14ac:dyDescent="0.35">
      <c r="A10" s="612"/>
      <c r="B10" s="612"/>
      <c r="C10" s="612"/>
      <c r="D10" s="606"/>
      <c r="E10" s="606"/>
      <c r="F10" s="606"/>
      <c r="G10" s="606"/>
      <c r="H10" s="606"/>
      <c r="I10" s="606"/>
      <c r="J10" s="606"/>
      <c r="K10" s="606"/>
      <c r="L10" s="606"/>
      <c r="M10" s="606"/>
      <c r="N10" s="606"/>
      <c r="O10" s="606"/>
      <c r="P10" s="606"/>
      <c r="Q10" s="606"/>
      <c r="R10" s="606"/>
      <c r="S10" s="606"/>
      <c r="T10" s="606"/>
      <c r="U10" s="606"/>
      <c r="V10" s="606"/>
      <c r="W10" s="606"/>
      <c r="X10" s="606"/>
      <c r="Y10" s="606"/>
      <c r="Z10" s="606"/>
      <c r="AA10" s="606"/>
      <c r="AB10" s="606"/>
      <c r="AC10" s="606"/>
      <c r="AD10" s="606"/>
      <c r="AE10" s="606"/>
      <c r="AF10" s="606"/>
      <c r="AG10" s="606"/>
      <c r="AH10" s="606"/>
      <c r="AI10" s="606"/>
      <c r="AJ10" s="606"/>
      <c r="AK10" s="606"/>
      <c r="AL10" s="606"/>
      <c r="AM10" s="606"/>
      <c r="AN10" s="606"/>
      <c r="AO10" s="606"/>
      <c r="AP10" s="606"/>
      <c r="AQ10" s="606"/>
      <c r="AR10" s="606"/>
      <c r="AS10" s="606"/>
      <c r="AT10" s="606"/>
      <c r="AU10" s="606"/>
      <c r="AV10" s="606"/>
      <c r="AW10" s="606"/>
      <c r="AX10" s="606"/>
      <c r="AY10" s="606"/>
      <c r="AZ10" s="606"/>
      <c r="BA10" s="606"/>
      <c r="BB10" s="606"/>
      <c r="BC10" s="606"/>
      <c r="BD10" s="606"/>
      <c r="BE10" s="606"/>
      <c r="BF10" s="606"/>
      <c r="BG10" s="606"/>
      <c r="BH10" s="606"/>
      <c r="BI10" s="606"/>
      <c r="BJ10" s="606"/>
      <c r="BK10" s="606"/>
      <c r="BL10" s="606"/>
      <c r="BM10" s="606"/>
      <c r="BN10" s="606"/>
      <c r="BO10" s="606"/>
      <c r="BP10" s="606"/>
      <c r="BQ10" s="606"/>
      <c r="BR10" s="606"/>
      <c r="BS10" s="606"/>
      <c r="BT10" s="606"/>
      <c r="BU10" s="606"/>
      <c r="BV10" s="606"/>
      <c r="BW10" s="606"/>
      <c r="BX10" s="606"/>
      <c r="BY10" s="606"/>
      <c r="BZ10" s="606"/>
      <c r="CA10" s="606"/>
      <c r="CB10" s="606"/>
      <c r="CC10" s="606"/>
      <c r="CD10" s="606"/>
      <c r="CE10" s="606"/>
      <c r="CF10" s="606"/>
      <c r="CG10" s="606"/>
      <c r="CH10" s="606"/>
      <c r="CI10" s="606"/>
      <c r="CJ10" s="606"/>
      <c r="CK10" s="606"/>
      <c r="CL10" s="606"/>
      <c r="CM10" s="606"/>
      <c r="CN10" s="606"/>
      <c r="CO10" s="606"/>
      <c r="CP10" s="606"/>
      <c r="CQ10" s="606"/>
      <c r="CR10" s="606"/>
      <c r="CS10" s="606"/>
      <c r="CT10" s="606"/>
      <c r="CU10" s="606"/>
      <c r="CV10" s="606"/>
      <c r="CW10" s="606"/>
      <c r="CX10" s="606"/>
      <c r="CY10" s="606"/>
      <c r="CZ10" s="606"/>
      <c r="DA10" s="606"/>
      <c r="DB10" s="606"/>
      <c r="DC10" s="606"/>
      <c r="DD10" s="606"/>
      <c r="DE10" s="606"/>
      <c r="DF10" s="606"/>
      <c r="DG10" s="606"/>
      <c r="DH10" s="606"/>
      <c r="DI10" s="606"/>
      <c r="DJ10" s="606"/>
      <c r="DK10" s="606"/>
      <c r="DL10" s="606"/>
      <c r="DM10" s="606"/>
      <c r="DN10" s="606"/>
      <c r="DO10" s="606"/>
      <c r="DP10" s="606"/>
      <c r="DQ10" s="606"/>
      <c r="DR10" s="606"/>
      <c r="DS10" s="606"/>
      <c r="DT10" s="606"/>
      <c r="DU10" s="606"/>
      <c r="DV10" s="606"/>
      <c r="DW10" s="606"/>
      <c r="DX10" s="606"/>
      <c r="DY10" s="606"/>
      <c r="DZ10" s="606"/>
      <c r="EA10" s="606"/>
      <c r="EB10" s="606"/>
      <c r="EC10" s="606"/>
      <c r="ED10" s="606"/>
      <c r="EE10" s="606"/>
      <c r="EF10" s="606"/>
      <c r="EG10" s="606"/>
      <c r="EH10" s="606"/>
      <c r="EI10" s="606"/>
      <c r="EJ10" s="606"/>
      <c r="EK10" s="606"/>
      <c r="EL10" s="606"/>
      <c r="EM10" s="606"/>
      <c r="EN10" s="606"/>
      <c r="EO10" s="606"/>
      <c r="EP10" s="606"/>
      <c r="EQ10" s="606"/>
      <c r="ER10" s="606"/>
      <c r="ES10" s="606"/>
      <c r="ET10" s="606"/>
      <c r="EU10" s="606"/>
      <c r="EV10" s="606"/>
      <c r="EW10" s="606"/>
      <c r="EX10" s="606"/>
      <c r="EY10" s="606"/>
      <c r="EZ10" s="606"/>
      <c r="FA10" s="606"/>
      <c r="FB10" s="606"/>
      <c r="FC10" s="606"/>
      <c r="FD10" s="606"/>
      <c r="FE10" s="606"/>
      <c r="FF10" s="606"/>
      <c r="FG10" s="606"/>
      <c r="FH10" s="606"/>
      <c r="FI10" s="606"/>
      <c r="FJ10" s="606"/>
      <c r="FK10" s="606"/>
      <c r="FL10" s="606"/>
      <c r="FM10" s="606"/>
      <c r="FN10" s="606"/>
      <c r="FO10" s="606"/>
      <c r="FP10" s="606"/>
      <c r="FQ10" s="606"/>
      <c r="FR10" s="606"/>
      <c r="FS10" s="606"/>
      <c r="FT10" s="606"/>
      <c r="FU10" s="606"/>
      <c r="FV10" s="606"/>
      <c r="FW10" s="606"/>
      <c r="FX10" s="606"/>
      <c r="FY10" s="606"/>
      <c r="FZ10" s="606"/>
      <c r="GA10" s="606"/>
      <c r="GB10" s="606"/>
      <c r="GC10" s="606"/>
      <c r="GD10" s="606"/>
      <c r="GE10" s="606"/>
      <c r="GF10" s="606"/>
      <c r="GG10" s="606"/>
      <c r="GH10" s="606"/>
      <c r="GI10" s="606"/>
      <c r="GJ10" s="606"/>
      <c r="GK10" s="606"/>
      <c r="GL10" s="606"/>
      <c r="GM10" s="606"/>
      <c r="GN10" s="606"/>
      <c r="GO10" s="606"/>
      <c r="GP10" s="606"/>
      <c r="GQ10" s="606"/>
      <c r="GR10" s="606"/>
      <c r="GS10" s="606"/>
      <c r="GT10" s="606"/>
      <c r="GU10" s="606"/>
      <c r="GV10" s="606"/>
      <c r="GW10" s="606"/>
      <c r="GX10" s="606"/>
      <c r="GY10" s="606"/>
      <c r="GZ10" s="606"/>
      <c r="HA10" s="606"/>
      <c r="HB10" s="606"/>
      <c r="HC10" s="606"/>
      <c r="HD10" s="606"/>
      <c r="HE10" s="606"/>
      <c r="HF10" s="606"/>
      <c r="HG10" s="606"/>
      <c r="HH10" s="606"/>
      <c r="HI10" s="606"/>
      <c r="HJ10" s="606"/>
      <c r="HK10" s="606"/>
      <c r="HL10" s="606"/>
      <c r="HM10" s="606"/>
      <c r="HN10" s="606"/>
      <c r="HO10" s="606"/>
      <c r="HP10" s="606"/>
      <c r="HQ10" s="606"/>
      <c r="HR10" s="606"/>
      <c r="HS10" s="606"/>
      <c r="HT10" s="606"/>
      <c r="HU10" s="606"/>
      <c r="HV10" s="606"/>
      <c r="HW10" s="606"/>
      <c r="HX10" s="606"/>
      <c r="HY10" s="606"/>
      <c r="HZ10" s="606"/>
      <c r="IA10" s="606"/>
      <c r="IB10" s="606"/>
      <c r="IC10" s="606"/>
      <c r="ID10" s="606"/>
      <c r="IE10" s="606"/>
      <c r="IF10" s="606"/>
      <c r="IG10" s="606"/>
      <c r="IH10" s="606"/>
      <c r="II10" s="606"/>
      <c r="IJ10" s="606"/>
      <c r="IK10" s="606"/>
      <c r="IL10" s="606"/>
      <c r="IM10" s="606"/>
      <c r="IN10" s="606"/>
      <c r="IO10" s="606"/>
      <c r="IP10" s="606"/>
      <c r="IQ10" s="606"/>
      <c r="IR10" s="606"/>
      <c r="IS10" s="606"/>
      <c r="IT10" s="606"/>
      <c r="IU10" s="606"/>
      <c r="IV10" s="606"/>
    </row>
    <row r="11" spans="1:256" s="617" customFormat="1" x14ac:dyDescent="0.3">
      <c r="A11" s="613"/>
      <c r="B11" s="614" t="s">
        <v>315</v>
      </c>
      <c r="C11" s="615" t="s">
        <v>496</v>
      </c>
      <c r="D11" s="616"/>
      <c r="E11" s="616"/>
      <c r="F11" s="616"/>
      <c r="G11" s="616"/>
      <c r="H11" s="616"/>
      <c r="I11" s="616"/>
      <c r="J11" s="616"/>
      <c r="K11" s="616"/>
      <c r="L11" s="616"/>
      <c r="M11" s="616"/>
      <c r="N11" s="616"/>
      <c r="O11" s="616"/>
      <c r="P11" s="616"/>
      <c r="Q11" s="616"/>
      <c r="R11" s="616"/>
      <c r="S11" s="616"/>
      <c r="T11" s="616"/>
      <c r="U11" s="616"/>
      <c r="V11" s="616"/>
      <c r="W11" s="616"/>
      <c r="X11" s="616"/>
      <c r="Y11" s="616"/>
      <c r="Z11" s="616"/>
      <c r="AA11" s="616"/>
      <c r="AB11" s="616"/>
      <c r="AC11" s="616"/>
      <c r="AD11" s="616"/>
      <c r="AE11" s="616"/>
      <c r="AF11" s="616"/>
      <c r="AG11" s="616"/>
      <c r="AH11" s="616"/>
      <c r="AI11" s="616"/>
      <c r="AJ11" s="616"/>
      <c r="AK11" s="616"/>
      <c r="AL11" s="616"/>
      <c r="AM11" s="616"/>
      <c r="AN11" s="616"/>
      <c r="AO11" s="616"/>
      <c r="AP11" s="616"/>
      <c r="AQ11" s="616"/>
      <c r="AR11" s="616"/>
      <c r="AS11" s="616"/>
      <c r="AT11" s="616"/>
      <c r="AU11" s="616"/>
      <c r="AV11" s="616"/>
      <c r="AW11" s="616"/>
      <c r="AX11" s="616"/>
      <c r="AY11" s="616"/>
      <c r="AZ11" s="616"/>
      <c r="BA11" s="616"/>
      <c r="BB11" s="616"/>
      <c r="BC11" s="616"/>
      <c r="BD11" s="616"/>
      <c r="BE11" s="616"/>
      <c r="BF11" s="616"/>
      <c r="BG11" s="616"/>
      <c r="BH11" s="616"/>
      <c r="BI11" s="616"/>
      <c r="BJ11" s="616"/>
      <c r="BK11" s="616"/>
      <c r="BL11" s="616"/>
      <c r="BM11" s="616"/>
      <c r="BN11" s="616"/>
      <c r="BO11" s="616"/>
      <c r="BP11" s="616"/>
      <c r="BQ11" s="616"/>
      <c r="BR11" s="616"/>
      <c r="BS11" s="616"/>
      <c r="BT11" s="616"/>
      <c r="BU11" s="616"/>
      <c r="BV11" s="616"/>
      <c r="BW11" s="616"/>
      <c r="BX11" s="616"/>
      <c r="BY11" s="616"/>
      <c r="BZ11" s="616"/>
      <c r="CA11" s="616"/>
      <c r="CB11" s="616"/>
      <c r="CC11" s="616"/>
      <c r="CD11" s="616"/>
      <c r="CE11" s="616"/>
      <c r="CF11" s="616"/>
      <c r="CG11" s="616"/>
      <c r="CH11" s="616"/>
      <c r="CI11" s="616"/>
      <c r="CJ11" s="616"/>
      <c r="CK11" s="616"/>
      <c r="CL11" s="616"/>
      <c r="CM11" s="616"/>
      <c r="CN11" s="616"/>
      <c r="CO11" s="616"/>
      <c r="CP11" s="616"/>
      <c r="CQ11" s="616"/>
      <c r="CR11" s="616"/>
      <c r="CS11" s="616"/>
      <c r="CT11" s="616"/>
      <c r="CU11" s="616"/>
      <c r="CV11" s="616"/>
      <c r="CW11" s="616"/>
      <c r="CX11" s="616"/>
      <c r="CY11" s="616"/>
      <c r="CZ11" s="616"/>
      <c r="DA11" s="616"/>
      <c r="DB11" s="616"/>
      <c r="DC11" s="616"/>
      <c r="DD11" s="616"/>
      <c r="DE11" s="616"/>
      <c r="DF11" s="616"/>
      <c r="DG11" s="616"/>
      <c r="DH11" s="616"/>
      <c r="DI11" s="616"/>
      <c r="DJ11" s="616"/>
      <c r="DK11" s="616"/>
      <c r="DL11" s="616"/>
      <c r="DM11" s="616"/>
      <c r="DN11" s="616"/>
      <c r="DO11" s="616"/>
      <c r="DP11" s="616"/>
      <c r="DQ11" s="616"/>
      <c r="DR11" s="616"/>
      <c r="DS11" s="616"/>
      <c r="DT11" s="616"/>
      <c r="DU11" s="616"/>
      <c r="DV11" s="616"/>
      <c r="DW11" s="616"/>
      <c r="DX11" s="616"/>
      <c r="DY11" s="616"/>
      <c r="DZ11" s="616"/>
      <c r="EA11" s="616"/>
      <c r="EB11" s="616"/>
      <c r="EC11" s="616"/>
      <c r="ED11" s="616"/>
      <c r="EE11" s="616"/>
      <c r="EF11" s="616"/>
      <c r="EG11" s="616"/>
      <c r="EH11" s="616"/>
      <c r="EI11" s="616"/>
      <c r="EJ11" s="616"/>
      <c r="EK11" s="616"/>
      <c r="EL11" s="616"/>
      <c r="EM11" s="616"/>
      <c r="EN11" s="616"/>
      <c r="EO11" s="616"/>
      <c r="EP11" s="616"/>
      <c r="EQ11" s="616"/>
      <c r="ER11" s="616"/>
      <c r="ES11" s="616"/>
      <c r="ET11" s="616"/>
      <c r="EU11" s="616"/>
      <c r="EV11" s="616"/>
      <c r="EW11" s="616"/>
      <c r="EX11" s="616"/>
      <c r="EY11" s="616"/>
      <c r="EZ11" s="616"/>
      <c r="FA11" s="616"/>
      <c r="FB11" s="616"/>
      <c r="FC11" s="616"/>
      <c r="FD11" s="616"/>
      <c r="FE11" s="616"/>
      <c r="FF11" s="616"/>
      <c r="FG11" s="616"/>
      <c r="FH11" s="616"/>
      <c r="FI11" s="616"/>
      <c r="FJ11" s="616"/>
      <c r="FK11" s="616"/>
      <c r="FL11" s="616"/>
      <c r="FM11" s="616"/>
      <c r="FN11" s="616"/>
      <c r="FO11" s="616"/>
      <c r="FP11" s="616"/>
      <c r="FQ11" s="616"/>
      <c r="FR11" s="616"/>
      <c r="FS11" s="616"/>
      <c r="FT11" s="616"/>
      <c r="FU11" s="616"/>
      <c r="FV11" s="616"/>
      <c r="FW11" s="616"/>
      <c r="FX11" s="616"/>
      <c r="FY11" s="616"/>
      <c r="FZ11" s="616"/>
      <c r="GA11" s="616"/>
      <c r="GB11" s="616"/>
      <c r="GC11" s="616"/>
      <c r="GD11" s="616"/>
      <c r="GE11" s="616"/>
      <c r="GF11" s="616"/>
      <c r="GG11" s="616"/>
      <c r="GH11" s="616"/>
      <c r="GI11" s="616"/>
      <c r="GJ11" s="616"/>
      <c r="GK11" s="616"/>
      <c r="GL11" s="616"/>
      <c r="GM11" s="616"/>
      <c r="GN11" s="616"/>
      <c r="GO11" s="616"/>
      <c r="GP11" s="616"/>
      <c r="GQ11" s="616"/>
      <c r="GR11" s="616"/>
      <c r="GS11" s="616"/>
      <c r="GT11" s="616"/>
      <c r="GU11" s="616"/>
      <c r="GV11" s="616"/>
      <c r="GW11" s="616"/>
      <c r="GX11" s="616"/>
      <c r="GY11" s="616"/>
      <c r="GZ11" s="616"/>
      <c r="HA11" s="616"/>
      <c r="HB11" s="616"/>
      <c r="HC11" s="616"/>
      <c r="HD11" s="616"/>
      <c r="HE11" s="616"/>
      <c r="HF11" s="616"/>
      <c r="HG11" s="616"/>
      <c r="HH11" s="616"/>
      <c r="HI11" s="616"/>
      <c r="HJ11" s="616"/>
      <c r="HK11" s="616"/>
      <c r="HL11" s="616"/>
      <c r="HM11" s="616"/>
      <c r="HN11" s="616"/>
      <c r="HO11" s="616"/>
      <c r="HP11" s="616"/>
      <c r="HQ11" s="616"/>
      <c r="HR11" s="616"/>
      <c r="HS11" s="616"/>
      <c r="HT11" s="616"/>
      <c r="HU11" s="616"/>
      <c r="HV11" s="616"/>
      <c r="HW11" s="616"/>
      <c r="HX11" s="616"/>
      <c r="HY11" s="616"/>
      <c r="HZ11" s="616"/>
      <c r="IA11" s="616"/>
      <c r="IB11" s="616"/>
      <c r="IC11" s="616"/>
      <c r="ID11" s="616"/>
      <c r="IE11" s="616"/>
      <c r="IF11" s="616"/>
      <c r="IG11" s="616"/>
      <c r="IH11" s="616"/>
      <c r="II11" s="616"/>
      <c r="IJ11" s="616"/>
      <c r="IK11" s="616"/>
      <c r="IL11" s="616"/>
      <c r="IM11" s="616"/>
      <c r="IN11" s="616"/>
      <c r="IO11" s="616"/>
      <c r="IP11" s="616"/>
      <c r="IQ11" s="616"/>
      <c r="IR11" s="616"/>
      <c r="IS11" s="616"/>
      <c r="IT11" s="616"/>
      <c r="IU11" s="616"/>
      <c r="IV11" s="616"/>
    </row>
    <row r="12" spans="1:256" x14ac:dyDescent="0.3">
      <c r="A12" s="618">
        <v>1</v>
      </c>
      <c r="B12" s="619">
        <v>2</v>
      </c>
      <c r="C12" s="620">
        <v>3</v>
      </c>
      <c r="D12" s="606"/>
      <c r="E12" s="606"/>
      <c r="F12" s="606"/>
      <c r="G12" s="606"/>
      <c r="H12" s="606"/>
      <c r="I12" s="606"/>
      <c r="J12" s="606"/>
      <c r="K12" s="606"/>
      <c r="L12" s="606"/>
      <c r="M12" s="606"/>
      <c r="N12" s="606"/>
      <c r="O12" s="606"/>
      <c r="P12" s="606"/>
      <c r="Q12" s="606"/>
      <c r="R12" s="606"/>
      <c r="S12" s="606"/>
      <c r="T12" s="606"/>
      <c r="U12" s="606"/>
      <c r="V12" s="606"/>
      <c r="W12" s="606"/>
      <c r="X12" s="606"/>
      <c r="Y12" s="606"/>
      <c r="Z12" s="606"/>
      <c r="AA12" s="606"/>
      <c r="AB12" s="606"/>
      <c r="AC12" s="606"/>
      <c r="AD12" s="606"/>
      <c r="AE12" s="606"/>
      <c r="AF12" s="606"/>
      <c r="AG12" s="606"/>
      <c r="AH12" s="606"/>
      <c r="AI12" s="606"/>
      <c r="AJ12" s="606"/>
      <c r="AK12" s="606"/>
      <c r="AL12" s="606"/>
      <c r="AM12" s="606"/>
      <c r="AN12" s="606"/>
      <c r="AO12" s="606"/>
      <c r="AP12" s="606"/>
      <c r="AQ12" s="606"/>
      <c r="AR12" s="606"/>
      <c r="AS12" s="606"/>
      <c r="AT12" s="606"/>
      <c r="AU12" s="606"/>
      <c r="AV12" s="606"/>
      <c r="AW12" s="606"/>
      <c r="AX12" s="606"/>
      <c r="AY12" s="606"/>
      <c r="AZ12" s="606"/>
      <c r="BA12" s="606"/>
      <c r="BB12" s="606"/>
      <c r="BC12" s="606"/>
      <c r="BD12" s="606"/>
      <c r="BE12" s="606"/>
      <c r="BF12" s="606"/>
      <c r="BG12" s="606"/>
      <c r="BH12" s="606"/>
      <c r="BI12" s="606"/>
      <c r="BJ12" s="606"/>
      <c r="BK12" s="606"/>
      <c r="BL12" s="606"/>
      <c r="BM12" s="606"/>
      <c r="BN12" s="606"/>
      <c r="BO12" s="606"/>
      <c r="BP12" s="606"/>
      <c r="BQ12" s="606"/>
      <c r="BR12" s="606"/>
      <c r="BS12" s="606"/>
      <c r="BT12" s="606"/>
      <c r="BU12" s="606"/>
      <c r="BV12" s="606"/>
      <c r="BW12" s="606"/>
      <c r="BX12" s="606"/>
      <c r="BY12" s="606"/>
      <c r="BZ12" s="606"/>
      <c r="CA12" s="606"/>
      <c r="CB12" s="606"/>
      <c r="CC12" s="606"/>
      <c r="CD12" s="606"/>
      <c r="CE12" s="606"/>
      <c r="CF12" s="606"/>
      <c r="CG12" s="606"/>
      <c r="CH12" s="606"/>
      <c r="CI12" s="606"/>
      <c r="CJ12" s="606"/>
      <c r="CK12" s="606"/>
      <c r="CL12" s="606"/>
      <c r="CM12" s="606"/>
      <c r="CN12" s="606"/>
      <c r="CO12" s="606"/>
      <c r="CP12" s="606"/>
      <c r="CQ12" s="606"/>
      <c r="CR12" s="606"/>
      <c r="CS12" s="606"/>
      <c r="CT12" s="606"/>
      <c r="CU12" s="606"/>
      <c r="CV12" s="606"/>
      <c r="CW12" s="606"/>
      <c r="CX12" s="606"/>
      <c r="CY12" s="606"/>
      <c r="CZ12" s="606"/>
      <c r="DA12" s="606"/>
      <c r="DB12" s="606"/>
      <c r="DC12" s="606"/>
      <c r="DD12" s="606"/>
      <c r="DE12" s="606"/>
      <c r="DF12" s="606"/>
      <c r="DG12" s="606"/>
      <c r="DH12" s="606"/>
      <c r="DI12" s="606"/>
      <c r="DJ12" s="606"/>
      <c r="DK12" s="606"/>
      <c r="DL12" s="606"/>
      <c r="DM12" s="606"/>
      <c r="DN12" s="606"/>
      <c r="DO12" s="606"/>
      <c r="DP12" s="606"/>
      <c r="DQ12" s="606"/>
      <c r="DR12" s="606"/>
      <c r="DS12" s="606"/>
      <c r="DT12" s="606"/>
      <c r="DU12" s="606"/>
      <c r="DV12" s="606"/>
      <c r="DW12" s="606"/>
      <c r="DX12" s="606"/>
      <c r="DY12" s="606"/>
      <c r="DZ12" s="606"/>
      <c r="EA12" s="606"/>
      <c r="EB12" s="606"/>
      <c r="EC12" s="606"/>
      <c r="ED12" s="606"/>
      <c r="EE12" s="606"/>
      <c r="EF12" s="606"/>
      <c r="EG12" s="606"/>
      <c r="EH12" s="606"/>
      <c r="EI12" s="606"/>
      <c r="EJ12" s="606"/>
      <c r="EK12" s="606"/>
      <c r="EL12" s="606"/>
      <c r="EM12" s="606"/>
      <c r="EN12" s="606"/>
      <c r="EO12" s="606"/>
      <c r="EP12" s="606"/>
      <c r="EQ12" s="606"/>
      <c r="ER12" s="606"/>
      <c r="ES12" s="606"/>
      <c r="ET12" s="606"/>
      <c r="EU12" s="606"/>
      <c r="EV12" s="606"/>
      <c r="EW12" s="606"/>
      <c r="EX12" s="606"/>
      <c r="EY12" s="606"/>
      <c r="EZ12" s="606"/>
      <c r="FA12" s="606"/>
      <c r="FB12" s="606"/>
      <c r="FC12" s="606"/>
      <c r="FD12" s="606"/>
      <c r="FE12" s="606"/>
      <c r="FF12" s="606"/>
      <c r="FG12" s="606"/>
      <c r="FH12" s="606"/>
      <c r="FI12" s="606"/>
      <c r="FJ12" s="606"/>
      <c r="FK12" s="606"/>
      <c r="FL12" s="606"/>
      <c r="FM12" s="606"/>
      <c r="FN12" s="606"/>
      <c r="FO12" s="606"/>
      <c r="FP12" s="606"/>
      <c r="FQ12" s="606"/>
      <c r="FR12" s="606"/>
      <c r="FS12" s="606"/>
      <c r="FT12" s="606"/>
      <c r="FU12" s="606"/>
      <c r="FV12" s="606"/>
      <c r="FW12" s="606"/>
      <c r="FX12" s="606"/>
      <c r="FY12" s="606"/>
      <c r="FZ12" s="606"/>
      <c r="GA12" s="606"/>
      <c r="GB12" s="606"/>
      <c r="GC12" s="606"/>
      <c r="GD12" s="606"/>
      <c r="GE12" s="606"/>
      <c r="GF12" s="606"/>
      <c r="GG12" s="606"/>
      <c r="GH12" s="606"/>
      <c r="GI12" s="606"/>
      <c r="GJ12" s="606"/>
      <c r="GK12" s="606"/>
      <c r="GL12" s="606"/>
      <c r="GM12" s="606"/>
      <c r="GN12" s="606"/>
      <c r="GO12" s="606"/>
      <c r="GP12" s="606"/>
      <c r="GQ12" s="606"/>
      <c r="GR12" s="606"/>
      <c r="GS12" s="606"/>
      <c r="GT12" s="606"/>
      <c r="GU12" s="606"/>
      <c r="GV12" s="606"/>
      <c r="GW12" s="606"/>
      <c r="GX12" s="606"/>
      <c r="GY12" s="606"/>
      <c r="GZ12" s="606"/>
      <c r="HA12" s="606"/>
      <c r="HB12" s="606"/>
      <c r="HC12" s="606"/>
      <c r="HD12" s="606"/>
      <c r="HE12" s="606"/>
      <c r="HF12" s="606"/>
      <c r="HG12" s="606"/>
      <c r="HH12" s="606"/>
      <c r="HI12" s="606"/>
      <c r="HJ12" s="606"/>
      <c r="HK12" s="606"/>
      <c r="HL12" s="606"/>
      <c r="HM12" s="606"/>
      <c r="HN12" s="606"/>
      <c r="HO12" s="606"/>
      <c r="HP12" s="606"/>
      <c r="HQ12" s="606"/>
      <c r="HR12" s="606"/>
      <c r="HS12" s="606"/>
      <c r="HT12" s="606"/>
      <c r="HU12" s="606"/>
      <c r="HV12" s="606"/>
      <c r="HW12" s="606"/>
      <c r="HX12" s="606"/>
      <c r="HY12" s="606"/>
      <c r="HZ12" s="606"/>
      <c r="IA12" s="606"/>
      <c r="IB12" s="606"/>
      <c r="IC12" s="606"/>
      <c r="ID12" s="606"/>
      <c r="IE12" s="606"/>
      <c r="IF12" s="606"/>
      <c r="IG12" s="606"/>
      <c r="IH12" s="606"/>
      <c r="II12" s="606"/>
      <c r="IJ12" s="606"/>
      <c r="IK12" s="606"/>
      <c r="IL12" s="606"/>
      <c r="IM12" s="606"/>
      <c r="IN12" s="606"/>
      <c r="IO12" s="606"/>
      <c r="IP12" s="606"/>
      <c r="IQ12" s="606"/>
      <c r="IR12" s="606"/>
      <c r="IS12" s="606"/>
      <c r="IT12" s="606"/>
      <c r="IU12" s="606"/>
      <c r="IV12" s="606"/>
    </row>
    <row r="13" spans="1:256" x14ac:dyDescent="0.3">
      <c r="A13" s="621" t="s">
        <v>453</v>
      </c>
      <c r="B13" s="622" t="s">
        <v>880</v>
      </c>
      <c r="C13" s="623">
        <f>32151022</f>
        <v>32151022</v>
      </c>
      <c r="D13" s="624"/>
    </row>
    <row r="14" spans="1:256" ht="31.2" x14ac:dyDescent="0.3">
      <c r="A14" s="621" t="s">
        <v>319</v>
      </c>
      <c r="B14" s="622" t="s">
        <v>881</v>
      </c>
      <c r="C14" s="625">
        <f>'4.sz.tábla'!D11</f>
        <v>92418813</v>
      </c>
      <c r="D14" s="624"/>
    </row>
    <row r="15" spans="1:256" ht="31.2" x14ac:dyDescent="0.3">
      <c r="A15" s="621" t="s">
        <v>456</v>
      </c>
      <c r="B15" s="622" t="s">
        <v>882</v>
      </c>
      <c r="C15" s="625">
        <f>'4.sz.tábla'!D15-'4.sz.tábla'!D13-25000000</f>
        <v>71501213</v>
      </c>
      <c r="D15" s="626"/>
    </row>
    <row r="16" spans="1:256" ht="31.2" x14ac:dyDescent="0.3">
      <c r="A16" s="621" t="s">
        <v>321</v>
      </c>
      <c r="B16" s="622" t="s">
        <v>883</v>
      </c>
      <c r="C16" s="625">
        <f>'4.sz.tábla'!D27</f>
        <v>69967148</v>
      </c>
      <c r="D16" s="624"/>
    </row>
    <row r="17" spans="1:5" ht="31.2" x14ac:dyDescent="0.3">
      <c r="A17" s="621" t="s">
        <v>323</v>
      </c>
      <c r="B17" s="622" t="s">
        <v>884</v>
      </c>
      <c r="C17" s="625">
        <f>'4.sz.tábla'!D31</f>
        <v>71491905</v>
      </c>
      <c r="D17" s="626"/>
      <c r="E17" s="627"/>
    </row>
    <row r="18" spans="1:5" ht="31.2" x14ac:dyDescent="0.3">
      <c r="A18" s="621" t="s">
        <v>325</v>
      </c>
      <c r="B18" s="622" t="s">
        <v>885</v>
      </c>
      <c r="C18" s="625">
        <f>'1.sz.tábla'!E38*-1</f>
        <v>-10000</v>
      </c>
      <c r="D18" s="626"/>
    </row>
    <row r="19" spans="1:5" ht="31.2" x14ac:dyDescent="0.3">
      <c r="A19" s="621" t="s">
        <v>503</v>
      </c>
      <c r="B19" s="622" t="s">
        <v>886</v>
      </c>
      <c r="C19" s="625">
        <f>1414115-1952964</f>
        <v>-538849</v>
      </c>
      <c r="D19" s="624"/>
    </row>
    <row r="20" spans="1:5" ht="16.2" thickBot="1" x14ac:dyDescent="0.35">
      <c r="A20" s="628" t="s">
        <v>327</v>
      </c>
      <c r="B20" s="629" t="s">
        <v>887</v>
      </c>
      <c r="C20" s="630">
        <f>C13+C14+C15-C16-C17+C18+C19</f>
        <v>54063146</v>
      </c>
      <c r="D20" s="626"/>
      <c r="E20" s="631"/>
    </row>
    <row r="22" spans="1:5" x14ac:dyDescent="0.3">
      <c r="C22" s="632">
        <v>54063146</v>
      </c>
    </row>
    <row r="23" spans="1:5" x14ac:dyDescent="0.3">
      <c r="C23" s="627">
        <f>C20-C22</f>
        <v>0</v>
      </c>
    </row>
    <row r="25" spans="1:5" x14ac:dyDescent="0.3">
      <c r="C25" s="627">
        <f>C20-C13</f>
        <v>21912124</v>
      </c>
    </row>
  </sheetData>
  <mergeCells count="1">
    <mergeCell ref="A7:C7"/>
  </mergeCells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&amp;LPécsely Község Önkormányzata&amp;C
az önkormányzat 2016. évi költségvetési gazdálkodási beszámolójáról szóló
 8/2017. (V.30.) önkormányzati rendeletéhez&amp;R17.sz. melléklet
&amp;P. oldal
 forint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view="pageLayout" zoomScaleNormal="100" workbookViewId="0">
      <selection activeCell="B2" sqref="B2"/>
    </sheetView>
  </sheetViews>
  <sheetFormatPr defaultRowHeight="13.2" x14ac:dyDescent="0.25"/>
  <cols>
    <col min="1" max="1" width="3.33203125" style="336" bestFit="1" customWidth="1"/>
    <col min="2" max="2" width="41" style="336" customWidth="1"/>
    <col min="3" max="3" width="24.44140625" style="336" customWidth="1"/>
    <col min="4" max="4" width="22.33203125" style="336" customWidth="1"/>
    <col min="5" max="5" width="24.109375" style="336" customWidth="1"/>
    <col min="6" max="6" width="18" style="336" customWidth="1"/>
    <col min="7" max="256" width="9.109375" style="336"/>
    <col min="257" max="257" width="8.109375" style="336" customWidth="1"/>
    <col min="258" max="258" width="41" style="336" customWidth="1"/>
    <col min="259" max="262" width="32.88671875" style="336" customWidth="1"/>
    <col min="263" max="512" width="9.109375" style="336"/>
    <col min="513" max="513" width="8.109375" style="336" customWidth="1"/>
    <col min="514" max="514" width="41" style="336" customWidth="1"/>
    <col min="515" max="518" width="32.88671875" style="336" customWidth="1"/>
    <col min="519" max="768" width="9.109375" style="336"/>
    <col min="769" max="769" width="8.109375" style="336" customWidth="1"/>
    <col min="770" max="770" width="41" style="336" customWidth="1"/>
    <col min="771" max="774" width="32.88671875" style="336" customWidth="1"/>
    <col min="775" max="1024" width="9.109375" style="336"/>
    <col min="1025" max="1025" width="8.109375" style="336" customWidth="1"/>
    <col min="1026" max="1026" width="41" style="336" customWidth="1"/>
    <col min="1027" max="1030" width="32.88671875" style="336" customWidth="1"/>
    <col min="1031" max="1280" width="9.109375" style="336"/>
    <col min="1281" max="1281" width="8.109375" style="336" customWidth="1"/>
    <col min="1282" max="1282" width="41" style="336" customWidth="1"/>
    <col min="1283" max="1286" width="32.88671875" style="336" customWidth="1"/>
    <col min="1287" max="1536" width="9.109375" style="336"/>
    <col min="1537" max="1537" width="8.109375" style="336" customWidth="1"/>
    <col min="1538" max="1538" width="41" style="336" customWidth="1"/>
    <col min="1539" max="1542" width="32.88671875" style="336" customWidth="1"/>
    <col min="1543" max="1792" width="9.109375" style="336"/>
    <col min="1793" max="1793" width="8.109375" style="336" customWidth="1"/>
    <col min="1794" max="1794" width="41" style="336" customWidth="1"/>
    <col min="1795" max="1798" width="32.88671875" style="336" customWidth="1"/>
    <col min="1799" max="2048" width="9.109375" style="336"/>
    <col min="2049" max="2049" width="8.109375" style="336" customWidth="1"/>
    <col min="2050" max="2050" width="41" style="336" customWidth="1"/>
    <col min="2051" max="2054" width="32.88671875" style="336" customWidth="1"/>
    <col min="2055" max="2304" width="9.109375" style="336"/>
    <col min="2305" max="2305" width="8.109375" style="336" customWidth="1"/>
    <col min="2306" max="2306" width="41" style="336" customWidth="1"/>
    <col min="2307" max="2310" width="32.88671875" style="336" customWidth="1"/>
    <col min="2311" max="2560" width="9.109375" style="336"/>
    <col min="2561" max="2561" width="8.109375" style="336" customWidth="1"/>
    <col min="2562" max="2562" width="41" style="336" customWidth="1"/>
    <col min="2563" max="2566" width="32.88671875" style="336" customWidth="1"/>
    <col min="2567" max="2816" width="9.109375" style="336"/>
    <col min="2817" max="2817" width="8.109375" style="336" customWidth="1"/>
    <col min="2818" max="2818" width="41" style="336" customWidth="1"/>
    <col min="2819" max="2822" width="32.88671875" style="336" customWidth="1"/>
    <col min="2823" max="3072" width="9.109375" style="336"/>
    <col min="3073" max="3073" width="8.109375" style="336" customWidth="1"/>
    <col min="3074" max="3074" width="41" style="336" customWidth="1"/>
    <col min="3075" max="3078" width="32.88671875" style="336" customWidth="1"/>
    <col min="3079" max="3328" width="9.109375" style="336"/>
    <col min="3329" max="3329" width="8.109375" style="336" customWidth="1"/>
    <col min="3330" max="3330" width="41" style="336" customWidth="1"/>
    <col min="3331" max="3334" width="32.88671875" style="336" customWidth="1"/>
    <col min="3335" max="3584" width="9.109375" style="336"/>
    <col min="3585" max="3585" width="8.109375" style="336" customWidth="1"/>
    <col min="3586" max="3586" width="41" style="336" customWidth="1"/>
    <col min="3587" max="3590" width="32.88671875" style="336" customWidth="1"/>
    <col min="3591" max="3840" width="9.109375" style="336"/>
    <col min="3841" max="3841" width="8.109375" style="336" customWidth="1"/>
    <col min="3842" max="3842" width="41" style="336" customWidth="1"/>
    <col min="3843" max="3846" width="32.88671875" style="336" customWidth="1"/>
    <col min="3847" max="4096" width="9.109375" style="336"/>
    <col min="4097" max="4097" width="8.109375" style="336" customWidth="1"/>
    <col min="4098" max="4098" width="41" style="336" customWidth="1"/>
    <col min="4099" max="4102" width="32.88671875" style="336" customWidth="1"/>
    <col min="4103" max="4352" width="9.109375" style="336"/>
    <col min="4353" max="4353" width="8.109375" style="336" customWidth="1"/>
    <col min="4354" max="4354" width="41" style="336" customWidth="1"/>
    <col min="4355" max="4358" width="32.88671875" style="336" customWidth="1"/>
    <col min="4359" max="4608" width="9.109375" style="336"/>
    <col min="4609" max="4609" width="8.109375" style="336" customWidth="1"/>
    <col min="4610" max="4610" width="41" style="336" customWidth="1"/>
    <col min="4611" max="4614" width="32.88671875" style="336" customWidth="1"/>
    <col min="4615" max="4864" width="9.109375" style="336"/>
    <col min="4865" max="4865" width="8.109375" style="336" customWidth="1"/>
    <col min="4866" max="4866" width="41" style="336" customWidth="1"/>
    <col min="4867" max="4870" width="32.88671875" style="336" customWidth="1"/>
    <col min="4871" max="5120" width="9.109375" style="336"/>
    <col min="5121" max="5121" width="8.109375" style="336" customWidth="1"/>
    <col min="5122" max="5122" width="41" style="336" customWidth="1"/>
    <col min="5123" max="5126" width="32.88671875" style="336" customWidth="1"/>
    <col min="5127" max="5376" width="9.109375" style="336"/>
    <col min="5377" max="5377" width="8.109375" style="336" customWidth="1"/>
    <col min="5378" max="5378" width="41" style="336" customWidth="1"/>
    <col min="5379" max="5382" width="32.88671875" style="336" customWidth="1"/>
    <col min="5383" max="5632" width="9.109375" style="336"/>
    <col min="5633" max="5633" width="8.109375" style="336" customWidth="1"/>
    <col min="5634" max="5634" width="41" style="336" customWidth="1"/>
    <col min="5635" max="5638" width="32.88671875" style="336" customWidth="1"/>
    <col min="5639" max="5888" width="9.109375" style="336"/>
    <col min="5889" max="5889" width="8.109375" style="336" customWidth="1"/>
    <col min="5890" max="5890" width="41" style="336" customWidth="1"/>
    <col min="5891" max="5894" width="32.88671875" style="336" customWidth="1"/>
    <col min="5895" max="6144" width="9.109375" style="336"/>
    <col min="6145" max="6145" width="8.109375" style="336" customWidth="1"/>
    <col min="6146" max="6146" width="41" style="336" customWidth="1"/>
    <col min="6147" max="6150" width="32.88671875" style="336" customWidth="1"/>
    <col min="6151" max="6400" width="9.109375" style="336"/>
    <col min="6401" max="6401" width="8.109375" style="336" customWidth="1"/>
    <col min="6402" max="6402" width="41" style="336" customWidth="1"/>
    <col min="6403" max="6406" width="32.88671875" style="336" customWidth="1"/>
    <col min="6407" max="6656" width="9.109375" style="336"/>
    <col min="6657" max="6657" width="8.109375" style="336" customWidth="1"/>
    <col min="6658" max="6658" width="41" style="336" customWidth="1"/>
    <col min="6659" max="6662" width="32.88671875" style="336" customWidth="1"/>
    <col min="6663" max="6912" width="9.109375" style="336"/>
    <col min="6913" max="6913" width="8.109375" style="336" customWidth="1"/>
    <col min="6914" max="6914" width="41" style="336" customWidth="1"/>
    <col min="6915" max="6918" width="32.88671875" style="336" customWidth="1"/>
    <col min="6919" max="7168" width="9.109375" style="336"/>
    <col min="7169" max="7169" width="8.109375" style="336" customWidth="1"/>
    <col min="7170" max="7170" width="41" style="336" customWidth="1"/>
    <col min="7171" max="7174" width="32.88671875" style="336" customWidth="1"/>
    <col min="7175" max="7424" width="9.109375" style="336"/>
    <col min="7425" max="7425" width="8.109375" style="336" customWidth="1"/>
    <col min="7426" max="7426" width="41" style="336" customWidth="1"/>
    <col min="7427" max="7430" width="32.88671875" style="336" customWidth="1"/>
    <col min="7431" max="7680" width="9.109375" style="336"/>
    <col min="7681" max="7681" width="8.109375" style="336" customWidth="1"/>
    <col min="7682" max="7682" width="41" style="336" customWidth="1"/>
    <col min="7683" max="7686" width="32.88671875" style="336" customWidth="1"/>
    <col min="7687" max="7936" width="9.109375" style="336"/>
    <col min="7937" max="7937" width="8.109375" style="336" customWidth="1"/>
    <col min="7938" max="7938" width="41" style="336" customWidth="1"/>
    <col min="7939" max="7942" width="32.88671875" style="336" customWidth="1"/>
    <col min="7943" max="8192" width="9.109375" style="336"/>
    <col min="8193" max="8193" width="8.109375" style="336" customWidth="1"/>
    <col min="8194" max="8194" width="41" style="336" customWidth="1"/>
    <col min="8195" max="8198" width="32.88671875" style="336" customWidth="1"/>
    <col min="8199" max="8448" width="9.109375" style="336"/>
    <col min="8449" max="8449" width="8.109375" style="336" customWidth="1"/>
    <col min="8450" max="8450" width="41" style="336" customWidth="1"/>
    <col min="8451" max="8454" width="32.88671875" style="336" customWidth="1"/>
    <col min="8455" max="8704" width="9.109375" style="336"/>
    <col min="8705" max="8705" width="8.109375" style="336" customWidth="1"/>
    <col min="8706" max="8706" width="41" style="336" customWidth="1"/>
    <col min="8707" max="8710" width="32.88671875" style="336" customWidth="1"/>
    <col min="8711" max="8960" width="9.109375" style="336"/>
    <col min="8961" max="8961" width="8.109375" style="336" customWidth="1"/>
    <col min="8962" max="8962" width="41" style="336" customWidth="1"/>
    <col min="8963" max="8966" width="32.88671875" style="336" customWidth="1"/>
    <col min="8967" max="9216" width="9.109375" style="336"/>
    <col min="9217" max="9217" width="8.109375" style="336" customWidth="1"/>
    <col min="9218" max="9218" width="41" style="336" customWidth="1"/>
    <col min="9219" max="9222" width="32.88671875" style="336" customWidth="1"/>
    <col min="9223" max="9472" width="9.109375" style="336"/>
    <col min="9473" max="9473" width="8.109375" style="336" customWidth="1"/>
    <col min="9474" max="9474" width="41" style="336" customWidth="1"/>
    <col min="9475" max="9478" width="32.88671875" style="336" customWidth="1"/>
    <col min="9479" max="9728" width="9.109375" style="336"/>
    <col min="9729" max="9729" width="8.109375" style="336" customWidth="1"/>
    <col min="9730" max="9730" width="41" style="336" customWidth="1"/>
    <col min="9731" max="9734" width="32.88671875" style="336" customWidth="1"/>
    <col min="9735" max="9984" width="9.109375" style="336"/>
    <col min="9985" max="9985" width="8.109375" style="336" customWidth="1"/>
    <col min="9986" max="9986" width="41" style="336" customWidth="1"/>
    <col min="9987" max="9990" width="32.88671875" style="336" customWidth="1"/>
    <col min="9991" max="10240" width="9.109375" style="336"/>
    <col min="10241" max="10241" width="8.109375" style="336" customWidth="1"/>
    <col min="10242" max="10242" width="41" style="336" customWidth="1"/>
    <col min="10243" max="10246" width="32.88671875" style="336" customWidth="1"/>
    <col min="10247" max="10496" width="9.109375" style="336"/>
    <col min="10497" max="10497" width="8.109375" style="336" customWidth="1"/>
    <col min="10498" max="10498" width="41" style="336" customWidth="1"/>
    <col min="10499" max="10502" width="32.88671875" style="336" customWidth="1"/>
    <col min="10503" max="10752" width="9.109375" style="336"/>
    <col min="10753" max="10753" width="8.109375" style="336" customWidth="1"/>
    <col min="10754" max="10754" width="41" style="336" customWidth="1"/>
    <col min="10755" max="10758" width="32.88671875" style="336" customWidth="1"/>
    <col min="10759" max="11008" width="9.109375" style="336"/>
    <col min="11009" max="11009" width="8.109375" style="336" customWidth="1"/>
    <col min="11010" max="11010" width="41" style="336" customWidth="1"/>
    <col min="11011" max="11014" width="32.88671875" style="336" customWidth="1"/>
    <col min="11015" max="11264" width="9.109375" style="336"/>
    <col min="11265" max="11265" width="8.109375" style="336" customWidth="1"/>
    <col min="11266" max="11266" width="41" style="336" customWidth="1"/>
    <col min="11267" max="11270" width="32.88671875" style="336" customWidth="1"/>
    <col min="11271" max="11520" width="9.109375" style="336"/>
    <col min="11521" max="11521" width="8.109375" style="336" customWidth="1"/>
    <col min="11522" max="11522" width="41" style="336" customWidth="1"/>
    <col min="11523" max="11526" width="32.88671875" style="336" customWidth="1"/>
    <col min="11527" max="11776" width="9.109375" style="336"/>
    <col min="11777" max="11777" width="8.109375" style="336" customWidth="1"/>
    <col min="11778" max="11778" width="41" style="336" customWidth="1"/>
    <col min="11779" max="11782" width="32.88671875" style="336" customWidth="1"/>
    <col min="11783" max="12032" width="9.109375" style="336"/>
    <col min="12033" max="12033" width="8.109375" style="336" customWidth="1"/>
    <col min="12034" max="12034" width="41" style="336" customWidth="1"/>
    <col min="12035" max="12038" width="32.88671875" style="336" customWidth="1"/>
    <col min="12039" max="12288" width="9.109375" style="336"/>
    <col min="12289" max="12289" width="8.109375" style="336" customWidth="1"/>
    <col min="12290" max="12290" width="41" style="336" customWidth="1"/>
    <col min="12291" max="12294" width="32.88671875" style="336" customWidth="1"/>
    <col min="12295" max="12544" width="9.109375" style="336"/>
    <col min="12545" max="12545" width="8.109375" style="336" customWidth="1"/>
    <col min="12546" max="12546" width="41" style="336" customWidth="1"/>
    <col min="12547" max="12550" width="32.88671875" style="336" customWidth="1"/>
    <col min="12551" max="12800" width="9.109375" style="336"/>
    <col min="12801" max="12801" width="8.109375" style="336" customWidth="1"/>
    <col min="12802" max="12802" width="41" style="336" customWidth="1"/>
    <col min="12803" max="12806" width="32.88671875" style="336" customWidth="1"/>
    <col min="12807" max="13056" width="9.109375" style="336"/>
    <col min="13057" max="13057" width="8.109375" style="336" customWidth="1"/>
    <col min="13058" max="13058" width="41" style="336" customWidth="1"/>
    <col min="13059" max="13062" width="32.88671875" style="336" customWidth="1"/>
    <col min="13063" max="13312" width="9.109375" style="336"/>
    <col min="13313" max="13313" width="8.109375" style="336" customWidth="1"/>
    <col min="13314" max="13314" width="41" style="336" customWidth="1"/>
    <col min="13315" max="13318" width="32.88671875" style="336" customWidth="1"/>
    <col min="13319" max="13568" width="9.109375" style="336"/>
    <col min="13569" max="13569" width="8.109375" style="336" customWidth="1"/>
    <col min="13570" max="13570" width="41" style="336" customWidth="1"/>
    <col min="13571" max="13574" width="32.88671875" style="336" customWidth="1"/>
    <col min="13575" max="13824" width="9.109375" style="336"/>
    <col min="13825" max="13825" width="8.109375" style="336" customWidth="1"/>
    <col min="13826" max="13826" width="41" style="336" customWidth="1"/>
    <col min="13827" max="13830" width="32.88671875" style="336" customWidth="1"/>
    <col min="13831" max="14080" width="9.109375" style="336"/>
    <col min="14081" max="14081" width="8.109375" style="336" customWidth="1"/>
    <col min="14082" max="14082" width="41" style="336" customWidth="1"/>
    <col min="14083" max="14086" width="32.88671875" style="336" customWidth="1"/>
    <col min="14087" max="14336" width="9.109375" style="336"/>
    <col min="14337" max="14337" width="8.109375" style="336" customWidth="1"/>
    <col min="14338" max="14338" width="41" style="336" customWidth="1"/>
    <col min="14339" max="14342" width="32.88671875" style="336" customWidth="1"/>
    <col min="14343" max="14592" width="9.109375" style="336"/>
    <col min="14593" max="14593" width="8.109375" style="336" customWidth="1"/>
    <col min="14594" max="14594" width="41" style="336" customWidth="1"/>
    <col min="14595" max="14598" width="32.88671875" style="336" customWidth="1"/>
    <col min="14599" max="14848" width="9.109375" style="336"/>
    <col min="14849" max="14849" width="8.109375" style="336" customWidth="1"/>
    <col min="14850" max="14850" width="41" style="336" customWidth="1"/>
    <col min="14851" max="14854" width="32.88671875" style="336" customWidth="1"/>
    <col min="14855" max="15104" width="9.109375" style="336"/>
    <col min="15105" max="15105" width="8.109375" style="336" customWidth="1"/>
    <col min="15106" max="15106" width="41" style="336" customWidth="1"/>
    <col min="15107" max="15110" width="32.88671875" style="336" customWidth="1"/>
    <col min="15111" max="15360" width="9.109375" style="336"/>
    <col min="15361" max="15361" width="8.109375" style="336" customWidth="1"/>
    <col min="15362" max="15362" width="41" style="336" customWidth="1"/>
    <col min="15363" max="15366" width="32.88671875" style="336" customWidth="1"/>
    <col min="15367" max="15616" width="9.109375" style="336"/>
    <col min="15617" max="15617" width="8.109375" style="336" customWidth="1"/>
    <col min="15618" max="15618" width="41" style="336" customWidth="1"/>
    <col min="15619" max="15622" width="32.88671875" style="336" customWidth="1"/>
    <col min="15623" max="15872" width="9.109375" style="336"/>
    <col min="15873" max="15873" width="8.109375" style="336" customWidth="1"/>
    <col min="15874" max="15874" width="41" style="336" customWidth="1"/>
    <col min="15875" max="15878" width="32.88671875" style="336" customWidth="1"/>
    <col min="15879" max="16128" width="9.109375" style="336"/>
    <col min="16129" max="16129" width="8.109375" style="336" customWidth="1"/>
    <col min="16130" max="16130" width="41" style="336" customWidth="1"/>
    <col min="16131" max="16134" width="32.88671875" style="336" customWidth="1"/>
    <col min="16135" max="16384" width="9.109375" style="336"/>
  </cols>
  <sheetData>
    <row r="1" spans="1:6" s="228" customFormat="1" ht="24" customHeight="1" x14ac:dyDescent="0.25">
      <c r="A1" s="694" t="s">
        <v>949</v>
      </c>
      <c r="B1" s="695"/>
      <c r="C1" s="695"/>
      <c r="D1" s="695"/>
      <c r="E1" s="695"/>
      <c r="F1" s="696"/>
    </row>
    <row r="2" spans="1:6" s="228" customFormat="1" ht="105.75" customHeight="1" x14ac:dyDescent="0.25">
      <c r="A2" s="634" t="s">
        <v>835</v>
      </c>
      <c r="B2" s="633" t="s">
        <v>315</v>
      </c>
      <c r="C2" s="633" t="s">
        <v>888</v>
      </c>
      <c r="D2" s="633" t="s">
        <v>889</v>
      </c>
      <c r="E2" s="633" t="s">
        <v>890</v>
      </c>
      <c r="F2" s="635" t="s">
        <v>891</v>
      </c>
    </row>
    <row r="3" spans="1:6" ht="15" x14ac:dyDescent="0.25">
      <c r="A3" s="237">
        <v>1</v>
      </c>
      <c r="B3" s="229">
        <v>2</v>
      </c>
      <c r="C3" s="229">
        <v>3</v>
      </c>
      <c r="D3" s="229">
        <v>4</v>
      </c>
      <c r="E3" s="229">
        <v>5</v>
      </c>
      <c r="F3" s="238">
        <v>6</v>
      </c>
    </row>
    <row r="4" spans="1:6" x14ac:dyDescent="0.25">
      <c r="A4" s="239" t="s">
        <v>468</v>
      </c>
      <c r="B4" s="230" t="s">
        <v>892</v>
      </c>
      <c r="C4" s="231">
        <v>12750000</v>
      </c>
      <c r="D4" s="231">
        <v>0</v>
      </c>
      <c r="E4" s="231">
        <v>12750000</v>
      </c>
      <c r="F4" s="240">
        <v>0</v>
      </c>
    </row>
    <row r="5" spans="1:6" ht="26.4" x14ac:dyDescent="0.25">
      <c r="A5" s="241" t="s">
        <v>333</v>
      </c>
      <c r="B5" s="232" t="s">
        <v>893</v>
      </c>
      <c r="C5" s="233">
        <v>12750000</v>
      </c>
      <c r="D5" s="233">
        <v>0</v>
      </c>
      <c r="E5" s="233">
        <v>12750000</v>
      </c>
      <c r="F5" s="242">
        <v>0</v>
      </c>
    </row>
    <row r="6" spans="1:6" ht="39.6" x14ac:dyDescent="0.25">
      <c r="A6" s="239" t="s">
        <v>482</v>
      </c>
      <c r="B6" s="230" t="s">
        <v>894</v>
      </c>
      <c r="C6" s="231">
        <v>9766342</v>
      </c>
      <c r="D6" s="231">
        <v>0</v>
      </c>
      <c r="E6" s="231">
        <v>9766342</v>
      </c>
      <c r="F6" s="240">
        <v>0</v>
      </c>
    </row>
    <row r="7" spans="1:6" ht="39.6" x14ac:dyDescent="0.25">
      <c r="A7" s="241" t="s">
        <v>857</v>
      </c>
      <c r="B7" s="232" t="s">
        <v>895</v>
      </c>
      <c r="C7" s="233">
        <v>22516342</v>
      </c>
      <c r="D7" s="233">
        <v>0</v>
      </c>
      <c r="E7" s="233">
        <v>22516342</v>
      </c>
      <c r="F7" s="242">
        <v>0</v>
      </c>
    </row>
    <row r="8" spans="1:6" ht="26.4" x14ac:dyDescent="0.25">
      <c r="A8" s="241" t="s">
        <v>896</v>
      </c>
      <c r="B8" s="232" t="s">
        <v>897</v>
      </c>
      <c r="C8" s="233">
        <v>22516342</v>
      </c>
      <c r="D8" s="233">
        <v>0</v>
      </c>
      <c r="E8" s="233">
        <v>22516342</v>
      </c>
      <c r="F8" s="242">
        <v>0</v>
      </c>
    </row>
    <row r="9" spans="1:6" ht="26.4" x14ac:dyDescent="0.25">
      <c r="A9" s="239" t="s">
        <v>898</v>
      </c>
      <c r="B9" s="230" t="s">
        <v>899</v>
      </c>
      <c r="C9" s="231">
        <v>20320</v>
      </c>
      <c r="D9" s="231">
        <v>20320</v>
      </c>
      <c r="E9" s="231">
        <v>0</v>
      </c>
      <c r="F9" s="240">
        <v>0</v>
      </c>
    </row>
    <row r="10" spans="1:6" ht="26.4" x14ac:dyDescent="0.25">
      <c r="A10" s="239" t="s">
        <v>900</v>
      </c>
      <c r="B10" s="230" t="s">
        <v>901</v>
      </c>
      <c r="C10" s="231">
        <v>3854822</v>
      </c>
      <c r="D10" s="231">
        <v>3854822</v>
      </c>
      <c r="E10" s="231">
        <v>0</v>
      </c>
      <c r="F10" s="240">
        <v>0</v>
      </c>
    </row>
    <row r="11" spans="1:6" x14ac:dyDescent="0.25">
      <c r="A11" s="239" t="s">
        <v>902</v>
      </c>
      <c r="B11" s="230" t="s">
        <v>903</v>
      </c>
      <c r="C11" s="231">
        <v>55118</v>
      </c>
      <c r="D11" s="231">
        <v>27305</v>
      </c>
      <c r="E11" s="231">
        <v>0</v>
      </c>
      <c r="F11" s="240">
        <v>27813</v>
      </c>
    </row>
    <row r="12" spans="1:6" ht="26.4" x14ac:dyDescent="0.25">
      <c r="A12" s="239" t="s">
        <v>904</v>
      </c>
      <c r="B12" s="230" t="s">
        <v>905</v>
      </c>
      <c r="C12" s="231">
        <v>1200000</v>
      </c>
      <c r="D12" s="231">
        <v>1200000</v>
      </c>
      <c r="E12" s="231">
        <v>0</v>
      </c>
      <c r="F12" s="240">
        <v>0</v>
      </c>
    </row>
    <row r="13" spans="1:6" ht="26.4" x14ac:dyDescent="0.25">
      <c r="A13" s="241" t="s">
        <v>353</v>
      </c>
      <c r="B13" s="232" t="s">
        <v>906</v>
      </c>
      <c r="C13" s="233">
        <v>1200000</v>
      </c>
      <c r="D13" s="233">
        <v>1200000</v>
      </c>
      <c r="E13" s="233">
        <v>0</v>
      </c>
      <c r="F13" s="242">
        <v>0</v>
      </c>
    </row>
    <row r="14" spans="1:6" ht="39.6" x14ac:dyDescent="0.25">
      <c r="A14" s="239" t="s">
        <v>907</v>
      </c>
      <c r="B14" s="230" t="s">
        <v>908</v>
      </c>
      <c r="C14" s="231">
        <v>535051</v>
      </c>
      <c r="D14" s="231">
        <v>535051</v>
      </c>
      <c r="E14" s="231">
        <v>0</v>
      </c>
      <c r="F14" s="240">
        <v>0</v>
      </c>
    </row>
    <row r="15" spans="1:6" ht="39" customHeight="1" x14ac:dyDescent="0.25">
      <c r="A15" s="239" t="s">
        <v>371</v>
      </c>
      <c r="B15" s="230" t="s">
        <v>909</v>
      </c>
      <c r="C15" s="231">
        <v>533400</v>
      </c>
      <c r="D15" s="231">
        <v>0</v>
      </c>
      <c r="E15" s="231">
        <v>533400</v>
      </c>
      <c r="F15" s="240">
        <v>0</v>
      </c>
    </row>
    <row r="16" spans="1:6" ht="26.4" x14ac:dyDescent="0.25">
      <c r="A16" s="241" t="s">
        <v>379</v>
      </c>
      <c r="B16" s="232" t="s">
        <v>910</v>
      </c>
      <c r="C16" s="233">
        <v>28715053</v>
      </c>
      <c r="D16" s="233">
        <v>5637498</v>
      </c>
      <c r="E16" s="233">
        <v>23049742</v>
      </c>
      <c r="F16" s="242">
        <v>27813</v>
      </c>
    </row>
    <row r="17" spans="1:6" ht="27" thickBot="1" x14ac:dyDescent="0.3">
      <c r="A17" s="243" t="s">
        <v>381</v>
      </c>
      <c r="B17" s="244" t="s">
        <v>911</v>
      </c>
      <c r="C17" s="245">
        <v>28715053</v>
      </c>
      <c r="D17" s="245">
        <v>5637498</v>
      </c>
      <c r="E17" s="245">
        <v>23049742</v>
      </c>
      <c r="F17" s="246">
        <v>27813</v>
      </c>
    </row>
  </sheetData>
  <mergeCells count="1">
    <mergeCell ref="A1:F1"/>
  </mergeCells>
  <printOptions horizontalCentered="1"/>
  <pageMargins left="0.11811023622047245" right="0.11811023622047245" top="0.94488188976377963" bottom="0" header="0.11811023622047245" footer="0.31496062992125984"/>
  <pageSetup paperSize="9" orientation="landscape" r:id="rId1"/>
  <headerFooter>
    <oddHeader>&amp;LPécsely Község Önkormányzata&amp;C
az önkormányzat 2016. évi költségvetési gazdálkodási beszámolójáról szóló
 8/2017. (V.30.) önkormányzati rendeletéhez&amp;R18.sz. melléklet
&amp;P. oldal
 forint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view="pageLayout" zoomScaleNormal="100" workbookViewId="0">
      <selection activeCell="B2" sqref="B2"/>
    </sheetView>
  </sheetViews>
  <sheetFormatPr defaultRowHeight="13.2" x14ac:dyDescent="0.25"/>
  <cols>
    <col min="1" max="1" width="8.109375" style="336" customWidth="1"/>
    <col min="2" max="2" width="41" style="336" customWidth="1"/>
    <col min="3" max="4" width="32.88671875" style="336" customWidth="1"/>
    <col min="5" max="5" width="9" style="336" customWidth="1"/>
    <col min="6" max="256" width="9.109375" style="336"/>
    <col min="257" max="257" width="8.109375" style="336" customWidth="1"/>
    <col min="258" max="258" width="41" style="336" customWidth="1"/>
    <col min="259" max="261" width="32.88671875" style="336" customWidth="1"/>
    <col min="262" max="512" width="9.109375" style="336"/>
    <col min="513" max="513" width="8.109375" style="336" customWidth="1"/>
    <col min="514" max="514" width="41" style="336" customWidth="1"/>
    <col min="515" max="517" width="32.88671875" style="336" customWidth="1"/>
    <col min="518" max="768" width="9.109375" style="336"/>
    <col min="769" max="769" width="8.109375" style="336" customWidth="1"/>
    <col min="770" max="770" width="41" style="336" customWidth="1"/>
    <col min="771" max="773" width="32.88671875" style="336" customWidth="1"/>
    <col min="774" max="1024" width="9.109375" style="336"/>
    <col min="1025" max="1025" width="8.109375" style="336" customWidth="1"/>
    <col min="1026" max="1026" width="41" style="336" customWidth="1"/>
    <col min="1027" max="1029" width="32.88671875" style="336" customWidth="1"/>
    <col min="1030" max="1280" width="9.109375" style="336"/>
    <col min="1281" max="1281" width="8.109375" style="336" customWidth="1"/>
    <col min="1282" max="1282" width="41" style="336" customWidth="1"/>
    <col min="1283" max="1285" width="32.88671875" style="336" customWidth="1"/>
    <col min="1286" max="1536" width="9.109375" style="336"/>
    <col min="1537" max="1537" width="8.109375" style="336" customWidth="1"/>
    <col min="1538" max="1538" width="41" style="336" customWidth="1"/>
    <col min="1539" max="1541" width="32.88671875" style="336" customWidth="1"/>
    <col min="1542" max="1792" width="9.109375" style="336"/>
    <col min="1793" max="1793" width="8.109375" style="336" customWidth="1"/>
    <col min="1794" max="1794" width="41" style="336" customWidth="1"/>
    <col min="1795" max="1797" width="32.88671875" style="336" customWidth="1"/>
    <col min="1798" max="2048" width="9.109375" style="336"/>
    <col min="2049" max="2049" width="8.109375" style="336" customWidth="1"/>
    <col min="2050" max="2050" width="41" style="336" customWidth="1"/>
    <col min="2051" max="2053" width="32.88671875" style="336" customWidth="1"/>
    <col min="2054" max="2304" width="9.109375" style="336"/>
    <col min="2305" max="2305" width="8.109375" style="336" customWidth="1"/>
    <col min="2306" max="2306" width="41" style="336" customWidth="1"/>
    <col min="2307" max="2309" width="32.88671875" style="336" customWidth="1"/>
    <col min="2310" max="2560" width="9.109375" style="336"/>
    <col min="2561" max="2561" width="8.109375" style="336" customWidth="1"/>
    <col min="2562" max="2562" width="41" style="336" customWidth="1"/>
    <col min="2563" max="2565" width="32.88671875" style="336" customWidth="1"/>
    <col min="2566" max="2816" width="9.109375" style="336"/>
    <col min="2817" max="2817" width="8.109375" style="336" customWidth="1"/>
    <col min="2818" max="2818" width="41" style="336" customWidth="1"/>
    <col min="2819" max="2821" width="32.88671875" style="336" customWidth="1"/>
    <col min="2822" max="3072" width="9.109375" style="336"/>
    <col min="3073" max="3073" width="8.109375" style="336" customWidth="1"/>
    <col min="3074" max="3074" width="41" style="336" customWidth="1"/>
    <col min="3075" max="3077" width="32.88671875" style="336" customWidth="1"/>
    <col min="3078" max="3328" width="9.109375" style="336"/>
    <col min="3329" max="3329" width="8.109375" style="336" customWidth="1"/>
    <col min="3330" max="3330" width="41" style="336" customWidth="1"/>
    <col min="3331" max="3333" width="32.88671875" style="336" customWidth="1"/>
    <col min="3334" max="3584" width="9.109375" style="336"/>
    <col min="3585" max="3585" width="8.109375" style="336" customWidth="1"/>
    <col min="3586" max="3586" width="41" style="336" customWidth="1"/>
    <col min="3587" max="3589" width="32.88671875" style="336" customWidth="1"/>
    <col min="3590" max="3840" width="9.109375" style="336"/>
    <col min="3841" max="3841" width="8.109375" style="336" customWidth="1"/>
    <col min="3842" max="3842" width="41" style="336" customWidth="1"/>
    <col min="3843" max="3845" width="32.88671875" style="336" customWidth="1"/>
    <col min="3846" max="4096" width="9.109375" style="336"/>
    <col min="4097" max="4097" width="8.109375" style="336" customWidth="1"/>
    <col min="4098" max="4098" width="41" style="336" customWidth="1"/>
    <col min="4099" max="4101" width="32.88671875" style="336" customWidth="1"/>
    <col min="4102" max="4352" width="9.109375" style="336"/>
    <col min="4353" max="4353" width="8.109375" style="336" customWidth="1"/>
    <col min="4354" max="4354" width="41" style="336" customWidth="1"/>
    <col min="4355" max="4357" width="32.88671875" style="336" customWidth="1"/>
    <col min="4358" max="4608" width="9.109375" style="336"/>
    <col min="4609" max="4609" width="8.109375" style="336" customWidth="1"/>
    <col min="4610" max="4610" width="41" style="336" customWidth="1"/>
    <col min="4611" max="4613" width="32.88671875" style="336" customWidth="1"/>
    <col min="4614" max="4864" width="9.109375" style="336"/>
    <col min="4865" max="4865" width="8.109375" style="336" customWidth="1"/>
    <col min="4866" max="4866" width="41" style="336" customWidth="1"/>
    <col min="4867" max="4869" width="32.88671875" style="336" customWidth="1"/>
    <col min="4870" max="5120" width="9.109375" style="336"/>
    <col min="5121" max="5121" width="8.109375" style="336" customWidth="1"/>
    <col min="5122" max="5122" width="41" style="336" customWidth="1"/>
    <col min="5123" max="5125" width="32.88671875" style="336" customWidth="1"/>
    <col min="5126" max="5376" width="9.109375" style="336"/>
    <col min="5377" max="5377" width="8.109375" style="336" customWidth="1"/>
    <col min="5378" max="5378" width="41" style="336" customWidth="1"/>
    <col min="5379" max="5381" width="32.88671875" style="336" customWidth="1"/>
    <col min="5382" max="5632" width="9.109375" style="336"/>
    <col min="5633" max="5633" width="8.109375" style="336" customWidth="1"/>
    <col min="5634" max="5634" width="41" style="336" customWidth="1"/>
    <col min="5635" max="5637" width="32.88671875" style="336" customWidth="1"/>
    <col min="5638" max="5888" width="9.109375" style="336"/>
    <col min="5889" max="5889" width="8.109375" style="336" customWidth="1"/>
    <col min="5890" max="5890" width="41" style="336" customWidth="1"/>
    <col min="5891" max="5893" width="32.88671875" style="336" customWidth="1"/>
    <col min="5894" max="6144" width="9.109375" style="336"/>
    <col min="6145" max="6145" width="8.109375" style="336" customWidth="1"/>
    <col min="6146" max="6146" width="41" style="336" customWidth="1"/>
    <col min="6147" max="6149" width="32.88671875" style="336" customWidth="1"/>
    <col min="6150" max="6400" width="9.109375" style="336"/>
    <col min="6401" max="6401" width="8.109375" style="336" customWidth="1"/>
    <col min="6402" max="6402" width="41" style="336" customWidth="1"/>
    <col min="6403" max="6405" width="32.88671875" style="336" customWidth="1"/>
    <col min="6406" max="6656" width="9.109375" style="336"/>
    <col min="6657" max="6657" width="8.109375" style="336" customWidth="1"/>
    <col min="6658" max="6658" width="41" style="336" customWidth="1"/>
    <col min="6659" max="6661" width="32.88671875" style="336" customWidth="1"/>
    <col min="6662" max="6912" width="9.109375" style="336"/>
    <col min="6913" max="6913" width="8.109375" style="336" customWidth="1"/>
    <col min="6914" max="6914" width="41" style="336" customWidth="1"/>
    <col min="6915" max="6917" width="32.88671875" style="336" customWidth="1"/>
    <col min="6918" max="7168" width="9.109375" style="336"/>
    <col min="7169" max="7169" width="8.109375" style="336" customWidth="1"/>
    <col min="7170" max="7170" width="41" style="336" customWidth="1"/>
    <col min="7171" max="7173" width="32.88671875" style="336" customWidth="1"/>
    <col min="7174" max="7424" width="9.109375" style="336"/>
    <col min="7425" max="7425" width="8.109375" style="336" customWidth="1"/>
    <col min="7426" max="7426" width="41" style="336" customWidth="1"/>
    <col min="7427" max="7429" width="32.88671875" style="336" customWidth="1"/>
    <col min="7430" max="7680" width="9.109375" style="336"/>
    <col min="7681" max="7681" width="8.109375" style="336" customWidth="1"/>
    <col min="7682" max="7682" width="41" style="336" customWidth="1"/>
    <col min="7683" max="7685" width="32.88671875" style="336" customWidth="1"/>
    <col min="7686" max="7936" width="9.109375" style="336"/>
    <col min="7937" max="7937" width="8.109375" style="336" customWidth="1"/>
    <col min="7938" max="7938" width="41" style="336" customWidth="1"/>
    <col min="7939" max="7941" width="32.88671875" style="336" customWidth="1"/>
    <col min="7942" max="8192" width="9.109375" style="336"/>
    <col min="8193" max="8193" width="8.109375" style="336" customWidth="1"/>
    <col min="8194" max="8194" width="41" style="336" customWidth="1"/>
    <col min="8195" max="8197" width="32.88671875" style="336" customWidth="1"/>
    <col min="8198" max="8448" width="9.109375" style="336"/>
    <col min="8449" max="8449" width="8.109375" style="336" customWidth="1"/>
    <col min="8450" max="8450" width="41" style="336" customWidth="1"/>
    <col min="8451" max="8453" width="32.88671875" style="336" customWidth="1"/>
    <col min="8454" max="8704" width="9.109375" style="336"/>
    <col min="8705" max="8705" width="8.109375" style="336" customWidth="1"/>
    <col min="8706" max="8706" width="41" style="336" customWidth="1"/>
    <col min="8707" max="8709" width="32.88671875" style="336" customWidth="1"/>
    <col min="8710" max="8960" width="9.109375" style="336"/>
    <col min="8961" max="8961" width="8.109375" style="336" customWidth="1"/>
    <col min="8962" max="8962" width="41" style="336" customWidth="1"/>
    <col min="8963" max="8965" width="32.88671875" style="336" customWidth="1"/>
    <col min="8966" max="9216" width="9.109375" style="336"/>
    <col min="9217" max="9217" width="8.109375" style="336" customWidth="1"/>
    <col min="9218" max="9218" width="41" style="336" customWidth="1"/>
    <col min="9219" max="9221" width="32.88671875" style="336" customWidth="1"/>
    <col min="9222" max="9472" width="9.109375" style="336"/>
    <col min="9473" max="9473" width="8.109375" style="336" customWidth="1"/>
    <col min="9474" max="9474" width="41" style="336" customWidth="1"/>
    <col min="9475" max="9477" width="32.88671875" style="336" customWidth="1"/>
    <col min="9478" max="9728" width="9.109375" style="336"/>
    <col min="9729" max="9729" width="8.109375" style="336" customWidth="1"/>
    <col min="9730" max="9730" width="41" style="336" customWidth="1"/>
    <col min="9731" max="9733" width="32.88671875" style="336" customWidth="1"/>
    <col min="9734" max="9984" width="9.109375" style="336"/>
    <col min="9985" max="9985" width="8.109375" style="336" customWidth="1"/>
    <col min="9986" max="9986" width="41" style="336" customWidth="1"/>
    <col min="9987" max="9989" width="32.88671875" style="336" customWidth="1"/>
    <col min="9990" max="10240" width="9.109375" style="336"/>
    <col min="10241" max="10241" width="8.109375" style="336" customWidth="1"/>
    <col min="10242" max="10242" width="41" style="336" customWidth="1"/>
    <col min="10243" max="10245" width="32.88671875" style="336" customWidth="1"/>
    <col min="10246" max="10496" width="9.109375" style="336"/>
    <col min="10497" max="10497" width="8.109375" style="336" customWidth="1"/>
    <col min="10498" max="10498" width="41" style="336" customWidth="1"/>
    <col min="10499" max="10501" width="32.88671875" style="336" customWidth="1"/>
    <col min="10502" max="10752" width="9.109375" style="336"/>
    <col min="10753" max="10753" width="8.109375" style="336" customWidth="1"/>
    <col min="10754" max="10754" width="41" style="336" customWidth="1"/>
    <col min="10755" max="10757" width="32.88671875" style="336" customWidth="1"/>
    <col min="10758" max="11008" width="9.109375" style="336"/>
    <col min="11009" max="11009" width="8.109375" style="336" customWidth="1"/>
    <col min="11010" max="11010" width="41" style="336" customWidth="1"/>
    <col min="11011" max="11013" width="32.88671875" style="336" customWidth="1"/>
    <col min="11014" max="11264" width="9.109375" style="336"/>
    <col min="11265" max="11265" width="8.109375" style="336" customWidth="1"/>
    <col min="11266" max="11266" width="41" style="336" customWidth="1"/>
    <col min="11267" max="11269" width="32.88671875" style="336" customWidth="1"/>
    <col min="11270" max="11520" width="9.109375" style="336"/>
    <col min="11521" max="11521" width="8.109375" style="336" customWidth="1"/>
    <col min="11522" max="11522" width="41" style="336" customWidth="1"/>
    <col min="11523" max="11525" width="32.88671875" style="336" customWidth="1"/>
    <col min="11526" max="11776" width="9.109375" style="336"/>
    <col min="11777" max="11777" width="8.109375" style="336" customWidth="1"/>
    <col min="11778" max="11778" width="41" style="336" customWidth="1"/>
    <col min="11779" max="11781" width="32.88671875" style="336" customWidth="1"/>
    <col min="11782" max="12032" width="9.109375" style="336"/>
    <col min="12033" max="12033" width="8.109375" style="336" customWidth="1"/>
    <col min="12034" max="12034" width="41" style="336" customWidth="1"/>
    <col min="12035" max="12037" width="32.88671875" style="336" customWidth="1"/>
    <col min="12038" max="12288" width="9.109375" style="336"/>
    <col min="12289" max="12289" width="8.109375" style="336" customWidth="1"/>
    <col min="12290" max="12290" width="41" style="336" customWidth="1"/>
    <col min="12291" max="12293" width="32.88671875" style="336" customWidth="1"/>
    <col min="12294" max="12544" width="9.109375" style="336"/>
    <col min="12545" max="12545" width="8.109375" style="336" customWidth="1"/>
    <col min="12546" max="12546" width="41" style="336" customWidth="1"/>
    <col min="12547" max="12549" width="32.88671875" style="336" customWidth="1"/>
    <col min="12550" max="12800" width="9.109375" style="336"/>
    <col min="12801" max="12801" width="8.109375" style="336" customWidth="1"/>
    <col min="12802" max="12802" width="41" style="336" customWidth="1"/>
    <col min="12803" max="12805" width="32.88671875" style="336" customWidth="1"/>
    <col min="12806" max="13056" width="9.109375" style="336"/>
    <col min="13057" max="13057" width="8.109375" style="336" customWidth="1"/>
    <col min="13058" max="13058" width="41" style="336" customWidth="1"/>
    <col min="13059" max="13061" width="32.88671875" style="336" customWidth="1"/>
    <col min="13062" max="13312" width="9.109375" style="336"/>
    <col min="13313" max="13313" width="8.109375" style="336" customWidth="1"/>
    <col min="13314" max="13314" width="41" style="336" customWidth="1"/>
    <col min="13315" max="13317" width="32.88671875" style="336" customWidth="1"/>
    <col min="13318" max="13568" width="9.109375" style="336"/>
    <col min="13569" max="13569" width="8.109375" style="336" customWidth="1"/>
    <col min="13570" max="13570" width="41" style="336" customWidth="1"/>
    <col min="13571" max="13573" width="32.88671875" style="336" customWidth="1"/>
    <col min="13574" max="13824" width="9.109375" style="336"/>
    <col min="13825" max="13825" width="8.109375" style="336" customWidth="1"/>
    <col min="13826" max="13826" width="41" style="336" customWidth="1"/>
    <col min="13827" max="13829" width="32.88671875" style="336" customWidth="1"/>
    <col min="13830" max="14080" width="9.109375" style="336"/>
    <col min="14081" max="14081" width="8.109375" style="336" customWidth="1"/>
    <col min="14082" max="14082" width="41" style="336" customWidth="1"/>
    <col min="14083" max="14085" width="32.88671875" style="336" customWidth="1"/>
    <col min="14086" max="14336" width="9.109375" style="336"/>
    <col min="14337" max="14337" width="8.109375" style="336" customWidth="1"/>
    <col min="14338" max="14338" width="41" style="336" customWidth="1"/>
    <col min="14339" max="14341" width="32.88671875" style="336" customWidth="1"/>
    <col min="14342" max="14592" width="9.109375" style="336"/>
    <col min="14593" max="14593" width="8.109375" style="336" customWidth="1"/>
    <col min="14594" max="14594" width="41" style="336" customWidth="1"/>
    <col min="14595" max="14597" width="32.88671875" style="336" customWidth="1"/>
    <col min="14598" max="14848" width="9.109375" style="336"/>
    <col min="14849" max="14849" width="8.109375" style="336" customWidth="1"/>
    <col min="14850" max="14850" width="41" style="336" customWidth="1"/>
    <col min="14851" max="14853" width="32.88671875" style="336" customWidth="1"/>
    <col min="14854" max="15104" width="9.109375" style="336"/>
    <col min="15105" max="15105" width="8.109375" style="336" customWidth="1"/>
    <col min="15106" max="15106" width="41" style="336" customWidth="1"/>
    <col min="15107" max="15109" width="32.88671875" style="336" customWidth="1"/>
    <col min="15110" max="15360" width="9.109375" style="336"/>
    <col min="15361" max="15361" width="8.109375" style="336" customWidth="1"/>
    <col min="15362" max="15362" width="41" style="336" customWidth="1"/>
    <col min="15363" max="15365" width="32.88671875" style="336" customWidth="1"/>
    <col min="15366" max="15616" width="9.109375" style="336"/>
    <col min="15617" max="15617" width="8.109375" style="336" customWidth="1"/>
    <col min="15618" max="15618" width="41" style="336" customWidth="1"/>
    <col min="15619" max="15621" width="32.88671875" style="336" customWidth="1"/>
    <col min="15622" max="15872" width="9.109375" style="336"/>
    <col min="15873" max="15873" width="8.109375" style="336" customWidth="1"/>
    <col min="15874" max="15874" width="41" style="336" customWidth="1"/>
    <col min="15875" max="15877" width="32.88671875" style="336" customWidth="1"/>
    <col min="15878" max="16128" width="9.109375" style="336"/>
    <col min="16129" max="16129" width="8.109375" style="336" customWidth="1"/>
    <col min="16130" max="16130" width="41" style="336" customWidth="1"/>
    <col min="16131" max="16133" width="32.88671875" style="336" customWidth="1"/>
    <col min="16134" max="16384" width="9.109375" style="336"/>
  </cols>
  <sheetData>
    <row r="1" spans="1:5" s="228" customFormat="1" ht="38.25" customHeight="1" x14ac:dyDescent="0.25">
      <c r="A1" s="694" t="s">
        <v>950</v>
      </c>
      <c r="B1" s="695"/>
      <c r="C1" s="695"/>
      <c r="D1" s="695"/>
      <c r="E1" s="696"/>
    </row>
    <row r="2" spans="1:5" s="228" customFormat="1" ht="96" customHeight="1" x14ac:dyDescent="0.25">
      <c r="A2" s="634" t="s">
        <v>835</v>
      </c>
      <c r="B2" s="633" t="s">
        <v>315</v>
      </c>
      <c r="C2" s="633" t="s">
        <v>912</v>
      </c>
      <c r="D2" s="633" t="s">
        <v>913</v>
      </c>
      <c r="E2" s="635" t="s">
        <v>914</v>
      </c>
    </row>
    <row r="3" spans="1:5" ht="15" x14ac:dyDescent="0.25">
      <c r="A3" s="237">
        <v>1</v>
      </c>
      <c r="B3" s="229">
        <v>2</v>
      </c>
      <c r="C3" s="229">
        <v>3</v>
      </c>
      <c r="D3" s="229">
        <v>4</v>
      </c>
      <c r="E3" s="238">
        <v>5</v>
      </c>
    </row>
    <row r="4" spans="1:5" ht="26.4" x14ac:dyDescent="0.25">
      <c r="A4" s="239" t="s">
        <v>468</v>
      </c>
      <c r="B4" s="230" t="s">
        <v>915</v>
      </c>
      <c r="C4" s="231">
        <v>3031372</v>
      </c>
      <c r="D4" s="231">
        <v>3031372</v>
      </c>
      <c r="E4" s="240">
        <v>0</v>
      </c>
    </row>
    <row r="5" spans="1:5" ht="39.6" x14ac:dyDescent="0.25">
      <c r="A5" s="241" t="s">
        <v>473</v>
      </c>
      <c r="B5" s="232" t="s">
        <v>916</v>
      </c>
      <c r="C5" s="233">
        <v>3031372</v>
      </c>
      <c r="D5" s="233">
        <v>3031372</v>
      </c>
      <c r="E5" s="242">
        <v>0</v>
      </c>
    </row>
    <row r="6" spans="1:5" ht="26.4" x14ac:dyDescent="0.25">
      <c r="A6" s="241" t="s">
        <v>477</v>
      </c>
      <c r="B6" s="232" t="s">
        <v>917</v>
      </c>
      <c r="C6" s="233">
        <v>3031372</v>
      </c>
      <c r="D6" s="233">
        <v>3031372</v>
      </c>
      <c r="E6" s="242">
        <v>0</v>
      </c>
    </row>
    <row r="7" spans="1:5" ht="39.6" x14ac:dyDescent="0.25">
      <c r="A7" s="241" t="s">
        <v>918</v>
      </c>
      <c r="B7" s="232" t="s">
        <v>919</v>
      </c>
      <c r="C7" s="233">
        <v>3031372</v>
      </c>
      <c r="D7" s="233">
        <v>3031372</v>
      </c>
      <c r="E7" s="242">
        <v>0</v>
      </c>
    </row>
    <row r="8" spans="1:5" ht="26.4" x14ac:dyDescent="0.25">
      <c r="A8" s="241" t="s">
        <v>492</v>
      </c>
      <c r="B8" s="232" t="s">
        <v>920</v>
      </c>
      <c r="C8" s="233">
        <v>3031372</v>
      </c>
      <c r="D8" s="233">
        <v>3031372</v>
      </c>
      <c r="E8" s="242">
        <v>0</v>
      </c>
    </row>
    <row r="9" spans="1:5" ht="26.4" x14ac:dyDescent="0.25">
      <c r="A9" s="241" t="s">
        <v>921</v>
      </c>
      <c r="B9" s="232" t="s">
        <v>922</v>
      </c>
      <c r="C9" s="233">
        <v>3031372</v>
      </c>
      <c r="D9" s="233">
        <v>3031372</v>
      </c>
      <c r="E9" s="242">
        <v>0</v>
      </c>
    </row>
    <row r="10" spans="1:5" ht="13.8" thickBot="1" x14ac:dyDescent="0.3">
      <c r="A10" s="243" t="s">
        <v>923</v>
      </c>
      <c r="B10" s="244" t="s">
        <v>924</v>
      </c>
      <c r="C10" s="245">
        <v>3031372</v>
      </c>
      <c r="D10" s="245">
        <v>3031372</v>
      </c>
      <c r="E10" s="246">
        <v>0</v>
      </c>
    </row>
  </sheetData>
  <mergeCells count="1">
    <mergeCell ref="A1:E1"/>
  </mergeCells>
  <printOptions horizontalCentered="1"/>
  <pageMargins left="0.11811023622047245" right="0.11811023622047245" top="1.1417322834645669" bottom="0.15748031496062992" header="0.31496062992125984" footer="0.31496062992125984"/>
  <pageSetup paperSize="9" orientation="landscape" r:id="rId1"/>
  <headerFooter>
    <oddHeader>&amp;LPécsely Község Önkormányzata&amp;C
az önkormányzat 2016. évi költségvetési gazdálkodási beszámolójáról szóló
 8/2017. (V.30.) önkormányzati rendeletéhez&amp;R18.a.sz. melléklet
&amp;P. oldal
 forint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view="pageLayout" topLeftCell="B1" zoomScaleNormal="100" workbookViewId="0">
      <selection activeCell="B2" sqref="B2"/>
    </sheetView>
  </sheetViews>
  <sheetFormatPr defaultRowHeight="13.2" x14ac:dyDescent="0.25"/>
  <cols>
    <col min="1" max="1" width="8.109375" style="336" customWidth="1"/>
    <col min="2" max="2" width="41" style="336" customWidth="1"/>
    <col min="3" max="3" width="12.5546875" style="336" customWidth="1"/>
    <col min="4" max="4" width="8" style="336" customWidth="1"/>
    <col min="5" max="5" width="9.88671875" style="336" customWidth="1"/>
    <col min="6" max="6" width="12.88671875" style="336" customWidth="1"/>
    <col min="7" max="7" width="8.44140625" style="336" customWidth="1"/>
    <col min="8" max="8" width="17.5546875" style="336" customWidth="1"/>
    <col min="9" max="9" width="11.6640625" style="336" customWidth="1"/>
    <col min="10" max="10" width="9.88671875" style="336" customWidth="1"/>
    <col min="11" max="11" width="16.88671875" style="336" customWidth="1"/>
    <col min="12" max="256" width="9.109375" style="336"/>
    <col min="257" max="257" width="8.109375" style="336" customWidth="1"/>
    <col min="258" max="258" width="41" style="336" customWidth="1"/>
    <col min="259" max="267" width="32.88671875" style="336" customWidth="1"/>
    <col min="268" max="512" width="9.109375" style="336"/>
    <col min="513" max="513" width="8.109375" style="336" customWidth="1"/>
    <col min="514" max="514" width="41" style="336" customWidth="1"/>
    <col min="515" max="523" width="32.88671875" style="336" customWidth="1"/>
    <col min="524" max="768" width="9.109375" style="336"/>
    <col min="769" max="769" width="8.109375" style="336" customWidth="1"/>
    <col min="770" max="770" width="41" style="336" customWidth="1"/>
    <col min="771" max="779" width="32.88671875" style="336" customWidth="1"/>
    <col min="780" max="1024" width="9.109375" style="336"/>
    <col min="1025" max="1025" width="8.109375" style="336" customWidth="1"/>
    <col min="1026" max="1026" width="41" style="336" customWidth="1"/>
    <col min="1027" max="1035" width="32.88671875" style="336" customWidth="1"/>
    <col min="1036" max="1280" width="9.109375" style="336"/>
    <col min="1281" max="1281" width="8.109375" style="336" customWidth="1"/>
    <col min="1282" max="1282" width="41" style="336" customWidth="1"/>
    <col min="1283" max="1291" width="32.88671875" style="336" customWidth="1"/>
    <col min="1292" max="1536" width="9.109375" style="336"/>
    <col min="1537" max="1537" width="8.109375" style="336" customWidth="1"/>
    <col min="1538" max="1538" width="41" style="336" customWidth="1"/>
    <col min="1539" max="1547" width="32.88671875" style="336" customWidth="1"/>
    <col min="1548" max="1792" width="9.109375" style="336"/>
    <col min="1793" max="1793" width="8.109375" style="336" customWidth="1"/>
    <col min="1794" max="1794" width="41" style="336" customWidth="1"/>
    <col min="1795" max="1803" width="32.88671875" style="336" customWidth="1"/>
    <col min="1804" max="2048" width="9.109375" style="336"/>
    <col min="2049" max="2049" width="8.109375" style="336" customWidth="1"/>
    <col min="2050" max="2050" width="41" style="336" customWidth="1"/>
    <col min="2051" max="2059" width="32.88671875" style="336" customWidth="1"/>
    <col min="2060" max="2304" width="9.109375" style="336"/>
    <col min="2305" max="2305" width="8.109375" style="336" customWidth="1"/>
    <col min="2306" max="2306" width="41" style="336" customWidth="1"/>
    <col min="2307" max="2315" width="32.88671875" style="336" customWidth="1"/>
    <col min="2316" max="2560" width="9.109375" style="336"/>
    <col min="2561" max="2561" width="8.109375" style="336" customWidth="1"/>
    <col min="2562" max="2562" width="41" style="336" customWidth="1"/>
    <col min="2563" max="2571" width="32.88671875" style="336" customWidth="1"/>
    <col min="2572" max="2816" width="9.109375" style="336"/>
    <col min="2817" max="2817" width="8.109375" style="336" customWidth="1"/>
    <col min="2818" max="2818" width="41" style="336" customWidth="1"/>
    <col min="2819" max="2827" width="32.88671875" style="336" customWidth="1"/>
    <col min="2828" max="3072" width="9.109375" style="336"/>
    <col min="3073" max="3073" width="8.109375" style="336" customWidth="1"/>
    <col min="3074" max="3074" width="41" style="336" customWidth="1"/>
    <col min="3075" max="3083" width="32.88671875" style="336" customWidth="1"/>
    <col min="3084" max="3328" width="9.109375" style="336"/>
    <col min="3329" max="3329" width="8.109375" style="336" customWidth="1"/>
    <col min="3330" max="3330" width="41" style="336" customWidth="1"/>
    <col min="3331" max="3339" width="32.88671875" style="336" customWidth="1"/>
    <col min="3340" max="3584" width="9.109375" style="336"/>
    <col min="3585" max="3585" width="8.109375" style="336" customWidth="1"/>
    <col min="3586" max="3586" width="41" style="336" customWidth="1"/>
    <col min="3587" max="3595" width="32.88671875" style="336" customWidth="1"/>
    <col min="3596" max="3840" width="9.109375" style="336"/>
    <col min="3841" max="3841" width="8.109375" style="336" customWidth="1"/>
    <col min="3842" max="3842" width="41" style="336" customWidth="1"/>
    <col min="3843" max="3851" width="32.88671875" style="336" customWidth="1"/>
    <col min="3852" max="4096" width="9.109375" style="336"/>
    <col min="4097" max="4097" width="8.109375" style="336" customWidth="1"/>
    <col min="4098" max="4098" width="41" style="336" customWidth="1"/>
    <col min="4099" max="4107" width="32.88671875" style="336" customWidth="1"/>
    <col min="4108" max="4352" width="9.109375" style="336"/>
    <col min="4353" max="4353" width="8.109375" style="336" customWidth="1"/>
    <col min="4354" max="4354" width="41" style="336" customWidth="1"/>
    <col min="4355" max="4363" width="32.88671875" style="336" customWidth="1"/>
    <col min="4364" max="4608" width="9.109375" style="336"/>
    <col min="4609" max="4609" width="8.109375" style="336" customWidth="1"/>
    <col min="4610" max="4610" width="41" style="336" customWidth="1"/>
    <col min="4611" max="4619" width="32.88671875" style="336" customWidth="1"/>
    <col min="4620" max="4864" width="9.109375" style="336"/>
    <col min="4865" max="4865" width="8.109375" style="336" customWidth="1"/>
    <col min="4866" max="4866" width="41" style="336" customWidth="1"/>
    <col min="4867" max="4875" width="32.88671875" style="336" customWidth="1"/>
    <col min="4876" max="5120" width="9.109375" style="336"/>
    <col min="5121" max="5121" width="8.109375" style="336" customWidth="1"/>
    <col min="5122" max="5122" width="41" style="336" customWidth="1"/>
    <col min="5123" max="5131" width="32.88671875" style="336" customWidth="1"/>
    <col min="5132" max="5376" width="9.109375" style="336"/>
    <col min="5377" max="5377" width="8.109375" style="336" customWidth="1"/>
    <col min="5378" max="5378" width="41" style="336" customWidth="1"/>
    <col min="5379" max="5387" width="32.88671875" style="336" customWidth="1"/>
    <col min="5388" max="5632" width="9.109375" style="336"/>
    <col min="5633" max="5633" width="8.109375" style="336" customWidth="1"/>
    <col min="5634" max="5634" width="41" style="336" customWidth="1"/>
    <col min="5635" max="5643" width="32.88671875" style="336" customWidth="1"/>
    <col min="5644" max="5888" width="9.109375" style="336"/>
    <col min="5889" max="5889" width="8.109375" style="336" customWidth="1"/>
    <col min="5890" max="5890" width="41" style="336" customWidth="1"/>
    <col min="5891" max="5899" width="32.88671875" style="336" customWidth="1"/>
    <col min="5900" max="6144" width="9.109375" style="336"/>
    <col min="6145" max="6145" width="8.109375" style="336" customWidth="1"/>
    <col min="6146" max="6146" width="41" style="336" customWidth="1"/>
    <col min="6147" max="6155" width="32.88671875" style="336" customWidth="1"/>
    <col min="6156" max="6400" width="9.109375" style="336"/>
    <col min="6401" max="6401" width="8.109375" style="336" customWidth="1"/>
    <col min="6402" max="6402" width="41" style="336" customWidth="1"/>
    <col min="6403" max="6411" width="32.88671875" style="336" customWidth="1"/>
    <col min="6412" max="6656" width="9.109375" style="336"/>
    <col min="6657" max="6657" width="8.109375" style="336" customWidth="1"/>
    <col min="6658" max="6658" width="41" style="336" customWidth="1"/>
    <col min="6659" max="6667" width="32.88671875" style="336" customWidth="1"/>
    <col min="6668" max="6912" width="9.109375" style="336"/>
    <col min="6913" max="6913" width="8.109375" style="336" customWidth="1"/>
    <col min="6914" max="6914" width="41" style="336" customWidth="1"/>
    <col min="6915" max="6923" width="32.88671875" style="336" customWidth="1"/>
    <col min="6924" max="7168" width="9.109375" style="336"/>
    <col min="7169" max="7169" width="8.109375" style="336" customWidth="1"/>
    <col min="7170" max="7170" width="41" style="336" customWidth="1"/>
    <col min="7171" max="7179" width="32.88671875" style="336" customWidth="1"/>
    <col min="7180" max="7424" width="9.109375" style="336"/>
    <col min="7425" max="7425" width="8.109375" style="336" customWidth="1"/>
    <col min="7426" max="7426" width="41" style="336" customWidth="1"/>
    <col min="7427" max="7435" width="32.88671875" style="336" customWidth="1"/>
    <col min="7436" max="7680" width="9.109375" style="336"/>
    <col min="7681" max="7681" width="8.109375" style="336" customWidth="1"/>
    <col min="7682" max="7682" width="41" style="336" customWidth="1"/>
    <col min="7683" max="7691" width="32.88671875" style="336" customWidth="1"/>
    <col min="7692" max="7936" width="9.109375" style="336"/>
    <col min="7937" max="7937" width="8.109375" style="336" customWidth="1"/>
    <col min="7938" max="7938" width="41" style="336" customWidth="1"/>
    <col min="7939" max="7947" width="32.88671875" style="336" customWidth="1"/>
    <col min="7948" max="8192" width="9.109375" style="336"/>
    <col min="8193" max="8193" width="8.109375" style="336" customWidth="1"/>
    <col min="8194" max="8194" width="41" style="336" customWidth="1"/>
    <col min="8195" max="8203" width="32.88671875" style="336" customWidth="1"/>
    <col min="8204" max="8448" width="9.109375" style="336"/>
    <col min="8449" max="8449" width="8.109375" style="336" customWidth="1"/>
    <col min="8450" max="8450" width="41" style="336" customWidth="1"/>
    <col min="8451" max="8459" width="32.88671875" style="336" customWidth="1"/>
    <col min="8460" max="8704" width="9.109375" style="336"/>
    <col min="8705" max="8705" width="8.109375" style="336" customWidth="1"/>
    <col min="8706" max="8706" width="41" style="336" customWidth="1"/>
    <col min="8707" max="8715" width="32.88671875" style="336" customWidth="1"/>
    <col min="8716" max="8960" width="9.109375" style="336"/>
    <col min="8961" max="8961" width="8.109375" style="336" customWidth="1"/>
    <col min="8962" max="8962" width="41" style="336" customWidth="1"/>
    <col min="8963" max="8971" width="32.88671875" style="336" customWidth="1"/>
    <col min="8972" max="9216" width="9.109375" style="336"/>
    <col min="9217" max="9217" width="8.109375" style="336" customWidth="1"/>
    <col min="9218" max="9218" width="41" style="336" customWidth="1"/>
    <col min="9219" max="9227" width="32.88671875" style="336" customWidth="1"/>
    <col min="9228" max="9472" width="9.109375" style="336"/>
    <col min="9473" max="9473" width="8.109375" style="336" customWidth="1"/>
    <col min="9474" max="9474" width="41" style="336" customWidth="1"/>
    <col min="9475" max="9483" width="32.88671875" style="336" customWidth="1"/>
    <col min="9484" max="9728" width="9.109375" style="336"/>
    <col min="9729" max="9729" width="8.109375" style="336" customWidth="1"/>
    <col min="9730" max="9730" width="41" style="336" customWidth="1"/>
    <col min="9731" max="9739" width="32.88671875" style="336" customWidth="1"/>
    <col min="9740" max="9984" width="9.109375" style="336"/>
    <col min="9985" max="9985" width="8.109375" style="336" customWidth="1"/>
    <col min="9986" max="9986" width="41" style="336" customWidth="1"/>
    <col min="9987" max="9995" width="32.88671875" style="336" customWidth="1"/>
    <col min="9996" max="10240" width="9.109375" style="336"/>
    <col min="10241" max="10241" width="8.109375" style="336" customWidth="1"/>
    <col min="10242" max="10242" width="41" style="336" customWidth="1"/>
    <col min="10243" max="10251" width="32.88671875" style="336" customWidth="1"/>
    <col min="10252" max="10496" width="9.109375" style="336"/>
    <col min="10497" max="10497" width="8.109375" style="336" customWidth="1"/>
    <col min="10498" max="10498" width="41" style="336" customWidth="1"/>
    <col min="10499" max="10507" width="32.88671875" style="336" customWidth="1"/>
    <col min="10508" max="10752" width="9.109375" style="336"/>
    <col min="10753" max="10753" width="8.109375" style="336" customWidth="1"/>
    <col min="10754" max="10754" width="41" style="336" customWidth="1"/>
    <col min="10755" max="10763" width="32.88671875" style="336" customWidth="1"/>
    <col min="10764" max="11008" width="9.109375" style="336"/>
    <col min="11009" max="11009" width="8.109375" style="336" customWidth="1"/>
    <col min="11010" max="11010" width="41" style="336" customWidth="1"/>
    <col min="11011" max="11019" width="32.88671875" style="336" customWidth="1"/>
    <col min="11020" max="11264" width="9.109375" style="336"/>
    <col min="11265" max="11265" width="8.109375" style="336" customWidth="1"/>
    <col min="11266" max="11266" width="41" style="336" customWidth="1"/>
    <col min="11267" max="11275" width="32.88671875" style="336" customWidth="1"/>
    <col min="11276" max="11520" width="9.109375" style="336"/>
    <col min="11521" max="11521" width="8.109375" style="336" customWidth="1"/>
    <col min="11522" max="11522" width="41" style="336" customWidth="1"/>
    <col min="11523" max="11531" width="32.88671875" style="336" customWidth="1"/>
    <col min="11532" max="11776" width="9.109375" style="336"/>
    <col min="11777" max="11777" width="8.109375" style="336" customWidth="1"/>
    <col min="11778" max="11778" width="41" style="336" customWidth="1"/>
    <col min="11779" max="11787" width="32.88671875" style="336" customWidth="1"/>
    <col min="11788" max="12032" width="9.109375" style="336"/>
    <col min="12033" max="12033" width="8.109375" style="336" customWidth="1"/>
    <col min="12034" max="12034" width="41" style="336" customWidth="1"/>
    <col min="12035" max="12043" width="32.88671875" style="336" customWidth="1"/>
    <col min="12044" max="12288" width="9.109375" style="336"/>
    <col min="12289" max="12289" width="8.109375" style="336" customWidth="1"/>
    <col min="12290" max="12290" width="41" style="336" customWidth="1"/>
    <col min="12291" max="12299" width="32.88671875" style="336" customWidth="1"/>
    <col min="12300" max="12544" width="9.109375" style="336"/>
    <col min="12545" max="12545" width="8.109375" style="336" customWidth="1"/>
    <col min="12546" max="12546" width="41" style="336" customWidth="1"/>
    <col min="12547" max="12555" width="32.88671875" style="336" customWidth="1"/>
    <col min="12556" max="12800" width="9.109375" style="336"/>
    <col min="12801" max="12801" width="8.109375" style="336" customWidth="1"/>
    <col min="12802" max="12802" width="41" style="336" customWidth="1"/>
    <col min="12803" max="12811" width="32.88671875" style="336" customWidth="1"/>
    <col min="12812" max="13056" width="9.109375" style="336"/>
    <col min="13057" max="13057" width="8.109375" style="336" customWidth="1"/>
    <col min="13058" max="13058" width="41" style="336" customWidth="1"/>
    <col min="13059" max="13067" width="32.88671875" style="336" customWidth="1"/>
    <col min="13068" max="13312" width="9.109375" style="336"/>
    <col min="13313" max="13313" width="8.109375" style="336" customWidth="1"/>
    <col min="13314" max="13314" width="41" style="336" customWidth="1"/>
    <col min="13315" max="13323" width="32.88671875" style="336" customWidth="1"/>
    <col min="13324" max="13568" width="9.109375" style="336"/>
    <col min="13569" max="13569" width="8.109375" style="336" customWidth="1"/>
    <col min="13570" max="13570" width="41" style="336" customWidth="1"/>
    <col min="13571" max="13579" width="32.88671875" style="336" customWidth="1"/>
    <col min="13580" max="13824" width="9.109375" style="336"/>
    <col min="13825" max="13825" width="8.109375" style="336" customWidth="1"/>
    <col min="13826" max="13826" width="41" style="336" customWidth="1"/>
    <col min="13827" max="13835" width="32.88671875" style="336" customWidth="1"/>
    <col min="13836" max="14080" width="9.109375" style="336"/>
    <col min="14081" max="14081" width="8.109375" style="336" customWidth="1"/>
    <col min="14082" max="14082" width="41" style="336" customWidth="1"/>
    <col min="14083" max="14091" width="32.88671875" style="336" customWidth="1"/>
    <col min="14092" max="14336" width="9.109375" style="336"/>
    <col min="14337" max="14337" width="8.109375" style="336" customWidth="1"/>
    <col min="14338" max="14338" width="41" style="336" customWidth="1"/>
    <col min="14339" max="14347" width="32.88671875" style="336" customWidth="1"/>
    <col min="14348" max="14592" width="9.109375" style="336"/>
    <col min="14593" max="14593" width="8.109375" style="336" customWidth="1"/>
    <col min="14594" max="14594" width="41" style="336" customWidth="1"/>
    <col min="14595" max="14603" width="32.88671875" style="336" customWidth="1"/>
    <col min="14604" max="14848" width="9.109375" style="336"/>
    <col min="14849" max="14849" width="8.109375" style="336" customWidth="1"/>
    <col min="14850" max="14850" width="41" style="336" customWidth="1"/>
    <col min="14851" max="14859" width="32.88671875" style="336" customWidth="1"/>
    <col min="14860" max="15104" width="9.109375" style="336"/>
    <col min="15105" max="15105" width="8.109375" style="336" customWidth="1"/>
    <col min="15106" max="15106" width="41" style="336" customWidth="1"/>
    <col min="15107" max="15115" width="32.88671875" style="336" customWidth="1"/>
    <col min="15116" max="15360" width="9.109375" style="336"/>
    <col min="15361" max="15361" width="8.109375" style="336" customWidth="1"/>
    <col min="15362" max="15362" width="41" style="336" customWidth="1"/>
    <col min="15363" max="15371" width="32.88671875" style="336" customWidth="1"/>
    <col min="15372" max="15616" width="9.109375" style="336"/>
    <col min="15617" max="15617" width="8.109375" style="336" customWidth="1"/>
    <col min="15618" max="15618" width="41" style="336" customWidth="1"/>
    <col min="15619" max="15627" width="32.88671875" style="336" customWidth="1"/>
    <col min="15628" max="15872" width="9.109375" style="336"/>
    <col min="15873" max="15873" width="8.109375" style="336" customWidth="1"/>
    <col min="15874" max="15874" width="41" style="336" customWidth="1"/>
    <col min="15875" max="15883" width="32.88671875" style="336" customWidth="1"/>
    <col min="15884" max="16128" width="9.109375" style="336"/>
    <col min="16129" max="16129" width="8.109375" style="336" customWidth="1"/>
    <col min="16130" max="16130" width="41" style="336" customWidth="1"/>
    <col min="16131" max="16139" width="32.88671875" style="336" customWidth="1"/>
    <col min="16140" max="16384" width="9.109375" style="336"/>
  </cols>
  <sheetData>
    <row r="1" spans="1:11" s="228" customFormat="1" ht="29.25" customHeight="1" x14ac:dyDescent="0.25">
      <c r="A1" s="694" t="s">
        <v>951</v>
      </c>
      <c r="B1" s="695"/>
      <c r="C1" s="695"/>
      <c r="D1" s="695"/>
      <c r="E1" s="695"/>
      <c r="F1" s="695"/>
      <c r="G1" s="695"/>
      <c r="H1" s="695"/>
      <c r="I1" s="695"/>
      <c r="J1" s="695"/>
      <c r="K1" s="696"/>
    </row>
    <row r="2" spans="1:11" s="228" customFormat="1" ht="192.75" customHeight="1" x14ac:dyDescent="0.25">
      <c r="A2" s="634" t="s">
        <v>835</v>
      </c>
      <c r="B2" s="633" t="s">
        <v>315</v>
      </c>
      <c r="C2" s="633" t="s">
        <v>925</v>
      </c>
      <c r="D2" s="633" t="s">
        <v>926</v>
      </c>
      <c r="E2" s="633" t="s">
        <v>927</v>
      </c>
      <c r="F2" s="633" t="s">
        <v>928</v>
      </c>
      <c r="G2" s="633" t="s">
        <v>929</v>
      </c>
      <c r="H2" s="633" t="s">
        <v>930</v>
      </c>
      <c r="I2" s="633" t="s">
        <v>931</v>
      </c>
      <c r="J2" s="633" t="s">
        <v>932</v>
      </c>
      <c r="K2" s="635" t="s">
        <v>933</v>
      </c>
    </row>
    <row r="3" spans="1:11" ht="15" x14ac:dyDescent="0.25">
      <c r="A3" s="237">
        <v>1</v>
      </c>
      <c r="B3" s="229">
        <v>2</v>
      </c>
      <c r="C3" s="229">
        <v>3</v>
      </c>
      <c r="D3" s="229">
        <v>4</v>
      </c>
      <c r="E3" s="229">
        <v>5</v>
      </c>
      <c r="F3" s="229">
        <v>6</v>
      </c>
      <c r="G3" s="229">
        <v>7</v>
      </c>
      <c r="H3" s="229">
        <v>8</v>
      </c>
      <c r="I3" s="229">
        <v>9</v>
      </c>
      <c r="J3" s="229">
        <v>10</v>
      </c>
      <c r="K3" s="238">
        <v>11</v>
      </c>
    </row>
    <row r="4" spans="1:11" ht="26.4" x14ac:dyDescent="0.25">
      <c r="A4" s="239" t="s">
        <v>453</v>
      </c>
      <c r="B4" s="230" t="s">
        <v>934</v>
      </c>
      <c r="C4" s="231">
        <v>15997933</v>
      </c>
      <c r="D4" s="231">
        <v>0</v>
      </c>
      <c r="E4" s="231">
        <v>0</v>
      </c>
      <c r="F4" s="231">
        <v>15997933</v>
      </c>
      <c r="G4" s="231">
        <v>0</v>
      </c>
      <c r="H4" s="231">
        <v>55656506</v>
      </c>
      <c r="I4" s="231">
        <v>15997933</v>
      </c>
      <c r="J4" s="231">
        <v>0</v>
      </c>
      <c r="K4" s="240">
        <v>0</v>
      </c>
    </row>
    <row r="5" spans="1:11" ht="26.4" x14ac:dyDescent="0.25">
      <c r="A5" s="239" t="s">
        <v>321</v>
      </c>
      <c r="B5" s="230" t="s">
        <v>935</v>
      </c>
      <c r="C5" s="231">
        <v>0</v>
      </c>
      <c r="D5" s="231">
        <v>0</v>
      </c>
      <c r="E5" s="231">
        <v>0</v>
      </c>
      <c r="F5" s="231">
        <v>0</v>
      </c>
      <c r="G5" s="231">
        <v>0</v>
      </c>
      <c r="H5" s="231">
        <v>5179325</v>
      </c>
      <c r="I5" s="231">
        <v>0</v>
      </c>
      <c r="J5" s="231">
        <v>0</v>
      </c>
      <c r="K5" s="240">
        <v>0</v>
      </c>
    </row>
    <row r="6" spans="1:11" ht="66" x14ac:dyDescent="0.25">
      <c r="A6" s="239" t="s">
        <v>503</v>
      </c>
      <c r="B6" s="230" t="s">
        <v>936</v>
      </c>
      <c r="C6" s="231">
        <v>2500000</v>
      </c>
      <c r="D6" s="231">
        <v>0</v>
      </c>
      <c r="E6" s="231">
        <v>0</v>
      </c>
      <c r="F6" s="231">
        <v>2500000</v>
      </c>
      <c r="G6" s="231">
        <v>0</v>
      </c>
      <c r="H6" s="231">
        <v>2395572</v>
      </c>
      <c r="I6" s="231">
        <v>2395572</v>
      </c>
      <c r="J6" s="231">
        <v>0</v>
      </c>
      <c r="K6" s="240">
        <v>104428</v>
      </c>
    </row>
    <row r="7" spans="1:11" ht="26.4" x14ac:dyDescent="0.25">
      <c r="A7" s="239" t="s">
        <v>460</v>
      </c>
      <c r="B7" s="230" t="s">
        <v>937</v>
      </c>
      <c r="C7" s="231">
        <v>1370762</v>
      </c>
      <c r="D7" s="231">
        <v>0</v>
      </c>
      <c r="E7" s="231">
        <v>0</v>
      </c>
      <c r="F7" s="231">
        <v>1501322</v>
      </c>
      <c r="G7" s="231">
        <v>130560</v>
      </c>
      <c r="H7" s="231">
        <v>1798089</v>
      </c>
      <c r="I7" s="231">
        <v>1501322</v>
      </c>
      <c r="J7" s="231">
        <v>130560</v>
      </c>
      <c r="K7" s="240">
        <v>0</v>
      </c>
    </row>
    <row r="8" spans="1:11" ht="13.8" thickBot="1" x14ac:dyDescent="0.3">
      <c r="A8" s="243" t="s">
        <v>464</v>
      </c>
      <c r="B8" s="244" t="s">
        <v>938</v>
      </c>
      <c r="C8" s="245">
        <v>19868695</v>
      </c>
      <c r="D8" s="245">
        <v>0</v>
      </c>
      <c r="E8" s="245">
        <v>0</v>
      </c>
      <c r="F8" s="245">
        <v>19999255</v>
      </c>
      <c r="G8" s="245">
        <v>130560</v>
      </c>
      <c r="H8" s="245">
        <v>65029492</v>
      </c>
      <c r="I8" s="245">
        <v>19894827</v>
      </c>
      <c r="J8" s="245">
        <v>130560</v>
      </c>
      <c r="K8" s="246">
        <v>104428</v>
      </c>
    </row>
  </sheetData>
  <mergeCells count="1">
    <mergeCell ref="A1:K1"/>
  </mergeCells>
  <printOptions horizontalCentered="1"/>
  <pageMargins left="0.11811023622047245" right="0.11811023622047245" top="1.1417322834645669" bottom="0.15748031496062992" header="0.31496062992125984" footer="0.31496062992125984"/>
  <pageSetup paperSize="9" scale="90" orientation="landscape" r:id="rId1"/>
  <headerFooter>
    <oddHeader>&amp;LPécsely Község Önkormányzata&amp;C
az önkormányzat 2016. évi költségvetési gazdálkodási beszámolójáról szóló
 8/2017. (V.30.) önkormányzati rendeletéhez&amp;R18.b.sz. melléklet
&amp;P. oldal
 forint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view="pageLayout" zoomScaleNormal="100" workbookViewId="0">
      <selection activeCell="B2" sqref="B2"/>
    </sheetView>
  </sheetViews>
  <sheetFormatPr defaultRowHeight="13.2" x14ac:dyDescent="0.25"/>
  <cols>
    <col min="1" max="1" width="3" style="336" bestFit="1" customWidth="1"/>
    <col min="2" max="2" width="41" style="336" customWidth="1"/>
    <col min="3" max="3" width="16.33203125" style="336" customWidth="1"/>
    <col min="4" max="4" width="14.44140625" style="336" customWidth="1"/>
    <col min="5" max="5" width="14.109375" style="336" customWidth="1"/>
    <col min="6" max="6" width="14.33203125" style="336" customWidth="1"/>
    <col min="7" max="7" width="14.44140625" style="336" customWidth="1"/>
    <col min="8" max="8" width="14.33203125" style="336" customWidth="1"/>
    <col min="9" max="9" width="13.88671875" style="336" customWidth="1"/>
    <col min="10" max="10" width="8.88671875" style="336" customWidth="1"/>
    <col min="11" max="256" width="9.109375" style="336"/>
    <col min="257" max="257" width="8.109375" style="336" customWidth="1"/>
    <col min="258" max="258" width="41" style="336" customWidth="1"/>
    <col min="259" max="266" width="32.88671875" style="336" customWidth="1"/>
    <col min="267" max="512" width="9.109375" style="336"/>
    <col min="513" max="513" width="8.109375" style="336" customWidth="1"/>
    <col min="514" max="514" width="41" style="336" customWidth="1"/>
    <col min="515" max="522" width="32.88671875" style="336" customWidth="1"/>
    <col min="523" max="768" width="9.109375" style="336"/>
    <col min="769" max="769" width="8.109375" style="336" customWidth="1"/>
    <col min="770" max="770" width="41" style="336" customWidth="1"/>
    <col min="771" max="778" width="32.88671875" style="336" customWidth="1"/>
    <col min="779" max="1024" width="9.109375" style="336"/>
    <col min="1025" max="1025" width="8.109375" style="336" customWidth="1"/>
    <col min="1026" max="1026" width="41" style="336" customWidth="1"/>
    <col min="1027" max="1034" width="32.88671875" style="336" customWidth="1"/>
    <col min="1035" max="1280" width="9.109375" style="336"/>
    <col min="1281" max="1281" width="8.109375" style="336" customWidth="1"/>
    <col min="1282" max="1282" width="41" style="336" customWidth="1"/>
    <col min="1283" max="1290" width="32.88671875" style="336" customWidth="1"/>
    <col min="1291" max="1536" width="9.109375" style="336"/>
    <col min="1537" max="1537" width="8.109375" style="336" customWidth="1"/>
    <col min="1538" max="1538" width="41" style="336" customWidth="1"/>
    <col min="1539" max="1546" width="32.88671875" style="336" customWidth="1"/>
    <col min="1547" max="1792" width="9.109375" style="336"/>
    <col min="1793" max="1793" width="8.109375" style="336" customWidth="1"/>
    <col min="1794" max="1794" width="41" style="336" customWidth="1"/>
    <col min="1795" max="1802" width="32.88671875" style="336" customWidth="1"/>
    <col min="1803" max="2048" width="9.109375" style="336"/>
    <col min="2049" max="2049" width="8.109375" style="336" customWidth="1"/>
    <col min="2050" max="2050" width="41" style="336" customWidth="1"/>
    <col min="2051" max="2058" width="32.88671875" style="336" customWidth="1"/>
    <col min="2059" max="2304" width="9.109375" style="336"/>
    <col min="2305" max="2305" width="8.109375" style="336" customWidth="1"/>
    <col min="2306" max="2306" width="41" style="336" customWidth="1"/>
    <col min="2307" max="2314" width="32.88671875" style="336" customWidth="1"/>
    <col min="2315" max="2560" width="9.109375" style="336"/>
    <col min="2561" max="2561" width="8.109375" style="336" customWidth="1"/>
    <col min="2562" max="2562" width="41" style="336" customWidth="1"/>
    <col min="2563" max="2570" width="32.88671875" style="336" customWidth="1"/>
    <col min="2571" max="2816" width="9.109375" style="336"/>
    <col min="2817" max="2817" width="8.109375" style="336" customWidth="1"/>
    <col min="2818" max="2818" width="41" style="336" customWidth="1"/>
    <col min="2819" max="2826" width="32.88671875" style="336" customWidth="1"/>
    <col min="2827" max="3072" width="9.109375" style="336"/>
    <col min="3073" max="3073" width="8.109375" style="336" customWidth="1"/>
    <col min="3074" max="3074" width="41" style="336" customWidth="1"/>
    <col min="3075" max="3082" width="32.88671875" style="336" customWidth="1"/>
    <col min="3083" max="3328" width="9.109375" style="336"/>
    <col min="3329" max="3329" width="8.109375" style="336" customWidth="1"/>
    <col min="3330" max="3330" width="41" style="336" customWidth="1"/>
    <col min="3331" max="3338" width="32.88671875" style="336" customWidth="1"/>
    <col min="3339" max="3584" width="9.109375" style="336"/>
    <col min="3585" max="3585" width="8.109375" style="336" customWidth="1"/>
    <col min="3586" max="3586" width="41" style="336" customWidth="1"/>
    <col min="3587" max="3594" width="32.88671875" style="336" customWidth="1"/>
    <col min="3595" max="3840" width="9.109375" style="336"/>
    <col min="3841" max="3841" width="8.109375" style="336" customWidth="1"/>
    <col min="3842" max="3842" width="41" style="336" customWidth="1"/>
    <col min="3843" max="3850" width="32.88671875" style="336" customWidth="1"/>
    <col min="3851" max="4096" width="9.109375" style="336"/>
    <col min="4097" max="4097" width="8.109375" style="336" customWidth="1"/>
    <col min="4098" max="4098" width="41" style="336" customWidth="1"/>
    <col min="4099" max="4106" width="32.88671875" style="336" customWidth="1"/>
    <col min="4107" max="4352" width="9.109375" style="336"/>
    <col min="4353" max="4353" width="8.109375" style="336" customWidth="1"/>
    <col min="4354" max="4354" width="41" style="336" customWidth="1"/>
    <col min="4355" max="4362" width="32.88671875" style="336" customWidth="1"/>
    <col min="4363" max="4608" width="9.109375" style="336"/>
    <col min="4609" max="4609" width="8.109375" style="336" customWidth="1"/>
    <col min="4610" max="4610" width="41" style="336" customWidth="1"/>
    <col min="4611" max="4618" width="32.88671875" style="336" customWidth="1"/>
    <col min="4619" max="4864" width="9.109375" style="336"/>
    <col min="4865" max="4865" width="8.109375" style="336" customWidth="1"/>
    <col min="4866" max="4866" width="41" style="336" customWidth="1"/>
    <col min="4867" max="4874" width="32.88671875" style="336" customWidth="1"/>
    <col min="4875" max="5120" width="9.109375" style="336"/>
    <col min="5121" max="5121" width="8.109375" style="336" customWidth="1"/>
    <col min="5122" max="5122" width="41" style="336" customWidth="1"/>
    <col min="5123" max="5130" width="32.88671875" style="336" customWidth="1"/>
    <col min="5131" max="5376" width="9.109375" style="336"/>
    <col min="5377" max="5377" width="8.109375" style="336" customWidth="1"/>
    <col min="5378" max="5378" width="41" style="336" customWidth="1"/>
    <col min="5379" max="5386" width="32.88671875" style="336" customWidth="1"/>
    <col min="5387" max="5632" width="9.109375" style="336"/>
    <col min="5633" max="5633" width="8.109375" style="336" customWidth="1"/>
    <col min="5634" max="5634" width="41" style="336" customWidth="1"/>
    <col min="5635" max="5642" width="32.88671875" style="336" customWidth="1"/>
    <col min="5643" max="5888" width="9.109375" style="336"/>
    <col min="5889" max="5889" width="8.109375" style="336" customWidth="1"/>
    <col min="5890" max="5890" width="41" style="336" customWidth="1"/>
    <col min="5891" max="5898" width="32.88671875" style="336" customWidth="1"/>
    <col min="5899" max="6144" width="9.109375" style="336"/>
    <col min="6145" max="6145" width="8.109375" style="336" customWidth="1"/>
    <col min="6146" max="6146" width="41" style="336" customWidth="1"/>
    <col min="6147" max="6154" width="32.88671875" style="336" customWidth="1"/>
    <col min="6155" max="6400" width="9.109375" style="336"/>
    <col min="6401" max="6401" width="8.109375" style="336" customWidth="1"/>
    <col min="6402" max="6402" width="41" style="336" customWidth="1"/>
    <col min="6403" max="6410" width="32.88671875" style="336" customWidth="1"/>
    <col min="6411" max="6656" width="9.109375" style="336"/>
    <col min="6657" max="6657" width="8.109375" style="336" customWidth="1"/>
    <col min="6658" max="6658" width="41" style="336" customWidth="1"/>
    <col min="6659" max="6666" width="32.88671875" style="336" customWidth="1"/>
    <col min="6667" max="6912" width="9.109375" style="336"/>
    <col min="6913" max="6913" width="8.109375" style="336" customWidth="1"/>
    <col min="6914" max="6914" width="41" style="336" customWidth="1"/>
    <col min="6915" max="6922" width="32.88671875" style="336" customWidth="1"/>
    <col min="6923" max="7168" width="9.109375" style="336"/>
    <col min="7169" max="7169" width="8.109375" style="336" customWidth="1"/>
    <col min="7170" max="7170" width="41" style="336" customWidth="1"/>
    <col min="7171" max="7178" width="32.88671875" style="336" customWidth="1"/>
    <col min="7179" max="7424" width="9.109375" style="336"/>
    <col min="7425" max="7425" width="8.109375" style="336" customWidth="1"/>
    <col min="7426" max="7426" width="41" style="336" customWidth="1"/>
    <col min="7427" max="7434" width="32.88671875" style="336" customWidth="1"/>
    <col min="7435" max="7680" width="9.109375" style="336"/>
    <col min="7681" max="7681" width="8.109375" style="336" customWidth="1"/>
    <col min="7682" max="7682" width="41" style="336" customWidth="1"/>
    <col min="7683" max="7690" width="32.88671875" style="336" customWidth="1"/>
    <col min="7691" max="7936" width="9.109375" style="336"/>
    <col min="7937" max="7937" width="8.109375" style="336" customWidth="1"/>
    <col min="7938" max="7938" width="41" style="336" customWidth="1"/>
    <col min="7939" max="7946" width="32.88671875" style="336" customWidth="1"/>
    <col min="7947" max="8192" width="9.109375" style="336"/>
    <col min="8193" max="8193" width="8.109375" style="336" customWidth="1"/>
    <col min="8194" max="8194" width="41" style="336" customWidth="1"/>
    <col min="8195" max="8202" width="32.88671875" style="336" customWidth="1"/>
    <col min="8203" max="8448" width="9.109375" style="336"/>
    <col min="8449" max="8449" width="8.109375" style="336" customWidth="1"/>
    <col min="8450" max="8450" width="41" style="336" customWidth="1"/>
    <col min="8451" max="8458" width="32.88671875" style="336" customWidth="1"/>
    <col min="8459" max="8704" width="9.109375" style="336"/>
    <col min="8705" max="8705" width="8.109375" style="336" customWidth="1"/>
    <col min="8706" max="8706" width="41" style="336" customWidth="1"/>
    <col min="8707" max="8714" width="32.88671875" style="336" customWidth="1"/>
    <col min="8715" max="8960" width="9.109375" style="336"/>
    <col min="8961" max="8961" width="8.109375" style="336" customWidth="1"/>
    <col min="8962" max="8962" width="41" style="336" customWidth="1"/>
    <col min="8963" max="8970" width="32.88671875" style="336" customWidth="1"/>
    <col min="8971" max="9216" width="9.109375" style="336"/>
    <col min="9217" max="9217" width="8.109375" style="336" customWidth="1"/>
    <col min="9218" max="9218" width="41" style="336" customWidth="1"/>
    <col min="9219" max="9226" width="32.88671875" style="336" customWidth="1"/>
    <col min="9227" max="9472" width="9.109375" style="336"/>
    <col min="9473" max="9473" width="8.109375" style="336" customWidth="1"/>
    <col min="9474" max="9474" width="41" style="336" customWidth="1"/>
    <col min="9475" max="9482" width="32.88671875" style="336" customWidth="1"/>
    <col min="9483" max="9728" width="9.109375" style="336"/>
    <col min="9729" max="9729" width="8.109375" style="336" customWidth="1"/>
    <col min="9730" max="9730" width="41" style="336" customWidth="1"/>
    <col min="9731" max="9738" width="32.88671875" style="336" customWidth="1"/>
    <col min="9739" max="9984" width="9.109375" style="336"/>
    <col min="9985" max="9985" width="8.109375" style="336" customWidth="1"/>
    <col min="9986" max="9986" width="41" style="336" customWidth="1"/>
    <col min="9987" max="9994" width="32.88671875" style="336" customWidth="1"/>
    <col min="9995" max="10240" width="9.109375" style="336"/>
    <col min="10241" max="10241" width="8.109375" style="336" customWidth="1"/>
    <col min="10242" max="10242" width="41" style="336" customWidth="1"/>
    <col min="10243" max="10250" width="32.88671875" style="336" customWidth="1"/>
    <col min="10251" max="10496" width="9.109375" style="336"/>
    <col min="10497" max="10497" width="8.109375" style="336" customWidth="1"/>
    <col min="10498" max="10498" width="41" style="336" customWidth="1"/>
    <col min="10499" max="10506" width="32.88671875" style="336" customWidth="1"/>
    <col min="10507" max="10752" width="9.109375" style="336"/>
    <col min="10753" max="10753" width="8.109375" style="336" customWidth="1"/>
    <col min="10754" max="10754" width="41" style="336" customWidth="1"/>
    <col min="10755" max="10762" width="32.88671875" style="336" customWidth="1"/>
    <col min="10763" max="11008" width="9.109375" style="336"/>
    <col min="11009" max="11009" width="8.109375" style="336" customWidth="1"/>
    <col min="11010" max="11010" width="41" style="336" customWidth="1"/>
    <col min="11011" max="11018" width="32.88671875" style="336" customWidth="1"/>
    <col min="11019" max="11264" width="9.109375" style="336"/>
    <col min="11265" max="11265" width="8.109375" style="336" customWidth="1"/>
    <col min="11266" max="11266" width="41" style="336" customWidth="1"/>
    <col min="11267" max="11274" width="32.88671875" style="336" customWidth="1"/>
    <col min="11275" max="11520" width="9.109375" style="336"/>
    <col min="11521" max="11521" width="8.109375" style="336" customWidth="1"/>
    <col min="11522" max="11522" width="41" style="336" customWidth="1"/>
    <col min="11523" max="11530" width="32.88671875" style="336" customWidth="1"/>
    <col min="11531" max="11776" width="9.109375" style="336"/>
    <col min="11777" max="11777" width="8.109375" style="336" customWidth="1"/>
    <col min="11778" max="11778" width="41" style="336" customWidth="1"/>
    <col min="11779" max="11786" width="32.88671875" style="336" customWidth="1"/>
    <col min="11787" max="12032" width="9.109375" style="336"/>
    <col min="12033" max="12033" width="8.109375" style="336" customWidth="1"/>
    <col min="12034" max="12034" width="41" style="336" customWidth="1"/>
    <col min="12035" max="12042" width="32.88671875" style="336" customWidth="1"/>
    <col min="12043" max="12288" width="9.109375" style="336"/>
    <col min="12289" max="12289" width="8.109375" style="336" customWidth="1"/>
    <col min="12290" max="12290" width="41" style="336" customWidth="1"/>
    <col min="12291" max="12298" width="32.88671875" style="336" customWidth="1"/>
    <col min="12299" max="12544" width="9.109375" style="336"/>
    <col min="12545" max="12545" width="8.109375" style="336" customWidth="1"/>
    <col min="12546" max="12546" width="41" style="336" customWidth="1"/>
    <col min="12547" max="12554" width="32.88671875" style="336" customWidth="1"/>
    <col min="12555" max="12800" width="9.109375" style="336"/>
    <col min="12801" max="12801" width="8.109375" style="336" customWidth="1"/>
    <col min="12802" max="12802" width="41" style="336" customWidth="1"/>
    <col min="12803" max="12810" width="32.88671875" style="336" customWidth="1"/>
    <col min="12811" max="13056" width="9.109375" style="336"/>
    <col min="13057" max="13057" width="8.109375" style="336" customWidth="1"/>
    <col min="13058" max="13058" width="41" style="336" customWidth="1"/>
    <col min="13059" max="13066" width="32.88671875" style="336" customWidth="1"/>
    <col min="13067" max="13312" width="9.109375" style="336"/>
    <col min="13313" max="13313" width="8.109375" style="336" customWidth="1"/>
    <col min="13314" max="13314" width="41" style="336" customWidth="1"/>
    <col min="13315" max="13322" width="32.88671875" style="336" customWidth="1"/>
    <col min="13323" max="13568" width="9.109375" style="336"/>
    <col min="13569" max="13569" width="8.109375" style="336" customWidth="1"/>
    <col min="13570" max="13570" width="41" style="336" customWidth="1"/>
    <col min="13571" max="13578" width="32.88671875" style="336" customWidth="1"/>
    <col min="13579" max="13824" width="9.109375" style="336"/>
    <col min="13825" max="13825" width="8.109375" style="336" customWidth="1"/>
    <col min="13826" max="13826" width="41" style="336" customWidth="1"/>
    <col min="13827" max="13834" width="32.88671875" style="336" customWidth="1"/>
    <col min="13835" max="14080" width="9.109375" style="336"/>
    <col min="14081" max="14081" width="8.109375" style="336" customWidth="1"/>
    <col min="14082" max="14082" width="41" style="336" customWidth="1"/>
    <col min="14083" max="14090" width="32.88671875" style="336" customWidth="1"/>
    <col min="14091" max="14336" width="9.109375" style="336"/>
    <col min="14337" max="14337" width="8.109375" style="336" customWidth="1"/>
    <col min="14338" max="14338" width="41" style="336" customWidth="1"/>
    <col min="14339" max="14346" width="32.88671875" style="336" customWidth="1"/>
    <col min="14347" max="14592" width="9.109375" style="336"/>
    <col min="14593" max="14593" width="8.109375" style="336" customWidth="1"/>
    <col min="14594" max="14594" width="41" style="336" customWidth="1"/>
    <col min="14595" max="14602" width="32.88671875" style="336" customWidth="1"/>
    <col min="14603" max="14848" width="9.109375" style="336"/>
    <col min="14849" max="14849" width="8.109375" style="336" customWidth="1"/>
    <col min="14850" max="14850" width="41" style="336" customWidth="1"/>
    <col min="14851" max="14858" width="32.88671875" style="336" customWidth="1"/>
    <col min="14859" max="15104" width="9.109375" style="336"/>
    <col min="15105" max="15105" width="8.109375" style="336" customWidth="1"/>
    <col min="15106" max="15106" width="41" style="336" customWidth="1"/>
    <col min="15107" max="15114" width="32.88671875" style="336" customWidth="1"/>
    <col min="15115" max="15360" width="9.109375" style="336"/>
    <col min="15361" max="15361" width="8.109375" style="336" customWidth="1"/>
    <col min="15362" max="15362" width="41" style="336" customWidth="1"/>
    <col min="15363" max="15370" width="32.88671875" style="336" customWidth="1"/>
    <col min="15371" max="15616" width="9.109375" style="336"/>
    <col min="15617" max="15617" width="8.109375" style="336" customWidth="1"/>
    <col min="15618" max="15618" width="41" style="336" customWidth="1"/>
    <col min="15619" max="15626" width="32.88671875" style="336" customWidth="1"/>
    <col min="15627" max="15872" width="9.109375" style="336"/>
    <col min="15873" max="15873" width="8.109375" style="336" customWidth="1"/>
    <col min="15874" max="15874" width="41" style="336" customWidth="1"/>
    <col min="15875" max="15882" width="32.88671875" style="336" customWidth="1"/>
    <col min="15883" max="16128" width="9.109375" style="336"/>
    <col min="16129" max="16129" width="8.109375" style="336" customWidth="1"/>
    <col min="16130" max="16130" width="41" style="336" customWidth="1"/>
    <col min="16131" max="16138" width="32.88671875" style="336" customWidth="1"/>
    <col min="16139" max="16384" width="9.109375" style="336"/>
  </cols>
  <sheetData>
    <row r="1" spans="1:10" s="228" customFormat="1" ht="41.25" customHeight="1" x14ac:dyDescent="0.25">
      <c r="A1" s="694" t="s">
        <v>952</v>
      </c>
      <c r="B1" s="695"/>
      <c r="C1" s="695"/>
      <c r="D1" s="695"/>
      <c r="E1" s="695"/>
      <c r="F1" s="695"/>
      <c r="G1" s="695"/>
      <c r="H1" s="695"/>
      <c r="I1" s="695"/>
      <c r="J1" s="696"/>
    </row>
    <row r="2" spans="1:10" s="228" customFormat="1" ht="172.5" customHeight="1" x14ac:dyDescent="0.25">
      <c r="A2" s="634" t="s">
        <v>835</v>
      </c>
      <c r="B2" s="633" t="s">
        <v>315</v>
      </c>
      <c r="C2" s="633" t="s">
        <v>939</v>
      </c>
      <c r="D2" s="633" t="s">
        <v>940</v>
      </c>
      <c r="E2" s="633" t="s">
        <v>941</v>
      </c>
      <c r="F2" s="633" t="s">
        <v>942</v>
      </c>
      <c r="G2" s="633" t="s">
        <v>943</v>
      </c>
      <c r="H2" s="633" t="s">
        <v>944</v>
      </c>
      <c r="I2" s="633" t="s">
        <v>945</v>
      </c>
      <c r="J2" s="635" t="s">
        <v>946</v>
      </c>
    </row>
    <row r="3" spans="1:10" ht="15" x14ac:dyDescent="0.25">
      <c r="A3" s="237">
        <v>1</v>
      </c>
      <c r="B3" s="229">
        <v>2</v>
      </c>
      <c r="C3" s="229">
        <v>3</v>
      </c>
      <c r="D3" s="229">
        <v>4</v>
      </c>
      <c r="E3" s="229">
        <v>5</v>
      </c>
      <c r="F3" s="229">
        <v>6</v>
      </c>
      <c r="G3" s="229">
        <v>7</v>
      </c>
      <c r="H3" s="229">
        <v>8</v>
      </c>
      <c r="I3" s="229">
        <v>9</v>
      </c>
      <c r="J3" s="238">
        <v>10</v>
      </c>
    </row>
    <row r="4" spans="1:10" ht="79.2" x14ac:dyDescent="0.25">
      <c r="A4" s="239" t="s">
        <v>453</v>
      </c>
      <c r="B4" s="230" t="s">
        <v>947</v>
      </c>
      <c r="C4" s="231">
        <v>9992657</v>
      </c>
      <c r="D4" s="231">
        <v>4151590</v>
      </c>
      <c r="E4" s="231">
        <v>4858360</v>
      </c>
      <c r="F4" s="231">
        <v>982707</v>
      </c>
      <c r="G4" s="231">
        <v>0</v>
      </c>
      <c r="H4" s="231">
        <v>0</v>
      </c>
      <c r="I4" s="231">
        <v>0</v>
      </c>
      <c r="J4" s="240">
        <v>0</v>
      </c>
    </row>
    <row r="5" spans="1:10" ht="79.8" thickBot="1" x14ac:dyDescent="0.3">
      <c r="A5" s="589" t="s">
        <v>456</v>
      </c>
      <c r="B5" s="590" t="s">
        <v>948</v>
      </c>
      <c r="C5" s="591">
        <v>9766342</v>
      </c>
      <c r="D5" s="591">
        <v>0</v>
      </c>
      <c r="E5" s="591">
        <v>0</v>
      </c>
      <c r="F5" s="591">
        <v>0</v>
      </c>
      <c r="G5" s="591">
        <v>0</v>
      </c>
      <c r="H5" s="591">
        <v>0</v>
      </c>
      <c r="I5" s="591">
        <v>9766342</v>
      </c>
      <c r="J5" s="592">
        <v>0</v>
      </c>
    </row>
  </sheetData>
  <mergeCells count="1">
    <mergeCell ref="A1:J1"/>
  </mergeCells>
  <printOptions horizontalCentered="1"/>
  <pageMargins left="0.11811023622047245" right="0.11811023622047245" top="1.1417322834645669" bottom="0.15748031496062992" header="0.31496062992125984" footer="0.31496062992125984"/>
  <pageSetup paperSize="9" scale="90" orientation="landscape" r:id="rId1"/>
  <headerFooter>
    <oddHeader>&amp;LPécsely Község Önkormányzata&amp;C
az önkormányzat 2016. évi költségvetési gazdálkodási beszámolójáról szóló
 8/2017. (V.30.) önkormányzati rendeletéhez&amp;R18.c.sz. melléklet
&amp;P. oldal
 forint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24</vt:i4>
      </vt:variant>
      <vt:variant>
        <vt:lpstr>Névvel ellátott tartományok</vt:lpstr>
      </vt:variant>
      <vt:variant>
        <vt:i4>9</vt:i4>
      </vt:variant>
    </vt:vector>
  </HeadingPairs>
  <TitlesOfParts>
    <vt:vector size="33" baseType="lpstr">
      <vt:lpstr>1.sz.tábla</vt:lpstr>
      <vt:lpstr>2.sz.tábla</vt:lpstr>
      <vt:lpstr>3.sz.tábla</vt:lpstr>
      <vt:lpstr>4.sz.tábla</vt:lpstr>
      <vt:lpstr>5.sz.tábla</vt:lpstr>
      <vt:lpstr>6.sz.tábla</vt:lpstr>
      <vt:lpstr>7.sz.tábla</vt:lpstr>
      <vt:lpstr>8.sz.tábla</vt:lpstr>
      <vt:lpstr>9.sz.tábla</vt:lpstr>
      <vt:lpstr>10.sz.tábla</vt:lpstr>
      <vt:lpstr>11.sz.tábla</vt:lpstr>
      <vt:lpstr>12.sz.tábla</vt:lpstr>
      <vt:lpstr>13.sz.tábla</vt:lpstr>
      <vt:lpstr>14.sz.tábla</vt:lpstr>
      <vt:lpstr>15.sz.tábla</vt:lpstr>
      <vt:lpstr>15.a.sz.tábla</vt:lpstr>
      <vt:lpstr>15.b.sz.tábla</vt:lpstr>
      <vt:lpstr>15.c.sz.tábla</vt:lpstr>
      <vt:lpstr>16.sz.tábla</vt:lpstr>
      <vt:lpstr>17.sz.tábla</vt:lpstr>
      <vt:lpstr>18.sz.tábla</vt:lpstr>
      <vt:lpstr>18.a.sz.tábla</vt:lpstr>
      <vt:lpstr>18.b.sz.tábla</vt:lpstr>
      <vt:lpstr>18.c.sz.tábla</vt:lpstr>
      <vt:lpstr>'10.sz.tábla'!Nyomtatási_terület</vt:lpstr>
      <vt:lpstr>'15.a.sz.tábla'!Nyomtatási_terület</vt:lpstr>
      <vt:lpstr>'17.sz.tábla'!Nyomtatási_terület</vt:lpstr>
      <vt:lpstr>'4.sz.tábla'!Nyomtatási_terület</vt:lpstr>
      <vt:lpstr>'5.sz.tábla'!Nyomtatási_terület</vt:lpstr>
      <vt:lpstr>'6.sz.tábla'!Nyomtatási_terület</vt:lpstr>
      <vt:lpstr>'7.sz.tábla'!Nyomtatási_terület</vt:lpstr>
      <vt:lpstr>'8.sz.tábla'!Nyomtatási_terület</vt:lpstr>
      <vt:lpstr>'9.sz.tábla'!Nyomtatási_terület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Csihony-Kok Anita</cp:lastModifiedBy>
  <cp:lastPrinted>2017-06-01T08:28:56Z</cp:lastPrinted>
  <dcterms:created xsi:type="dcterms:W3CDTF">2014-05-27T12:51:39Z</dcterms:created>
  <dcterms:modified xsi:type="dcterms:W3CDTF">2018-01-19T09:21:28Z</dcterms:modified>
</cp:coreProperties>
</file>